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 defaultThemeVersion="124226"/>
  <xr:revisionPtr revIDLastSave="0" documentId="13_ncr:1_{942DD9C7-FE27-48E0-B635-A79C78D6AFBA}" xr6:coauthVersionLast="45" xr6:coauthVersionMax="45" xr10:uidLastSave="{00000000-0000-0000-0000-000000000000}"/>
  <bookViews>
    <workbookView xWindow="-110" yWindow="-110" windowWidth="18490" windowHeight="11020" xr2:uid="{00000000-000D-0000-FFFF-FFFF00000000}"/>
  </bookViews>
  <sheets>
    <sheet name="Intro" sheetId="8" r:id="rId1"/>
    <sheet name="raw_data" sheetId="10" r:id="rId2"/>
    <sheet name="coded_data" sheetId="11" r:id="rId3"/>
    <sheet name="processed_data" sheetId="12" r:id="rId4"/>
    <sheet name="survey_answers" sheetId="13" r:id="rId5"/>
    <sheet name="summary" sheetId="14" r:id="rId6"/>
    <sheet name="correlation" sheetId="15" r:id="rId7"/>
  </sheets>
  <externalReferences>
    <externalReference r:id="rId8"/>
  </externalReferences>
  <definedNames>
    <definedName name="Respondents">'[1]Socio-demographic'!$A$3:$A$154+[1]Knowledge!$A$3:$A$153</definedName>
  </definedNames>
  <calcPr calcId="181029"/>
</workbook>
</file>

<file path=xl/calcChain.xml><?xml version="1.0" encoding="utf-8"?>
<calcChain xmlns="http://schemas.openxmlformats.org/spreadsheetml/2006/main">
  <c r="BS5" i="11" l="1"/>
  <c r="BS6" i="11"/>
  <c r="BS7" i="11"/>
  <c r="BS8" i="11"/>
  <c r="BS9" i="11"/>
  <c r="BS10" i="11"/>
  <c r="BS11" i="11"/>
  <c r="BS12" i="11"/>
  <c r="BS13" i="11"/>
  <c r="BS4" i="11"/>
  <c r="CR5" i="11" l="1"/>
  <c r="CS5" i="11"/>
  <c r="CT5" i="11"/>
  <c r="CU5" i="11"/>
  <c r="CV5" i="11"/>
  <c r="CW5" i="11"/>
  <c r="CX5" i="11"/>
  <c r="CY5" i="11"/>
  <c r="CZ5" i="11"/>
  <c r="CR6" i="11"/>
  <c r="CS6" i="11"/>
  <c r="CT6" i="11"/>
  <c r="CU6" i="11"/>
  <c r="CV6" i="11"/>
  <c r="CW6" i="11"/>
  <c r="CX6" i="11"/>
  <c r="CY6" i="11"/>
  <c r="CZ6" i="11"/>
  <c r="CR7" i="11"/>
  <c r="CS7" i="11"/>
  <c r="CT7" i="11"/>
  <c r="CU7" i="11"/>
  <c r="CV7" i="11"/>
  <c r="CW7" i="11"/>
  <c r="CX7" i="11"/>
  <c r="CY7" i="11"/>
  <c r="CZ7" i="11"/>
  <c r="CR8" i="11"/>
  <c r="CS8" i="11"/>
  <c r="CT8" i="11"/>
  <c r="CU8" i="11"/>
  <c r="CV8" i="11"/>
  <c r="CW8" i="11"/>
  <c r="CX8" i="11"/>
  <c r="CY8" i="11"/>
  <c r="CZ8" i="11"/>
  <c r="CR9" i="11"/>
  <c r="CS9" i="11"/>
  <c r="CT9" i="11"/>
  <c r="CU9" i="11"/>
  <c r="CV9" i="11"/>
  <c r="CW9" i="11"/>
  <c r="CX9" i="11"/>
  <c r="CY9" i="11"/>
  <c r="CZ9" i="11"/>
  <c r="CR10" i="11"/>
  <c r="CS10" i="11"/>
  <c r="CT10" i="11"/>
  <c r="CU10" i="11"/>
  <c r="CV10" i="11"/>
  <c r="CW10" i="11"/>
  <c r="CX10" i="11"/>
  <c r="CY10" i="11"/>
  <c r="CZ10" i="11"/>
  <c r="CR11" i="11"/>
  <c r="CS11" i="11"/>
  <c r="CT11" i="11"/>
  <c r="CU11" i="11"/>
  <c r="CV11" i="11"/>
  <c r="CW11" i="11"/>
  <c r="CX11" i="11"/>
  <c r="CY11" i="11"/>
  <c r="CZ11" i="11"/>
  <c r="CR12" i="11"/>
  <c r="CS12" i="11"/>
  <c r="CT12" i="11"/>
  <c r="CU12" i="11"/>
  <c r="CV12" i="11"/>
  <c r="CW12" i="11"/>
  <c r="CX12" i="11"/>
  <c r="CY12" i="11"/>
  <c r="CZ12" i="11"/>
  <c r="CR13" i="11"/>
  <c r="CS13" i="11"/>
  <c r="CT13" i="11"/>
  <c r="CU13" i="11"/>
  <c r="CV13" i="11"/>
  <c r="CW13" i="11"/>
  <c r="CX13" i="11"/>
  <c r="CY13" i="11"/>
  <c r="CZ13" i="11"/>
  <c r="CS4" i="11"/>
  <c r="CT4" i="11"/>
  <c r="CU4" i="11"/>
  <c r="CV4" i="11"/>
  <c r="CW4" i="11"/>
  <c r="CX4" i="11"/>
  <c r="CY4" i="11"/>
  <c r="CZ4" i="11"/>
  <c r="CR4" i="11"/>
  <c r="CN5" i="11"/>
  <c r="CO5" i="11"/>
  <c r="CP5" i="11"/>
  <c r="CN6" i="11"/>
  <c r="CO6" i="11"/>
  <c r="CP6" i="11"/>
  <c r="CN7" i="11"/>
  <c r="CO7" i="11"/>
  <c r="CP7" i="11"/>
  <c r="CN8" i="11"/>
  <c r="CO8" i="11"/>
  <c r="CP8" i="11"/>
  <c r="CN9" i="11"/>
  <c r="CO9" i="11"/>
  <c r="CP9" i="11"/>
  <c r="CN10" i="11"/>
  <c r="CO10" i="11"/>
  <c r="CP10" i="11"/>
  <c r="CN11" i="11"/>
  <c r="CO11" i="11"/>
  <c r="CP11" i="11"/>
  <c r="CN12" i="11"/>
  <c r="CO12" i="11"/>
  <c r="CP12" i="11"/>
  <c r="CN13" i="11"/>
  <c r="CO13" i="11"/>
  <c r="CP13" i="11"/>
  <c r="CO4" i="11"/>
  <c r="CP4" i="11"/>
  <c r="CN4" i="11"/>
  <c r="CM4" i="11"/>
  <c r="AJ5" i="11"/>
  <c r="J5" i="12" s="1"/>
  <c r="AJ6" i="11"/>
  <c r="AJ7" i="11"/>
  <c r="AJ8" i="11"/>
  <c r="J8" i="12" s="1"/>
  <c r="AJ9" i="11"/>
  <c r="AJ10" i="11"/>
  <c r="AJ11" i="11"/>
  <c r="J11" i="12" s="1"/>
  <c r="AJ12" i="11"/>
  <c r="J12" i="12" s="1"/>
  <c r="AJ13" i="11"/>
  <c r="J13" i="12" s="1"/>
  <c r="AJ4" i="11"/>
  <c r="J4" i="12" s="1"/>
  <c r="J6" i="12"/>
  <c r="J7" i="12"/>
  <c r="J9" i="12"/>
  <c r="J10" i="12"/>
  <c r="I10" i="13" l="1"/>
  <c r="J10" i="13" s="1"/>
  <c r="S5" i="11"/>
  <c r="T5" i="11"/>
  <c r="U5" i="11"/>
  <c r="S6" i="11"/>
  <c r="T6" i="11"/>
  <c r="U6" i="11"/>
  <c r="S7" i="11"/>
  <c r="T7" i="11"/>
  <c r="U7" i="11"/>
  <c r="S8" i="11"/>
  <c r="T8" i="11"/>
  <c r="U8" i="11"/>
  <c r="S9" i="11"/>
  <c r="T9" i="11"/>
  <c r="U9" i="11"/>
  <c r="S10" i="11"/>
  <c r="T10" i="11"/>
  <c r="U10" i="11"/>
  <c r="S11" i="11"/>
  <c r="T11" i="11"/>
  <c r="U11" i="11"/>
  <c r="S12" i="11"/>
  <c r="T12" i="11"/>
  <c r="U12" i="11"/>
  <c r="S13" i="11"/>
  <c r="T13" i="11"/>
  <c r="U13" i="11"/>
  <c r="T4" i="11"/>
  <c r="U4" i="11"/>
  <c r="S4" i="11"/>
  <c r="P4" i="11"/>
  <c r="Q4" i="11"/>
  <c r="P5" i="11"/>
  <c r="Q5" i="11"/>
  <c r="P6" i="11"/>
  <c r="Q6" i="11"/>
  <c r="P7" i="11"/>
  <c r="Q7" i="11"/>
  <c r="P8" i="11"/>
  <c r="Q8" i="11"/>
  <c r="P9" i="11"/>
  <c r="Q9" i="11"/>
  <c r="P10" i="11"/>
  <c r="Q10" i="11"/>
  <c r="P11" i="11"/>
  <c r="Q11" i="11"/>
  <c r="P12" i="11"/>
  <c r="Q12" i="11"/>
  <c r="P13" i="11"/>
  <c r="Q13" i="11"/>
  <c r="O5" i="11"/>
  <c r="O6" i="11"/>
  <c r="O7" i="11"/>
  <c r="O8" i="11"/>
  <c r="O9" i="11"/>
  <c r="O10" i="11"/>
  <c r="O11" i="11"/>
  <c r="O12" i="11"/>
  <c r="O13" i="11"/>
  <c r="O4" i="11"/>
  <c r="G5" i="11" l="1"/>
  <c r="G6" i="11"/>
  <c r="G7" i="11"/>
  <c r="G8" i="11"/>
  <c r="G9" i="11"/>
  <c r="G10" i="11"/>
  <c r="G11" i="11"/>
  <c r="G12" i="11"/>
  <c r="G13" i="11"/>
  <c r="G4" i="11"/>
  <c r="M4" i="11"/>
  <c r="L5" i="11"/>
  <c r="L6" i="11"/>
  <c r="L7" i="11"/>
  <c r="L8" i="11"/>
  <c r="L9" i="11"/>
  <c r="L10" i="11"/>
  <c r="L11" i="11"/>
  <c r="L12" i="11"/>
  <c r="L13" i="11"/>
  <c r="L4" i="11"/>
  <c r="K5" i="11"/>
  <c r="K6" i="11"/>
  <c r="K7" i="11"/>
  <c r="K8" i="11"/>
  <c r="K9" i="11"/>
  <c r="K10" i="11"/>
  <c r="K11" i="11"/>
  <c r="K12" i="11"/>
  <c r="K13" i="11"/>
  <c r="K4" i="11"/>
  <c r="J5" i="11"/>
  <c r="J6" i="11"/>
  <c r="J7" i="11"/>
  <c r="J8" i="11"/>
  <c r="J9" i="11"/>
  <c r="J10" i="11"/>
  <c r="J11" i="11"/>
  <c r="J12" i="11"/>
  <c r="J13" i="11"/>
  <c r="J4" i="11"/>
  <c r="I5" i="11"/>
  <c r="I6" i="11"/>
  <c r="I7" i="11"/>
  <c r="I8" i="11"/>
  <c r="I9" i="11"/>
  <c r="I10" i="11"/>
  <c r="I11" i="11"/>
  <c r="I12" i="11"/>
  <c r="I13" i="11"/>
  <c r="I4" i="11"/>
  <c r="H5" i="11"/>
  <c r="H6" i="11"/>
  <c r="H7" i="11"/>
  <c r="H8" i="11"/>
  <c r="H9" i="11"/>
  <c r="H10" i="11"/>
  <c r="H11" i="11"/>
  <c r="H12" i="11"/>
  <c r="H13" i="11"/>
  <c r="H4" i="11"/>
  <c r="D5" i="11" l="1"/>
  <c r="D6" i="11"/>
  <c r="D7" i="11"/>
  <c r="D8" i="11"/>
  <c r="D9" i="11"/>
  <c r="D10" i="11"/>
  <c r="D11" i="11"/>
  <c r="D12" i="11"/>
  <c r="D13" i="11"/>
  <c r="D4" i="11"/>
  <c r="C5" i="11"/>
  <c r="C6" i="11"/>
  <c r="C7" i="11"/>
  <c r="C8" i="11"/>
  <c r="C9" i="11"/>
  <c r="C10" i="11"/>
  <c r="C11" i="11"/>
  <c r="C12" i="11"/>
  <c r="C13" i="11"/>
  <c r="C4" i="11"/>
  <c r="B9" i="8" l="1"/>
  <c r="BA6" i="13" l="1"/>
  <c r="BB6" i="13"/>
  <c r="BA7" i="13"/>
  <c r="BB7" i="13"/>
  <c r="BA8" i="13"/>
  <c r="BB8" i="13"/>
  <c r="BA9" i="13"/>
  <c r="BB9" i="13"/>
  <c r="BA10" i="13"/>
  <c r="BB10" i="13"/>
  <c r="BA11" i="13"/>
  <c r="BB11" i="13"/>
  <c r="BA12" i="13"/>
  <c r="BB12" i="13"/>
  <c r="BA14" i="13"/>
  <c r="BB14" i="13"/>
  <c r="BB5" i="13"/>
  <c r="BA5" i="13"/>
  <c r="AZ6" i="13"/>
  <c r="AZ7" i="13"/>
  <c r="AZ8" i="13"/>
  <c r="AZ9" i="13"/>
  <c r="AZ10" i="13"/>
  <c r="AZ11" i="13"/>
  <c r="AZ12" i="13"/>
  <c r="AZ14" i="13"/>
  <c r="AZ5" i="13"/>
  <c r="AW5" i="13"/>
  <c r="AW6" i="13"/>
  <c r="AW7" i="13"/>
  <c r="AW8" i="13"/>
  <c r="AW4" i="13"/>
  <c r="AT7" i="13"/>
  <c r="AT8" i="13"/>
  <c r="AT9" i="13"/>
  <c r="AT10" i="13"/>
  <c r="AT12" i="13"/>
  <c r="AS7" i="13"/>
  <c r="AS8" i="13"/>
  <c r="AS9" i="13"/>
  <c r="AS10" i="13"/>
  <c r="AS12" i="13"/>
  <c r="AT6" i="13"/>
  <c r="AS6" i="13"/>
  <c r="AR7" i="13"/>
  <c r="AR8" i="13"/>
  <c r="AR9" i="13"/>
  <c r="AR10" i="13"/>
  <c r="AR12" i="13"/>
  <c r="AR6" i="13"/>
  <c r="AQ7" i="13"/>
  <c r="AQ8" i="13"/>
  <c r="AQ9" i="13"/>
  <c r="AQ10" i="13"/>
  <c r="AQ12" i="13"/>
  <c r="AQ6" i="13"/>
  <c r="AP12" i="13"/>
  <c r="AP7" i="13"/>
  <c r="AP8" i="13"/>
  <c r="AP9" i="13"/>
  <c r="AP10" i="13"/>
  <c r="AP6" i="13"/>
  <c r="AO7" i="13"/>
  <c r="AO8" i="13"/>
  <c r="AO9" i="13"/>
  <c r="AO10" i="13"/>
  <c r="AO12" i="13"/>
  <c r="AO6" i="13"/>
  <c r="E34" i="13" l="1"/>
  <c r="E33" i="13"/>
  <c r="E32" i="13"/>
  <c r="E31" i="13"/>
  <c r="E30" i="13"/>
  <c r="B1" i="14" l="1"/>
  <c r="DU4" i="11" l="1"/>
  <c r="DU5" i="11" l="1"/>
  <c r="DV5" i="11"/>
  <c r="DW5" i="11"/>
  <c r="DU6" i="11"/>
  <c r="DV6" i="11"/>
  <c r="DW6" i="11"/>
  <c r="DU7" i="11"/>
  <c r="DV7" i="11"/>
  <c r="DW7" i="11"/>
  <c r="DU8" i="11"/>
  <c r="DV8" i="11"/>
  <c r="DW8" i="11"/>
  <c r="DU9" i="11"/>
  <c r="DV9" i="11"/>
  <c r="DW9" i="11"/>
  <c r="DU10" i="11"/>
  <c r="DV10" i="11"/>
  <c r="DW10" i="11"/>
  <c r="DU11" i="11"/>
  <c r="DV11" i="11"/>
  <c r="DW11" i="11"/>
  <c r="DU12" i="11"/>
  <c r="DV12" i="11"/>
  <c r="DW12" i="11"/>
  <c r="DU13" i="11"/>
  <c r="DV13" i="11"/>
  <c r="DW13" i="11"/>
  <c r="DV4" i="11"/>
  <c r="DW4" i="11"/>
  <c r="DT5" i="11"/>
  <c r="DT6" i="11"/>
  <c r="DT7" i="11"/>
  <c r="DT8" i="11"/>
  <c r="DT9" i="11"/>
  <c r="DT10" i="11"/>
  <c r="DT11" i="11"/>
  <c r="DT12" i="11"/>
  <c r="DT13" i="11"/>
  <c r="DT4" i="11"/>
  <c r="DN5" i="11"/>
  <c r="DO5" i="11"/>
  <c r="DP5" i="11"/>
  <c r="DQ5" i="11"/>
  <c r="DR5" i="11"/>
  <c r="DS5" i="11"/>
  <c r="DN6" i="11"/>
  <c r="DO6" i="11"/>
  <c r="DP6" i="11"/>
  <c r="DQ6" i="11"/>
  <c r="DR6" i="11"/>
  <c r="DS6" i="11"/>
  <c r="DN7" i="11"/>
  <c r="DO7" i="11"/>
  <c r="DP7" i="11"/>
  <c r="DQ7" i="11"/>
  <c r="DR7" i="11"/>
  <c r="DS7" i="11"/>
  <c r="DN8" i="11"/>
  <c r="DO8" i="11"/>
  <c r="DP8" i="11"/>
  <c r="DQ8" i="11"/>
  <c r="DR8" i="11"/>
  <c r="DS8" i="11"/>
  <c r="DN9" i="11"/>
  <c r="DO9" i="11"/>
  <c r="DP9" i="11"/>
  <c r="DQ9" i="11"/>
  <c r="DR9" i="11"/>
  <c r="DS9" i="11"/>
  <c r="DN10" i="11"/>
  <c r="DO10" i="11"/>
  <c r="DP10" i="11"/>
  <c r="DQ10" i="11"/>
  <c r="DR10" i="11"/>
  <c r="DS10" i="11"/>
  <c r="DN11" i="11"/>
  <c r="DO11" i="11"/>
  <c r="DP11" i="11"/>
  <c r="DQ11" i="11"/>
  <c r="DR11" i="11"/>
  <c r="DS11" i="11"/>
  <c r="DN12" i="11"/>
  <c r="DO12" i="11"/>
  <c r="DP12" i="11"/>
  <c r="DQ12" i="11"/>
  <c r="DR12" i="11"/>
  <c r="DS12" i="11"/>
  <c r="DN13" i="11"/>
  <c r="DO13" i="11"/>
  <c r="DP13" i="11"/>
  <c r="DQ13" i="11"/>
  <c r="DR13" i="11"/>
  <c r="DS13" i="11"/>
  <c r="DO4" i="11"/>
  <c r="DP4" i="11"/>
  <c r="DQ4" i="11"/>
  <c r="DR4" i="11"/>
  <c r="DS4" i="11"/>
  <c r="DN4" i="11"/>
  <c r="DM5" i="11"/>
  <c r="DM6" i="11"/>
  <c r="DM7" i="11"/>
  <c r="DM8" i="11"/>
  <c r="DM9" i="11"/>
  <c r="DM10" i="11"/>
  <c r="DM11" i="11"/>
  <c r="DM12" i="11"/>
  <c r="DM13" i="11"/>
  <c r="DM4" i="11"/>
  <c r="AW12" i="13" l="1"/>
  <c r="AZ13" i="13"/>
  <c r="AW11" i="13"/>
  <c r="BB13" i="13"/>
  <c r="BA13" i="13"/>
  <c r="AW19" i="13"/>
  <c r="AW18" i="13"/>
  <c r="AW17" i="13"/>
  <c r="AW10" i="13"/>
  <c r="AW15" i="13"/>
  <c r="AW14" i="13"/>
  <c r="AW13" i="13"/>
  <c r="DJ5" i="11"/>
  <c r="DK5" i="11"/>
  <c r="DL5" i="11"/>
  <c r="DJ6" i="11"/>
  <c r="DK6" i="11"/>
  <c r="DL6" i="11"/>
  <c r="DJ7" i="11"/>
  <c r="DK7" i="11"/>
  <c r="DL7" i="11"/>
  <c r="DJ8" i="11"/>
  <c r="DK8" i="11"/>
  <c r="DL8" i="11"/>
  <c r="DJ9" i="11"/>
  <c r="DK9" i="11"/>
  <c r="DL9" i="11"/>
  <c r="DJ10" i="11"/>
  <c r="DK10" i="11"/>
  <c r="DL10" i="11"/>
  <c r="DJ11" i="11"/>
  <c r="DK11" i="11"/>
  <c r="DL11" i="11"/>
  <c r="DJ12" i="11"/>
  <c r="DK12" i="11"/>
  <c r="DL12" i="11"/>
  <c r="DJ13" i="11"/>
  <c r="DK13" i="11"/>
  <c r="DL13" i="11"/>
  <c r="DK4" i="11"/>
  <c r="DL4" i="11"/>
  <c r="DJ4" i="11"/>
  <c r="DD5" i="11"/>
  <c r="DE5" i="11"/>
  <c r="DF5" i="11"/>
  <c r="DD6" i="11"/>
  <c r="DE6" i="11"/>
  <c r="DF6" i="11"/>
  <c r="DD7" i="11"/>
  <c r="DE7" i="11"/>
  <c r="DF7" i="11"/>
  <c r="DD8" i="11"/>
  <c r="DE8" i="11"/>
  <c r="DF8" i="11"/>
  <c r="DD9" i="11"/>
  <c r="DE9" i="11"/>
  <c r="DF9" i="11"/>
  <c r="DD10" i="11"/>
  <c r="DE10" i="11"/>
  <c r="DF10" i="11"/>
  <c r="DD11" i="11"/>
  <c r="DE11" i="11"/>
  <c r="DF11" i="11"/>
  <c r="DD12" i="11"/>
  <c r="DE12" i="11"/>
  <c r="DF12" i="11"/>
  <c r="DD13" i="11"/>
  <c r="DE13" i="11"/>
  <c r="DF13" i="11"/>
  <c r="DE4" i="11"/>
  <c r="DF4" i="11"/>
  <c r="DD4" i="11"/>
  <c r="DG5" i="11"/>
  <c r="DH5" i="11"/>
  <c r="DI5" i="11"/>
  <c r="DG6" i="11"/>
  <c r="DH6" i="11"/>
  <c r="DI6" i="11"/>
  <c r="DG7" i="11"/>
  <c r="DH7" i="11"/>
  <c r="DI7" i="11"/>
  <c r="DG8" i="11"/>
  <c r="DH8" i="11"/>
  <c r="DI8" i="11"/>
  <c r="DG9" i="11"/>
  <c r="DH9" i="11"/>
  <c r="DI9" i="11"/>
  <c r="DG10" i="11"/>
  <c r="DH10" i="11"/>
  <c r="DI10" i="11"/>
  <c r="DG11" i="11"/>
  <c r="DH11" i="11"/>
  <c r="DI11" i="11"/>
  <c r="DG12" i="11"/>
  <c r="DH12" i="11"/>
  <c r="DI12" i="11"/>
  <c r="DG13" i="11"/>
  <c r="DH13" i="11"/>
  <c r="DI13" i="11"/>
  <c r="DH4" i="11"/>
  <c r="DI4" i="11"/>
  <c r="DG4" i="11"/>
  <c r="DA5" i="11"/>
  <c r="DB5" i="11"/>
  <c r="DC5" i="11"/>
  <c r="DA6" i="11"/>
  <c r="DB6" i="11"/>
  <c r="DC6" i="11"/>
  <c r="DA7" i="11"/>
  <c r="DB7" i="11"/>
  <c r="DC7" i="11"/>
  <c r="DA8" i="11"/>
  <c r="DB8" i="11"/>
  <c r="DC8" i="11"/>
  <c r="DA9" i="11"/>
  <c r="DB9" i="11"/>
  <c r="DC9" i="11"/>
  <c r="DA10" i="11"/>
  <c r="DB10" i="11"/>
  <c r="DC10" i="11"/>
  <c r="DA11" i="11"/>
  <c r="DB11" i="11"/>
  <c r="DC11" i="11"/>
  <c r="DA12" i="11"/>
  <c r="DB12" i="11"/>
  <c r="DC12" i="11"/>
  <c r="DA13" i="11"/>
  <c r="DB13" i="11"/>
  <c r="DC13" i="11"/>
  <c r="DB4" i="11"/>
  <c r="DC4" i="11"/>
  <c r="DA4" i="11"/>
  <c r="CQ5" i="11"/>
  <c r="CQ6" i="11"/>
  <c r="CQ7" i="11"/>
  <c r="CQ8" i="11"/>
  <c r="CQ9" i="11"/>
  <c r="CQ10" i="11"/>
  <c r="CQ11" i="11"/>
  <c r="CQ12" i="11"/>
  <c r="CQ13" i="11"/>
  <c r="CQ4" i="11"/>
  <c r="CM5" i="11"/>
  <c r="CM6" i="11"/>
  <c r="CM7" i="11"/>
  <c r="CM8" i="11"/>
  <c r="CM9" i="11"/>
  <c r="CM10" i="11"/>
  <c r="CM11" i="11"/>
  <c r="CM12" i="11"/>
  <c r="CM13" i="11"/>
  <c r="BJ7" i="12" l="1"/>
  <c r="BN11" i="12"/>
  <c r="BO11" i="12" s="1"/>
  <c r="BQ11" i="12" s="1"/>
  <c r="BP11" i="12" s="1"/>
  <c r="BN10" i="12"/>
  <c r="BO10" i="12" s="1"/>
  <c r="BQ10" i="12" s="1"/>
  <c r="BP10" i="12" s="1"/>
  <c r="BN6" i="12"/>
  <c r="BO6" i="12" s="1"/>
  <c r="BQ6" i="12" s="1"/>
  <c r="BP6" i="12" s="1"/>
  <c r="BN5" i="12"/>
  <c r="BO5" i="12" s="1"/>
  <c r="BQ5" i="12" s="1"/>
  <c r="BP5" i="12" s="1"/>
  <c r="BJ13" i="12"/>
  <c r="BK13" i="12" s="1"/>
  <c r="BM13" i="12" s="1"/>
  <c r="BL13" i="12" s="1"/>
  <c r="BJ5" i="12"/>
  <c r="BK5" i="12" s="1"/>
  <c r="BM5" i="12" s="1"/>
  <c r="BL5" i="12" s="1"/>
  <c r="BJ12" i="12"/>
  <c r="BK12" i="12" s="1"/>
  <c r="BM12" i="12" s="1"/>
  <c r="BL12" i="12" s="1"/>
  <c r="BJ11" i="12"/>
  <c r="BK11" i="12" s="1"/>
  <c r="BM11" i="12" s="1"/>
  <c r="BL11" i="12" s="1"/>
  <c r="BJ6" i="12"/>
  <c r="BK6" i="12" s="1"/>
  <c r="BM6" i="12" s="1"/>
  <c r="BL6" i="12" s="1"/>
  <c r="BJ10" i="12"/>
  <c r="BK10" i="12" s="1"/>
  <c r="BM10" i="12" s="1"/>
  <c r="BL10" i="12" s="1"/>
  <c r="BJ9" i="12"/>
  <c r="BK9" i="12" s="1"/>
  <c r="BM9" i="12" s="1"/>
  <c r="BL9" i="12" s="1"/>
  <c r="BJ8" i="12"/>
  <c r="BK8" i="12" s="1"/>
  <c r="BM8" i="12" s="1"/>
  <c r="BL8" i="12" s="1"/>
  <c r="BN8" i="12"/>
  <c r="BO8" i="12" s="1"/>
  <c r="BQ8" i="12" s="1"/>
  <c r="BP8" i="12" s="1"/>
  <c r="BN7" i="12"/>
  <c r="BO7" i="12" s="1"/>
  <c r="BQ7" i="12" s="1"/>
  <c r="BP7" i="12" s="1"/>
  <c r="AP11" i="13"/>
  <c r="BF13" i="12"/>
  <c r="BG13" i="12" s="1"/>
  <c r="BI13" i="12" s="1"/>
  <c r="BH13" i="12" s="1"/>
  <c r="BF11" i="12"/>
  <c r="BG11" i="12" s="1"/>
  <c r="BI11" i="12" s="1"/>
  <c r="BH11" i="12" s="1"/>
  <c r="BF9" i="12"/>
  <c r="BG9" i="12" s="1"/>
  <c r="BI9" i="12" s="1"/>
  <c r="BH9" i="12" s="1"/>
  <c r="BF7" i="12"/>
  <c r="BG7" i="12" s="1"/>
  <c r="BI7" i="12" s="1"/>
  <c r="BH7" i="12" s="1"/>
  <c r="BF5" i="12"/>
  <c r="BG5" i="12" s="1"/>
  <c r="BI5" i="12" s="1"/>
  <c r="BH5" i="12" s="1"/>
  <c r="BK7" i="12"/>
  <c r="BM7" i="12" s="1"/>
  <c r="BL7" i="12" s="1"/>
  <c r="AT17" i="13"/>
  <c r="AT18" i="13"/>
  <c r="AT19" i="13"/>
  <c r="AT16" i="13"/>
  <c r="AI6" i="13"/>
  <c r="AJ6" i="13" s="1"/>
  <c r="AL6" i="13" s="1"/>
  <c r="AK6" i="13" s="1"/>
  <c r="BJ4" i="12"/>
  <c r="AO16" i="13"/>
  <c r="AO17" i="13"/>
  <c r="AO18" i="13"/>
  <c r="AO19" i="13"/>
  <c r="AS17" i="13"/>
  <c r="AS16" i="13"/>
  <c r="AS18" i="13"/>
  <c r="AS19" i="13"/>
  <c r="AI4" i="13"/>
  <c r="AJ4" i="13" s="1"/>
  <c r="AL4" i="13" s="1"/>
  <c r="AK4" i="13" s="1"/>
  <c r="BF4" i="12"/>
  <c r="AI9" i="13"/>
  <c r="AJ9" i="13" s="1"/>
  <c r="AL9" i="13" s="1"/>
  <c r="AK9" i="13" s="1"/>
  <c r="AQ18" i="13"/>
  <c r="AQ19" i="13"/>
  <c r="AQ17" i="13"/>
  <c r="AQ16" i="13"/>
  <c r="AR19" i="13"/>
  <c r="AR18" i="13"/>
  <c r="AR17" i="13"/>
  <c r="AR16" i="13"/>
  <c r="AI7" i="13"/>
  <c r="AJ7" i="13" s="1"/>
  <c r="AL7" i="13" s="1"/>
  <c r="AK7" i="13" s="1"/>
  <c r="BN13" i="12"/>
  <c r="BO13" i="12" s="1"/>
  <c r="BQ13" i="12" s="1"/>
  <c r="BP13" i="12" s="1"/>
  <c r="AR11" i="13"/>
  <c r="AP18" i="13"/>
  <c r="AP19" i="13"/>
  <c r="AP17" i="13"/>
  <c r="AP16" i="13"/>
  <c r="AI5" i="13"/>
  <c r="AJ5" i="13" s="1"/>
  <c r="AL5" i="13" s="1"/>
  <c r="AK5" i="13" s="1"/>
  <c r="BF12" i="12"/>
  <c r="BG12" i="12" s="1"/>
  <c r="BI12" i="12" s="1"/>
  <c r="BH12" i="12" s="1"/>
  <c r="BF10" i="12"/>
  <c r="BG10" i="12" s="1"/>
  <c r="BI10" i="12" s="1"/>
  <c r="BH10" i="12" s="1"/>
  <c r="BF8" i="12"/>
  <c r="BG8" i="12" s="1"/>
  <c r="BI8" i="12" s="1"/>
  <c r="BH8" i="12" s="1"/>
  <c r="BF6" i="12"/>
  <c r="BG6" i="12" s="1"/>
  <c r="BI6" i="12" s="1"/>
  <c r="BH6" i="12" s="1"/>
  <c r="BN12" i="12"/>
  <c r="BO12" i="12" s="1"/>
  <c r="BQ12" i="12" s="1"/>
  <c r="BP12" i="12" s="1"/>
  <c r="AT11" i="13"/>
  <c r="AO11" i="13"/>
  <c r="AS11" i="13"/>
  <c r="AI8" i="13"/>
  <c r="AJ8" i="13" s="1"/>
  <c r="AL8" i="13" s="1"/>
  <c r="AK8" i="13" s="1"/>
  <c r="BN4" i="12"/>
  <c r="BO4" i="12" s="1"/>
  <c r="BQ4" i="12" s="1"/>
  <c r="BP4" i="12" s="1"/>
  <c r="AQ11" i="13"/>
  <c r="BN9" i="12"/>
  <c r="BO9" i="12" s="1"/>
  <c r="BQ9" i="12" s="1"/>
  <c r="BP9" i="12" s="1"/>
  <c r="CA4" i="11"/>
  <c r="CB4" i="11"/>
  <c r="CC4" i="11"/>
  <c r="CD4" i="11"/>
  <c r="CE4" i="11"/>
  <c r="CF4" i="11"/>
  <c r="CG4" i="11"/>
  <c r="CH4" i="11"/>
  <c r="CI4" i="11"/>
  <c r="CJ4" i="11"/>
  <c r="CK4" i="11"/>
  <c r="CL4" i="11"/>
  <c r="CA5" i="11"/>
  <c r="CB5" i="11"/>
  <c r="CC5" i="11"/>
  <c r="CD5" i="11"/>
  <c r="CE5" i="11"/>
  <c r="CF5" i="11"/>
  <c r="CG5" i="11"/>
  <c r="CH5" i="11"/>
  <c r="CI5" i="11"/>
  <c r="CJ5" i="11"/>
  <c r="CK5" i="11"/>
  <c r="CL5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A7" i="11"/>
  <c r="CB7" i="11"/>
  <c r="CC7" i="11"/>
  <c r="CD7" i="11"/>
  <c r="CE7" i="11"/>
  <c r="CF7" i="11"/>
  <c r="CG7" i="11"/>
  <c r="CH7" i="11"/>
  <c r="CI7" i="11"/>
  <c r="CJ7" i="11"/>
  <c r="CK7" i="11"/>
  <c r="CL7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A10" i="11"/>
  <c r="CB10" i="11"/>
  <c r="CC10" i="11"/>
  <c r="CD10" i="11"/>
  <c r="CE10" i="11"/>
  <c r="CF10" i="11"/>
  <c r="CG10" i="11"/>
  <c r="CH10" i="11"/>
  <c r="CI10" i="11"/>
  <c r="CJ10" i="11"/>
  <c r="CK10" i="11"/>
  <c r="CL10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BV4" i="11"/>
  <c r="BW4" i="11"/>
  <c r="BX4" i="11"/>
  <c r="BY4" i="11"/>
  <c r="BZ4" i="11"/>
  <c r="BV5" i="11"/>
  <c r="BW5" i="11"/>
  <c r="BX5" i="11"/>
  <c r="BY5" i="11"/>
  <c r="BZ5" i="11"/>
  <c r="BV6" i="11"/>
  <c r="BW6" i="11"/>
  <c r="BX6" i="11"/>
  <c r="BY6" i="11"/>
  <c r="BZ6" i="11"/>
  <c r="BV7" i="11"/>
  <c r="BW7" i="11"/>
  <c r="BX7" i="11"/>
  <c r="BY7" i="11"/>
  <c r="BZ7" i="11"/>
  <c r="BV8" i="11"/>
  <c r="BW8" i="11"/>
  <c r="BX8" i="11"/>
  <c r="BY8" i="11"/>
  <c r="BZ8" i="11"/>
  <c r="BV9" i="11"/>
  <c r="BW9" i="11"/>
  <c r="BX9" i="11"/>
  <c r="BY9" i="11"/>
  <c r="BZ9" i="11"/>
  <c r="BV10" i="11"/>
  <c r="BW10" i="11"/>
  <c r="BX10" i="11"/>
  <c r="BY10" i="11"/>
  <c r="BZ10" i="11"/>
  <c r="BV11" i="11"/>
  <c r="BW11" i="11"/>
  <c r="BX11" i="11"/>
  <c r="BY11" i="11"/>
  <c r="BZ11" i="11"/>
  <c r="BV12" i="11"/>
  <c r="BW12" i="11"/>
  <c r="BX12" i="11"/>
  <c r="BY12" i="11"/>
  <c r="BZ12" i="11"/>
  <c r="BV13" i="11"/>
  <c r="BW13" i="11"/>
  <c r="BX13" i="11"/>
  <c r="BY13" i="11"/>
  <c r="BZ13" i="11"/>
  <c r="BU5" i="11"/>
  <c r="BU6" i="11"/>
  <c r="BU7" i="11"/>
  <c r="BU8" i="11"/>
  <c r="BU9" i="11"/>
  <c r="BU10" i="11"/>
  <c r="BU11" i="11"/>
  <c r="BU12" i="11"/>
  <c r="BU13" i="11"/>
  <c r="BU4" i="11"/>
  <c r="BT5" i="11"/>
  <c r="BT6" i="11"/>
  <c r="BT7" i="11"/>
  <c r="BT8" i="11"/>
  <c r="BT9" i="11"/>
  <c r="BT10" i="11"/>
  <c r="BT11" i="11"/>
  <c r="BT12" i="11"/>
  <c r="BT13" i="11"/>
  <c r="BT4" i="11"/>
  <c r="AT5" i="12"/>
  <c r="AU5" i="12" s="1"/>
  <c r="AW5" i="12" s="1"/>
  <c r="AV5" i="12" s="1"/>
  <c r="AT6" i="12"/>
  <c r="AU6" i="12" s="1"/>
  <c r="AW6" i="12" s="1"/>
  <c r="AV6" i="12" s="1"/>
  <c r="AT7" i="12"/>
  <c r="AU7" i="12" s="1"/>
  <c r="AW7" i="12" s="1"/>
  <c r="AV7" i="12" s="1"/>
  <c r="AT8" i="12"/>
  <c r="AU8" i="12" s="1"/>
  <c r="AW8" i="12" s="1"/>
  <c r="AV8" i="12" s="1"/>
  <c r="AT9" i="12"/>
  <c r="AU9" i="12" s="1"/>
  <c r="AW9" i="12" s="1"/>
  <c r="AV9" i="12" s="1"/>
  <c r="AT10" i="12"/>
  <c r="AU10" i="12" s="1"/>
  <c r="AW10" i="12" s="1"/>
  <c r="AV10" i="12" s="1"/>
  <c r="AT11" i="12"/>
  <c r="AU11" i="12" s="1"/>
  <c r="AW11" i="12" s="1"/>
  <c r="AV11" i="12" s="1"/>
  <c r="AT12" i="12"/>
  <c r="AU12" i="12" s="1"/>
  <c r="AW12" i="12" s="1"/>
  <c r="AV12" i="12" s="1"/>
  <c r="AT13" i="12"/>
  <c r="AU13" i="12" s="1"/>
  <c r="AW13" i="12" s="1"/>
  <c r="AV13" i="12" s="1"/>
  <c r="BR5" i="11"/>
  <c r="BR6" i="11"/>
  <c r="BR7" i="11"/>
  <c r="BR8" i="11"/>
  <c r="BR9" i="11"/>
  <c r="BR10" i="11"/>
  <c r="BR11" i="11"/>
  <c r="BR12" i="11"/>
  <c r="BR13" i="11"/>
  <c r="BR4" i="11"/>
  <c r="BQ5" i="11"/>
  <c r="BQ6" i="11"/>
  <c r="BQ7" i="11"/>
  <c r="BQ8" i="11"/>
  <c r="BQ9" i="11"/>
  <c r="BQ10" i="11"/>
  <c r="BQ11" i="11"/>
  <c r="BQ12" i="11"/>
  <c r="BQ13" i="11"/>
  <c r="BQ4" i="11"/>
  <c r="BM4" i="11"/>
  <c r="BN4" i="11"/>
  <c r="BO4" i="11"/>
  <c r="BP4" i="11"/>
  <c r="BM5" i="11"/>
  <c r="BN5" i="11"/>
  <c r="BO5" i="11"/>
  <c r="BP5" i="11"/>
  <c r="BM6" i="11"/>
  <c r="BN6" i="11"/>
  <c r="BO6" i="11"/>
  <c r="BP6" i="11"/>
  <c r="BM7" i="11"/>
  <c r="BN7" i="11"/>
  <c r="BO7" i="11"/>
  <c r="BP7" i="11"/>
  <c r="BM8" i="11"/>
  <c r="BN8" i="11"/>
  <c r="BO8" i="11"/>
  <c r="BP8" i="11"/>
  <c r="BM9" i="11"/>
  <c r="BN9" i="11"/>
  <c r="BO9" i="11"/>
  <c r="BP9" i="11"/>
  <c r="BM10" i="11"/>
  <c r="BN10" i="11"/>
  <c r="BO10" i="11"/>
  <c r="BP10" i="11"/>
  <c r="BM11" i="11"/>
  <c r="BN11" i="11"/>
  <c r="BO11" i="11"/>
  <c r="BP11" i="11"/>
  <c r="BM12" i="11"/>
  <c r="BN12" i="11"/>
  <c r="BO12" i="11"/>
  <c r="BP12" i="11"/>
  <c r="BM13" i="11"/>
  <c r="BN13" i="11"/>
  <c r="BO13" i="11"/>
  <c r="BP13" i="11"/>
  <c r="BJ5" i="11"/>
  <c r="BK5" i="11"/>
  <c r="BL5" i="11"/>
  <c r="BJ6" i="11"/>
  <c r="BK6" i="11"/>
  <c r="BL6" i="11"/>
  <c r="BJ7" i="11"/>
  <c r="BK7" i="11"/>
  <c r="BL7" i="11"/>
  <c r="BJ8" i="11"/>
  <c r="BK8" i="11"/>
  <c r="BL8" i="11"/>
  <c r="BJ9" i="11"/>
  <c r="BK9" i="11"/>
  <c r="BL9" i="11"/>
  <c r="BJ10" i="11"/>
  <c r="BK10" i="11"/>
  <c r="BL10" i="11"/>
  <c r="BJ11" i="11"/>
  <c r="BK11" i="11"/>
  <c r="BL11" i="11"/>
  <c r="BJ12" i="11"/>
  <c r="BK12" i="11"/>
  <c r="BL12" i="11"/>
  <c r="BJ13" i="11"/>
  <c r="BK13" i="11"/>
  <c r="BL13" i="11"/>
  <c r="BK4" i="11"/>
  <c r="BL4" i="11"/>
  <c r="BJ4" i="11"/>
  <c r="AY4" i="11"/>
  <c r="AZ4" i="11"/>
  <c r="BA4" i="11"/>
  <c r="BB4" i="11"/>
  <c r="BC4" i="11"/>
  <c r="BD4" i="11"/>
  <c r="BE4" i="11"/>
  <c r="BF4" i="11"/>
  <c r="BG4" i="11"/>
  <c r="BH4" i="11"/>
  <c r="BI4" i="11"/>
  <c r="AY5" i="11"/>
  <c r="AZ5" i="11"/>
  <c r="BA5" i="11"/>
  <c r="BB5" i="11"/>
  <c r="BC5" i="11"/>
  <c r="BD5" i="11"/>
  <c r="BE5" i="11"/>
  <c r="BF5" i="11"/>
  <c r="BG5" i="11"/>
  <c r="BH5" i="11"/>
  <c r="BI5" i="11"/>
  <c r="AY6" i="11"/>
  <c r="AZ6" i="11"/>
  <c r="BA6" i="11"/>
  <c r="BB6" i="11"/>
  <c r="BC6" i="11"/>
  <c r="BD6" i="11"/>
  <c r="BE6" i="11"/>
  <c r="BF6" i="11"/>
  <c r="BG6" i="11"/>
  <c r="BH6" i="11"/>
  <c r="BI6" i="11"/>
  <c r="AY7" i="11"/>
  <c r="AZ7" i="11"/>
  <c r="BA7" i="11"/>
  <c r="BB7" i="11"/>
  <c r="BC7" i="11"/>
  <c r="BD7" i="11"/>
  <c r="BE7" i="11"/>
  <c r="BF7" i="11"/>
  <c r="BG7" i="11"/>
  <c r="BH7" i="11"/>
  <c r="BI7" i="11"/>
  <c r="AY8" i="11"/>
  <c r="AZ8" i="11"/>
  <c r="BA8" i="11"/>
  <c r="BB8" i="11"/>
  <c r="BC8" i="11"/>
  <c r="BD8" i="11"/>
  <c r="BE8" i="11"/>
  <c r="BF8" i="11"/>
  <c r="BG8" i="11"/>
  <c r="BH8" i="11"/>
  <c r="BI8" i="11"/>
  <c r="AY9" i="11"/>
  <c r="AZ9" i="11"/>
  <c r="BA9" i="11"/>
  <c r="BB9" i="11"/>
  <c r="BC9" i="11"/>
  <c r="BD9" i="11"/>
  <c r="BE9" i="11"/>
  <c r="BF9" i="11"/>
  <c r="BG9" i="11"/>
  <c r="BH9" i="11"/>
  <c r="BI9" i="11"/>
  <c r="AY10" i="11"/>
  <c r="AZ10" i="11"/>
  <c r="BA10" i="11"/>
  <c r="BB10" i="11"/>
  <c r="BC10" i="11"/>
  <c r="BD10" i="11"/>
  <c r="BE10" i="11"/>
  <c r="BF10" i="11"/>
  <c r="BG10" i="11"/>
  <c r="BH10" i="11"/>
  <c r="BI10" i="11"/>
  <c r="AY11" i="11"/>
  <c r="AZ11" i="11"/>
  <c r="BA11" i="11"/>
  <c r="BB11" i="11"/>
  <c r="BC11" i="11"/>
  <c r="BD11" i="11"/>
  <c r="BE11" i="11"/>
  <c r="BF11" i="11"/>
  <c r="BG11" i="11"/>
  <c r="BH11" i="11"/>
  <c r="BI11" i="11"/>
  <c r="AY12" i="11"/>
  <c r="AZ12" i="11"/>
  <c r="BA12" i="11"/>
  <c r="BB12" i="11"/>
  <c r="BC12" i="11"/>
  <c r="BD12" i="11"/>
  <c r="BE12" i="11"/>
  <c r="BF12" i="11"/>
  <c r="BG12" i="11"/>
  <c r="BH12" i="11"/>
  <c r="BI12" i="11"/>
  <c r="AY13" i="11"/>
  <c r="AZ13" i="11"/>
  <c r="BA13" i="11"/>
  <c r="BB13" i="11"/>
  <c r="BC13" i="11"/>
  <c r="BD13" i="11"/>
  <c r="BE13" i="11"/>
  <c r="BF13" i="11"/>
  <c r="BG13" i="11"/>
  <c r="BH13" i="11"/>
  <c r="BI13" i="11"/>
  <c r="AX5" i="11"/>
  <c r="AX6" i="11"/>
  <c r="AX7" i="11"/>
  <c r="AX8" i="11"/>
  <c r="AX9" i="11"/>
  <c r="AX10" i="11"/>
  <c r="AX11" i="11"/>
  <c r="AX12" i="11"/>
  <c r="AX13" i="11"/>
  <c r="AX4" i="11"/>
  <c r="AP4" i="11"/>
  <c r="AQ4" i="11"/>
  <c r="AR4" i="11"/>
  <c r="AS4" i="11"/>
  <c r="AT4" i="11"/>
  <c r="AU4" i="11"/>
  <c r="AV4" i="11"/>
  <c r="AW4" i="11"/>
  <c r="AQ5" i="11"/>
  <c r="AR5" i="11"/>
  <c r="AS5" i="11"/>
  <c r="AT5" i="11"/>
  <c r="AU5" i="11"/>
  <c r="AV5" i="11"/>
  <c r="AW5" i="11"/>
  <c r="AQ6" i="11"/>
  <c r="AR6" i="11"/>
  <c r="AS6" i="11"/>
  <c r="AT6" i="11"/>
  <c r="AU6" i="11"/>
  <c r="AV6" i="11"/>
  <c r="AW6" i="11"/>
  <c r="AQ7" i="11"/>
  <c r="AR7" i="11"/>
  <c r="AS7" i="11"/>
  <c r="AT7" i="11"/>
  <c r="AU7" i="11"/>
  <c r="AV7" i="11"/>
  <c r="AW7" i="11"/>
  <c r="AQ8" i="11"/>
  <c r="AR8" i="11"/>
  <c r="AS8" i="11"/>
  <c r="AT8" i="11"/>
  <c r="AU8" i="11"/>
  <c r="AV8" i="11"/>
  <c r="AW8" i="11"/>
  <c r="AQ9" i="11"/>
  <c r="AR9" i="11"/>
  <c r="AS9" i="11"/>
  <c r="AT9" i="11"/>
  <c r="AU9" i="11"/>
  <c r="AV9" i="11"/>
  <c r="AW9" i="11"/>
  <c r="AQ10" i="11"/>
  <c r="AR10" i="11"/>
  <c r="AS10" i="11"/>
  <c r="AT10" i="11"/>
  <c r="AU10" i="11"/>
  <c r="AV10" i="11"/>
  <c r="AW10" i="11"/>
  <c r="AQ11" i="11"/>
  <c r="AR11" i="11"/>
  <c r="AS11" i="11"/>
  <c r="AT11" i="11"/>
  <c r="AU11" i="11"/>
  <c r="AV11" i="11"/>
  <c r="AW11" i="11"/>
  <c r="AQ12" i="11"/>
  <c r="AR12" i="11"/>
  <c r="AS12" i="11"/>
  <c r="AT12" i="11"/>
  <c r="AU12" i="11"/>
  <c r="AV12" i="11"/>
  <c r="AW12" i="11"/>
  <c r="AQ13" i="11"/>
  <c r="AR13" i="11"/>
  <c r="AS13" i="11"/>
  <c r="AT13" i="11"/>
  <c r="AU13" i="11"/>
  <c r="AV13" i="11"/>
  <c r="AW13" i="11"/>
  <c r="AP5" i="11"/>
  <c r="AP6" i="11"/>
  <c r="AP7" i="11"/>
  <c r="AP8" i="11"/>
  <c r="AP9" i="11"/>
  <c r="AP10" i="11"/>
  <c r="AP11" i="11"/>
  <c r="AP12" i="11"/>
  <c r="AP13" i="11"/>
  <c r="AO5" i="11"/>
  <c r="V5" i="12" s="1"/>
  <c r="W5" i="12" s="1"/>
  <c r="Y5" i="12" s="1"/>
  <c r="X5" i="12" s="1"/>
  <c r="AO6" i="11"/>
  <c r="V6" i="12" s="1"/>
  <c r="W6" i="12" s="1"/>
  <c r="Y6" i="12" s="1"/>
  <c r="X6" i="12" s="1"/>
  <c r="AO7" i="11"/>
  <c r="V7" i="12" s="1"/>
  <c r="W7" i="12" s="1"/>
  <c r="Y7" i="12" s="1"/>
  <c r="X7" i="12" s="1"/>
  <c r="AO8" i="11"/>
  <c r="V8" i="12" s="1"/>
  <c r="W8" i="12" s="1"/>
  <c r="Y8" i="12" s="1"/>
  <c r="X8" i="12" s="1"/>
  <c r="AO9" i="11"/>
  <c r="V9" i="12" s="1"/>
  <c r="W9" i="12" s="1"/>
  <c r="Y9" i="12" s="1"/>
  <c r="X9" i="12" s="1"/>
  <c r="AO10" i="11"/>
  <c r="V10" i="12" s="1"/>
  <c r="W10" i="12" s="1"/>
  <c r="Y10" i="12" s="1"/>
  <c r="X10" i="12" s="1"/>
  <c r="AO11" i="11"/>
  <c r="V11" i="12" s="1"/>
  <c r="W11" i="12" s="1"/>
  <c r="Y11" i="12" s="1"/>
  <c r="X11" i="12" s="1"/>
  <c r="AO12" i="11"/>
  <c r="V12" i="12" s="1"/>
  <c r="W12" i="12" s="1"/>
  <c r="Y12" i="12" s="1"/>
  <c r="X12" i="12" s="1"/>
  <c r="AO13" i="11"/>
  <c r="V13" i="12" s="1"/>
  <c r="W13" i="12" s="1"/>
  <c r="Y13" i="12" s="1"/>
  <c r="X13" i="12" s="1"/>
  <c r="AO4" i="11"/>
  <c r="AN5" i="11"/>
  <c r="R5" i="12" s="1"/>
  <c r="S5" i="12" s="1"/>
  <c r="U5" i="12" s="1"/>
  <c r="T5" i="12" s="1"/>
  <c r="AN6" i="11"/>
  <c r="R6" i="12" s="1"/>
  <c r="S6" i="12" s="1"/>
  <c r="U6" i="12" s="1"/>
  <c r="T6" i="12" s="1"/>
  <c r="AN7" i="11"/>
  <c r="R7" i="12" s="1"/>
  <c r="S7" i="12" s="1"/>
  <c r="U7" i="12" s="1"/>
  <c r="T7" i="12" s="1"/>
  <c r="AN8" i="11"/>
  <c r="R8" i="12" s="1"/>
  <c r="S8" i="12" s="1"/>
  <c r="U8" i="12" s="1"/>
  <c r="T8" i="12" s="1"/>
  <c r="AN9" i="11"/>
  <c r="R9" i="12" s="1"/>
  <c r="S9" i="12" s="1"/>
  <c r="U9" i="12" s="1"/>
  <c r="T9" i="12" s="1"/>
  <c r="AN10" i="11"/>
  <c r="R10" i="12" s="1"/>
  <c r="AN11" i="11"/>
  <c r="R11" i="12" s="1"/>
  <c r="S11" i="12" s="1"/>
  <c r="U11" i="12" s="1"/>
  <c r="T11" i="12" s="1"/>
  <c r="AN12" i="11"/>
  <c r="R12" i="12" s="1"/>
  <c r="S12" i="12" s="1"/>
  <c r="U12" i="12" s="1"/>
  <c r="T12" i="12" s="1"/>
  <c r="AN13" i="11"/>
  <c r="R13" i="12" s="1"/>
  <c r="S13" i="12" s="1"/>
  <c r="U13" i="12" s="1"/>
  <c r="T13" i="12" s="1"/>
  <c r="AN4" i="11"/>
  <c r="AP7" i="12" l="1"/>
  <c r="AQ7" i="12" s="1"/>
  <c r="AS7" i="12" s="1"/>
  <c r="AR7" i="12" s="1"/>
  <c r="AP9" i="12"/>
  <c r="AQ9" i="12" s="1"/>
  <c r="AS9" i="12" s="1"/>
  <c r="AR9" i="12" s="1"/>
  <c r="F30" i="14"/>
  <c r="AP8" i="12"/>
  <c r="AQ8" i="12" s="1"/>
  <c r="AS8" i="12" s="1"/>
  <c r="AR8" i="12" s="1"/>
  <c r="AP13" i="12"/>
  <c r="AQ13" i="12" s="1"/>
  <c r="AS13" i="12" s="1"/>
  <c r="AR13" i="12" s="1"/>
  <c r="AP5" i="12"/>
  <c r="AQ5" i="12" s="1"/>
  <c r="AS5" i="12" s="1"/>
  <c r="AR5" i="12" s="1"/>
  <c r="AD12" i="12"/>
  <c r="AE12" i="12" s="1"/>
  <c r="AG12" i="12" s="1"/>
  <c r="AF12" i="12" s="1"/>
  <c r="AH8" i="12"/>
  <c r="AI8" i="12" s="1"/>
  <c r="AK8" i="12" s="1"/>
  <c r="AJ8" i="12" s="1"/>
  <c r="AH6" i="12"/>
  <c r="AI6" i="12" s="1"/>
  <c r="AK6" i="12" s="1"/>
  <c r="AJ6" i="12" s="1"/>
  <c r="AP10" i="12"/>
  <c r="AQ10" i="12" s="1"/>
  <c r="AS10" i="12" s="1"/>
  <c r="AR10" i="12" s="1"/>
  <c r="AX8" i="12"/>
  <c r="AY8" i="12" s="1"/>
  <c r="BA8" i="12" s="1"/>
  <c r="AZ8" i="12" s="1"/>
  <c r="C30" i="14"/>
  <c r="G30" i="14"/>
  <c r="U11" i="13"/>
  <c r="V11" i="13" s="1"/>
  <c r="X11" i="13" s="1"/>
  <c r="W11" i="13" s="1"/>
  <c r="P11" i="13"/>
  <c r="T11" i="13"/>
  <c r="S11" i="13"/>
  <c r="R11" i="13"/>
  <c r="Q11" i="13"/>
  <c r="AD11" i="12"/>
  <c r="AE11" i="12" s="1"/>
  <c r="AG11" i="12" s="1"/>
  <c r="AF11" i="12" s="1"/>
  <c r="T8" i="13"/>
  <c r="P8" i="13"/>
  <c r="S8" i="13"/>
  <c r="R8" i="13"/>
  <c r="U8" i="13"/>
  <c r="V8" i="13" s="1"/>
  <c r="X8" i="13" s="1"/>
  <c r="W8" i="13" s="1"/>
  <c r="Q8" i="13"/>
  <c r="R17" i="13"/>
  <c r="U17" i="13"/>
  <c r="V17" i="13" s="1"/>
  <c r="X17" i="13" s="1"/>
  <c r="W17" i="13" s="1"/>
  <c r="T17" i="13"/>
  <c r="S17" i="13"/>
  <c r="Q17" i="13"/>
  <c r="P17" i="13"/>
  <c r="AH13" i="12"/>
  <c r="AI13" i="12" s="1"/>
  <c r="AK13" i="12" s="1"/>
  <c r="AJ13" i="12" s="1"/>
  <c r="AH5" i="12"/>
  <c r="AI5" i="12" s="1"/>
  <c r="AK5" i="12" s="1"/>
  <c r="AJ5" i="12" s="1"/>
  <c r="AL12" i="12"/>
  <c r="AM12" i="12" s="1"/>
  <c r="AO12" i="12" s="1"/>
  <c r="AN12" i="12" s="1"/>
  <c r="AL10" i="12"/>
  <c r="AM10" i="12" s="1"/>
  <c r="AO10" i="12" s="1"/>
  <c r="AN10" i="12" s="1"/>
  <c r="AL8" i="12"/>
  <c r="AM8" i="12" s="1"/>
  <c r="AO8" i="12" s="1"/>
  <c r="AN8" i="12" s="1"/>
  <c r="AL6" i="12"/>
  <c r="AM6" i="12" s="1"/>
  <c r="AO6" i="12" s="1"/>
  <c r="AN6" i="12" s="1"/>
  <c r="AB5" i="13"/>
  <c r="AC5" i="13" s="1"/>
  <c r="AE5" i="13" s="1"/>
  <c r="AD5" i="13" s="1"/>
  <c r="AL4" i="12"/>
  <c r="AX13" i="12"/>
  <c r="AY13" i="12" s="1"/>
  <c r="BA13" i="12" s="1"/>
  <c r="AZ13" i="12" s="1"/>
  <c r="AX5" i="12"/>
  <c r="AY5" i="12" s="1"/>
  <c r="BA5" i="12" s="1"/>
  <c r="AZ5" i="12" s="1"/>
  <c r="BB13" i="12"/>
  <c r="BC13" i="12" s="1"/>
  <c r="BE13" i="12" s="1"/>
  <c r="BD13" i="12" s="1"/>
  <c r="BB11" i="12"/>
  <c r="BC11" i="12" s="1"/>
  <c r="BE11" i="12" s="1"/>
  <c r="BD11" i="12" s="1"/>
  <c r="BB9" i="12"/>
  <c r="BC9" i="12" s="1"/>
  <c r="BE9" i="12" s="1"/>
  <c r="BD9" i="12" s="1"/>
  <c r="BB7" i="12"/>
  <c r="BC7" i="12" s="1"/>
  <c r="BE7" i="12" s="1"/>
  <c r="BD7" i="12" s="1"/>
  <c r="BB5" i="12"/>
  <c r="BC5" i="12" s="1"/>
  <c r="BE5" i="12" s="1"/>
  <c r="BD5" i="12" s="1"/>
  <c r="P22" i="15"/>
  <c r="P42" i="15" s="1"/>
  <c r="P62" i="15" s="1"/>
  <c r="P21" i="15"/>
  <c r="P41" i="15" s="1"/>
  <c r="P61" i="15" s="1"/>
  <c r="H28" i="14"/>
  <c r="I28" i="14" s="1"/>
  <c r="J28" i="14" s="1"/>
  <c r="K28" i="14" s="1"/>
  <c r="M28" i="14"/>
  <c r="C28" i="14"/>
  <c r="F28" i="14"/>
  <c r="E28" i="14"/>
  <c r="D28" i="14"/>
  <c r="G28" i="14"/>
  <c r="BG4" i="12"/>
  <c r="BI4" i="12" s="1"/>
  <c r="BH4" i="12" s="1"/>
  <c r="Z11" i="12"/>
  <c r="AA11" i="12" s="1"/>
  <c r="AC11" i="12" s="1"/>
  <c r="AB11" i="12" s="1"/>
  <c r="U4" i="13"/>
  <c r="V4" i="13" s="1"/>
  <c r="X4" i="13" s="1"/>
  <c r="W4" i="13" s="1"/>
  <c r="P4" i="13"/>
  <c r="S4" i="13"/>
  <c r="T4" i="13"/>
  <c r="R4" i="13"/>
  <c r="Q4" i="13"/>
  <c r="R4" i="12"/>
  <c r="G12" i="14" s="1"/>
  <c r="Z9" i="12"/>
  <c r="AA9" i="12" s="1"/>
  <c r="AC9" i="12" s="1"/>
  <c r="AB9" i="12" s="1"/>
  <c r="S9" i="13"/>
  <c r="R9" i="13"/>
  <c r="U9" i="13"/>
  <c r="V9" i="13" s="1"/>
  <c r="X9" i="13" s="1"/>
  <c r="W9" i="13" s="1"/>
  <c r="P9" i="13"/>
  <c r="T9" i="13"/>
  <c r="Q9" i="13"/>
  <c r="AB9" i="13"/>
  <c r="AC9" i="13" s="1"/>
  <c r="AE9" i="13" s="1"/>
  <c r="AD9" i="13" s="1"/>
  <c r="AX4" i="12"/>
  <c r="Z8" i="12"/>
  <c r="AA8" i="12" s="1"/>
  <c r="AC8" i="12" s="1"/>
  <c r="AB8" i="12" s="1"/>
  <c r="AD9" i="12"/>
  <c r="AE9" i="12" s="1"/>
  <c r="AG9" i="12" s="1"/>
  <c r="AF9" i="12" s="1"/>
  <c r="S5" i="13"/>
  <c r="R5" i="13"/>
  <c r="T5" i="13"/>
  <c r="Q5" i="13"/>
  <c r="P5" i="13"/>
  <c r="U5" i="13"/>
  <c r="V5" i="13" s="1"/>
  <c r="X5" i="13" s="1"/>
  <c r="W5" i="13" s="1"/>
  <c r="V4" i="12"/>
  <c r="Z7" i="12"/>
  <c r="AA7" i="12" s="1"/>
  <c r="AC7" i="12" s="1"/>
  <c r="AB7" i="12" s="1"/>
  <c r="Q7" i="13"/>
  <c r="P7" i="13"/>
  <c r="T7" i="13"/>
  <c r="R7" i="13"/>
  <c r="U7" i="13"/>
  <c r="V7" i="13" s="1"/>
  <c r="X7" i="13" s="1"/>
  <c r="W7" i="13" s="1"/>
  <c r="S7" i="13"/>
  <c r="AD8" i="12"/>
  <c r="AE8" i="12" s="1"/>
  <c r="AG8" i="12" s="1"/>
  <c r="AF8" i="12" s="1"/>
  <c r="T24" i="13"/>
  <c r="S24" i="13"/>
  <c r="R24" i="13"/>
  <c r="U24" i="13"/>
  <c r="V24" i="13" s="1"/>
  <c r="X24" i="13" s="1"/>
  <c r="W24" i="13" s="1"/>
  <c r="Q24" i="13"/>
  <c r="P24" i="13"/>
  <c r="T16" i="13"/>
  <c r="P16" i="13"/>
  <c r="S16" i="13"/>
  <c r="R16" i="13"/>
  <c r="U16" i="13"/>
  <c r="V16" i="13" s="1"/>
  <c r="X16" i="13" s="1"/>
  <c r="W16" i="13" s="1"/>
  <c r="Q16" i="13"/>
  <c r="AH12" i="12"/>
  <c r="AI12" i="12" s="1"/>
  <c r="AK12" i="12" s="1"/>
  <c r="AJ12" i="12" s="1"/>
  <c r="AH10" i="12"/>
  <c r="AI10" i="12" s="1"/>
  <c r="AK10" i="12" s="1"/>
  <c r="AJ10" i="12" s="1"/>
  <c r="AB6" i="13"/>
  <c r="AC6" i="13" s="1"/>
  <c r="AE6" i="13" s="1"/>
  <c r="AD6" i="13" s="1"/>
  <c r="AP4" i="12"/>
  <c r="AP6" i="12"/>
  <c r="AQ6" i="12" s="1"/>
  <c r="AS6" i="12" s="1"/>
  <c r="AR6" i="12" s="1"/>
  <c r="AX12" i="12"/>
  <c r="AY12" i="12" s="1"/>
  <c r="BA12" i="12" s="1"/>
  <c r="AZ12" i="12" s="1"/>
  <c r="AB10" i="13"/>
  <c r="AC10" i="13" s="1"/>
  <c r="AE10" i="13" s="1"/>
  <c r="AD10" i="13" s="1"/>
  <c r="E30" i="14"/>
  <c r="Z6" i="12"/>
  <c r="AA6" i="12" s="1"/>
  <c r="AC6" i="12" s="1"/>
  <c r="AB6" i="12" s="1"/>
  <c r="U6" i="13"/>
  <c r="V6" i="13" s="1"/>
  <c r="X6" i="13" s="1"/>
  <c r="W6" i="13" s="1"/>
  <c r="T6" i="13"/>
  <c r="S6" i="13"/>
  <c r="R6" i="13"/>
  <c r="Q6" i="13"/>
  <c r="P6" i="13"/>
  <c r="Z4" i="12"/>
  <c r="AD7" i="12"/>
  <c r="AE7" i="12" s="1"/>
  <c r="AG7" i="12" s="1"/>
  <c r="AF7" i="12" s="1"/>
  <c r="R23" i="13"/>
  <c r="Q23" i="13"/>
  <c r="P23" i="13"/>
  <c r="T23" i="13"/>
  <c r="U23" i="13"/>
  <c r="V23" i="13" s="1"/>
  <c r="X23" i="13" s="1"/>
  <c r="W23" i="13" s="1"/>
  <c r="S23" i="13"/>
  <c r="Q15" i="13"/>
  <c r="T15" i="13"/>
  <c r="P15" i="13"/>
  <c r="U15" i="13"/>
  <c r="V15" i="13" s="1"/>
  <c r="X15" i="13" s="1"/>
  <c r="W15" i="13" s="1"/>
  <c r="S15" i="13"/>
  <c r="R15" i="13"/>
  <c r="AH7" i="12"/>
  <c r="AI7" i="12" s="1"/>
  <c r="AK7" i="12" s="1"/>
  <c r="AJ7" i="12" s="1"/>
  <c r="AX11" i="12"/>
  <c r="AY11" i="12" s="1"/>
  <c r="BA11" i="12" s="1"/>
  <c r="AZ11" i="12" s="1"/>
  <c r="D30" i="14"/>
  <c r="Q22" i="15"/>
  <c r="Q42" i="15" s="1"/>
  <c r="Q62" i="15" s="1"/>
  <c r="M29" i="14"/>
  <c r="C29" i="14"/>
  <c r="F29" i="14"/>
  <c r="D29" i="14"/>
  <c r="G29" i="14"/>
  <c r="E29" i="14"/>
  <c r="H29" i="14"/>
  <c r="I29" i="14" s="1"/>
  <c r="J29" i="14" s="1"/>
  <c r="K29" i="14" s="1"/>
  <c r="BK4" i="12"/>
  <c r="BM4" i="12" s="1"/>
  <c r="BL4" i="12" s="1"/>
  <c r="Z10" i="12"/>
  <c r="AA10" i="12" s="1"/>
  <c r="AC10" i="12" s="1"/>
  <c r="AB10" i="12" s="1"/>
  <c r="AD10" i="12"/>
  <c r="AE10" i="12" s="1"/>
  <c r="AG10" i="12" s="1"/>
  <c r="AF10" i="12" s="1"/>
  <c r="Z13" i="12"/>
  <c r="AA13" i="12" s="1"/>
  <c r="AC13" i="12" s="1"/>
  <c r="AB13" i="12" s="1"/>
  <c r="T13" i="13"/>
  <c r="S13" i="13"/>
  <c r="R13" i="13"/>
  <c r="Q13" i="13"/>
  <c r="P13" i="13"/>
  <c r="U13" i="13"/>
  <c r="V13" i="13" s="1"/>
  <c r="X13" i="13" s="1"/>
  <c r="W13" i="13" s="1"/>
  <c r="U14" i="13"/>
  <c r="V14" i="13" s="1"/>
  <c r="X14" i="13" s="1"/>
  <c r="W14" i="13" s="1"/>
  <c r="T14" i="13"/>
  <c r="S14" i="13"/>
  <c r="R14" i="13"/>
  <c r="Q14" i="13"/>
  <c r="P14" i="13"/>
  <c r="AD4" i="12"/>
  <c r="AD6" i="12"/>
  <c r="AE6" i="12" s="1"/>
  <c r="AG6" i="12" s="1"/>
  <c r="AF6" i="12" s="1"/>
  <c r="Q22" i="13"/>
  <c r="T22" i="13"/>
  <c r="S22" i="13"/>
  <c r="R22" i="13"/>
  <c r="U22" i="13"/>
  <c r="V22" i="13" s="1"/>
  <c r="X22" i="13" s="1"/>
  <c r="W22" i="13" s="1"/>
  <c r="P22" i="13"/>
  <c r="AB4" i="13"/>
  <c r="AC4" i="13" s="1"/>
  <c r="AE4" i="13" s="1"/>
  <c r="AD4" i="13" s="1"/>
  <c r="AH4" i="12"/>
  <c r="C19" i="14" s="1"/>
  <c r="AP12" i="12"/>
  <c r="AQ12" i="12" s="1"/>
  <c r="AS12" i="12" s="1"/>
  <c r="AR12" i="12" s="1"/>
  <c r="AB7" i="13"/>
  <c r="AC7" i="13" s="1"/>
  <c r="AE7" i="13" s="1"/>
  <c r="AD7" i="13" s="1"/>
  <c r="AX10" i="12"/>
  <c r="AY10" i="12" s="1"/>
  <c r="BA10" i="12" s="1"/>
  <c r="AZ10" i="12" s="1"/>
  <c r="H30" i="14"/>
  <c r="I30" i="14" s="1"/>
  <c r="J30" i="14" s="1"/>
  <c r="K30" i="14" s="1"/>
  <c r="U20" i="13"/>
  <c r="V20" i="13" s="1"/>
  <c r="X20" i="13" s="1"/>
  <c r="W20" i="13" s="1"/>
  <c r="Q20" i="13"/>
  <c r="P20" i="13"/>
  <c r="S20" i="13"/>
  <c r="T20" i="13"/>
  <c r="R20" i="13"/>
  <c r="AB8" i="13"/>
  <c r="AC8" i="13" s="1"/>
  <c r="AE8" i="13" s="1"/>
  <c r="AD8" i="13" s="1"/>
  <c r="AT4" i="12"/>
  <c r="R10" i="13"/>
  <c r="U10" i="13"/>
  <c r="V10" i="13" s="1"/>
  <c r="X10" i="13" s="1"/>
  <c r="W10" i="13" s="1"/>
  <c r="Q10" i="13"/>
  <c r="P10" i="13"/>
  <c r="T10" i="13"/>
  <c r="S10" i="13"/>
  <c r="U19" i="13"/>
  <c r="V19" i="13" s="1"/>
  <c r="X19" i="13" s="1"/>
  <c r="W19" i="13" s="1"/>
  <c r="T19" i="13"/>
  <c r="S19" i="13"/>
  <c r="P19" i="13"/>
  <c r="R19" i="13"/>
  <c r="Q19" i="13"/>
  <c r="AX7" i="12"/>
  <c r="AY7" i="12" s="1"/>
  <c r="BA7" i="12" s="1"/>
  <c r="AZ7" i="12" s="1"/>
  <c r="AB12" i="13"/>
  <c r="AC12" i="13" s="1"/>
  <c r="AE12" i="13" s="1"/>
  <c r="AD12" i="13" s="1"/>
  <c r="S18" i="13"/>
  <c r="R18" i="13"/>
  <c r="U18" i="13"/>
  <c r="V18" i="13" s="1"/>
  <c r="X18" i="13" s="1"/>
  <c r="W18" i="13" s="1"/>
  <c r="Q18" i="13"/>
  <c r="P18" i="13"/>
  <c r="T18" i="13"/>
  <c r="AX6" i="12"/>
  <c r="AY6" i="12" s="1"/>
  <c r="BA6" i="12" s="1"/>
  <c r="AZ6" i="12" s="1"/>
  <c r="Z5" i="12"/>
  <c r="AA5" i="12" s="1"/>
  <c r="AC5" i="12" s="1"/>
  <c r="AB5" i="12" s="1"/>
  <c r="Z12" i="12"/>
  <c r="AA12" i="12" s="1"/>
  <c r="AC12" i="12" s="1"/>
  <c r="AB12" i="12" s="1"/>
  <c r="U12" i="13"/>
  <c r="V12" i="13" s="1"/>
  <c r="X12" i="13" s="1"/>
  <c r="W12" i="13" s="1"/>
  <c r="P12" i="13"/>
  <c r="Q12" i="13"/>
  <c r="T12" i="13"/>
  <c r="S12" i="13"/>
  <c r="R12" i="13"/>
  <c r="AD13" i="12"/>
  <c r="AE13" i="12" s="1"/>
  <c r="AG13" i="12" s="1"/>
  <c r="AF13" i="12" s="1"/>
  <c r="AD5" i="12"/>
  <c r="AE5" i="12" s="1"/>
  <c r="AG5" i="12" s="1"/>
  <c r="AF5" i="12" s="1"/>
  <c r="T21" i="13"/>
  <c r="S21" i="13"/>
  <c r="R21" i="13"/>
  <c r="Q21" i="13"/>
  <c r="P21" i="13"/>
  <c r="U21" i="13"/>
  <c r="V21" i="13" s="1"/>
  <c r="X21" i="13" s="1"/>
  <c r="W21" i="13" s="1"/>
  <c r="AH11" i="12"/>
  <c r="AI11" i="12" s="1"/>
  <c r="AK11" i="12" s="1"/>
  <c r="AJ11" i="12" s="1"/>
  <c r="AH9" i="12"/>
  <c r="AI9" i="12" s="1"/>
  <c r="AK9" i="12" s="1"/>
  <c r="AJ9" i="12" s="1"/>
  <c r="AL13" i="12"/>
  <c r="AM13" i="12" s="1"/>
  <c r="AO13" i="12" s="1"/>
  <c r="AN13" i="12" s="1"/>
  <c r="AL11" i="12"/>
  <c r="AM11" i="12" s="1"/>
  <c r="AO11" i="12" s="1"/>
  <c r="AN11" i="12" s="1"/>
  <c r="AL9" i="12"/>
  <c r="AM9" i="12" s="1"/>
  <c r="AO9" i="12" s="1"/>
  <c r="AN9" i="12" s="1"/>
  <c r="AL7" i="12"/>
  <c r="AM7" i="12" s="1"/>
  <c r="AO7" i="12" s="1"/>
  <c r="AN7" i="12" s="1"/>
  <c r="AL5" i="12"/>
  <c r="AM5" i="12" s="1"/>
  <c r="AO5" i="12" s="1"/>
  <c r="AN5" i="12" s="1"/>
  <c r="AP11" i="12"/>
  <c r="AQ11" i="12" s="1"/>
  <c r="AS11" i="12" s="1"/>
  <c r="AR11" i="12" s="1"/>
  <c r="AX9" i="12"/>
  <c r="AY9" i="12" s="1"/>
  <c r="BA9" i="12" s="1"/>
  <c r="AZ9" i="12" s="1"/>
  <c r="BB12" i="12"/>
  <c r="BC12" i="12" s="1"/>
  <c r="BE12" i="12" s="1"/>
  <c r="BD12" i="12" s="1"/>
  <c r="BB10" i="12"/>
  <c r="BC10" i="12" s="1"/>
  <c r="BE10" i="12" s="1"/>
  <c r="BD10" i="12" s="1"/>
  <c r="BB8" i="12"/>
  <c r="BC8" i="12" s="1"/>
  <c r="BE8" i="12" s="1"/>
  <c r="BD8" i="12" s="1"/>
  <c r="BB6" i="12"/>
  <c r="BC6" i="12" s="1"/>
  <c r="BE6" i="12" s="1"/>
  <c r="BD6" i="12" s="1"/>
  <c r="AB11" i="13"/>
  <c r="AC11" i="13" s="1"/>
  <c r="AE11" i="13" s="1"/>
  <c r="AD11" i="13" s="1"/>
  <c r="BB4" i="12"/>
  <c r="M30" i="14"/>
  <c r="S10" i="12"/>
  <c r="U10" i="12" s="1"/>
  <c r="T10" i="12" s="1"/>
  <c r="AM5" i="11"/>
  <c r="AM6" i="11"/>
  <c r="AM7" i="11"/>
  <c r="AM8" i="11"/>
  <c r="AM9" i="11"/>
  <c r="AM10" i="11"/>
  <c r="AM11" i="11"/>
  <c r="AM12" i="11"/>
  <c r="AM13" i="11"/>
  <c r="AM4" i="11"/>
  <c r="AL5" i="11"/>
  <c r="AL6" i="11"/>
  <c r="AL7" i="11"/>
  <c r="AL8" i="11"/>
  <c r="AL9" i="11"/>
  <c r="AL10" i="11"/>
  <c r="AL11" i="11"/>
  <c r="AL12" i="11"/>
  <c r="AL13" i="11"/>
  <c r="AL4" i="11"/>
  <c r="AK5" i="11"/>
  <c r="AK6" i="11"/>
  <c r="AK7" i="11"/>
  <c r="AK8" i="11"/>
  <c r="AK9" i="11"/>
  <c r="AK10" i="11"/>
  <c r="AK11" i="11"/>
  <c r="AK12" i="11"/>
  <c r="AK13" i="11"/>
  <c r="AK4" i="11"/>
  <c r="AH5" i="11"/>
  <c r="AH6" i="11"/>
  <c r="AH7" i="11"/>
  <c r="AH8" i="11"/>
  <c r="AH9" i="11"/>
  <c r="AH10" i="11"/>
  <c r="AH11" i="11"/>
  <c r="AH12" i="11"/>
  <c r="AH13" i="11"/>
  <c r="AH4" i="11"/>
  <c r="AI5" i="11"/>
  <c r="AI6" i="11"/>
  <c r="AI7" i="11"/>
  <c r="AI8" i="11"/>
  <c r="AI9" i="11"/>
  <c r="AI10" i="11"/>
  <c r="AI11" i="11"/>
  <c r="AI12" i="11"/>
  <c r="AI13" i="11"/>
  <c r="AI4" i="11"/>
  <c r="AG4" i="11"/>
  <c r="AG5" i="11"/>
  <c r="AG6" i="11"/>
  <c r="AG7" i="11"/>
  <c r="AG8" i="11"/>
  <c r="AG9" i="11"/>
  <c r="AG10" i="11"/>
  <c r="AG11" i="11"/>
  <c r="AG12" i="11"/>
  <c r="AG13" i="11"/>
  <c r="AF4" i="11"/>
  <c r="AF5" i="11"/>
  <c r="AF6" i="11"/>
  <c r="AF7" i="11"/>
  <c r="AF8" i="11"/>
  <c r="AF9" i="11"/>
  <c r="AF10" i="11"/>
  <c r="AF11" i="11"/>
  <c r="AF12" i="11"/>
  <c r="AF13" i="11"/>
  <c r="AD5" i="11"/>
  <c r="AE5" i="11"/>
  <c r="AD6" i="11"/>
  <c r="AE6" i="11"/>
  <c r="AD7" i="11"/>
  <c r="AE7" i="11"/>
  <c r="AD8" i="11"/>
  <c r="AE8" i="11"/>
  <c r="AD9" i="11"/>
  <c r="AE9" i="11"/>
  <c r="AD10" i="11"/>
  <c r="AE10" i="11"/>
  <c r="AD11" i="11"/>
  <c r="AE11" i="11"/>
  <c r="AD12" i="11"/>
  <c r="AE12" i="11"/>
  <c r="AD13" i="11"/>
  <c r="AE13" i="11"/>
  <c r="AE4" i="11"/>
  <c r="AB5" i="11"/>
  <c r="AC5" i="11"/>
  <c r="AB6" i="11"/>
  <c r="AC6" i="11"/>
  <c r="AB7" i="11"/>
  <c r="AC7" i="11"/>
  <c r="AB8" i="11"/>
  <c r="AC8" i="11"/>
  <c r="AB9" i="11"/>
  <c r="AC9" i="11"/>
  <c r="AB10" i="11"/>
  <c r="AC10" i="11"/>
  <c r="AB11" i="11"/>
  <c r="AC11" i="11"/>
  <c r="AB12" i="11"/>
  <c r="AC12" i="11"/>
  <c r="AB13" i="11"/>
  <c r="AC13" i="11"/>
  <c r="AC4" i="11"/>
  <c r="AD4" i="11"/>
  <c r="AB4" i="11"/>
  <c r="W4" i="11"/>
  <c r="X4" i="11"/>
  <c r="Y4" i="11"/>
  <c r="Z4" i="11"/>
  <c r="AA4" i="11"/>
  <c r="W5" i="11"/>
  <c r="X5" i="11"/>
  <c r="Y5" i="11"/>
  <c r="Z5" i="11"/>
  <c r="AA5" i="11"/>
  <c r="W6" i="11"/>
  <c r="X6" i="11"/>
  <c r="Y6" i="11"/>
  <c r="Z6" i="11"/>
  <c r="AA6" i="11"/>
  <c r="W7" i="11"/>
  <c r="X7" i="11"/>
  <c r="Y7" i="11"/>
  <c r="Z7" i="11"/>
  <c r="AA7" i="11"/>
  <c r="W8" i="11"/>
  <c r="X8" i="11"/>
  <c r="Y8" i="11"/>
  <c r="Z8" i="11"/>
  <c r="AA8" i="11"/>
  <c r="W9" i="11"/>
  <c r="X9" i="11"/>
  <c r="Y9" i="11"/>
  <c r="Z9" i="11"/>
  <c r="AA9" i="11"/>
  <c r="W10" i="11"/>
  <c r="X10" i="11"/>
  <c r="Y10" i="11"/>
  <c r="Z10" i="11"/>
  <c r="AA10" i="11"/>
  <c r="W11" i="11"/>
  <c r="X11" i="11"/>
  <c r="Y11" i="11"/>
  <c r="Z11" i="11"/>
  <c r="AA11" i="11"/>
  <c r="W12" i="11"/>
  <c r="X12" i="11"/>
  <c r="Y12" i="11"/>
  <c r="Z12" i="11"/>
  <c r="AA12" i="11"/>
  <c r="W13" i="11"/>
  <c r="X13" i="11"/>
  <c r="Y13" i="11"/>
  <c r="Z13" i="11"/>
  <c r="AA13" i="11"/>
  <c r="V5" i="11"/>
  <c r="V6" i="11"/>
  <c r="V7" i="11"/>
  <c r="V8" i="11"/>
  <c r="V9" i="11"/>
  <c r="V10" i="11"/>
  <c r="V11" i="11"/>
  <c r="V12" i="11"/>
  <c r="V13" i="11"/>
  <c r="V4" i="11"/>
  <c r="R5" i="11"/>
  <c r="R6" i="11"/>
  <c r="R7" i="11"/>
  <c r="R8" i="11"/>
  <c r="R9" i="11"/>
  <c r="R10" i="11"/>
  <c r="R11" i="11"/>
  <c r="R12" i="11"/>
  <c r="R13" i="11"/>
  <c r="R4" i="11"/>
  <c r="N5" i="11"/>
  <c r="N6" i="11"/>
  <c r="B6" i="12" s="1"/>
  <c r="C6" i="12" s="1"/>
  <c r="E6" i="12" s="1"/>
  <c r="D6" i="12" s="1"/>
  <c r="N7" i="11"/>
  <c r="N8" i="11"/>
  <c r="N9" i="11"/>
  <c r="N10" i="11"/>
  <c r="N11" i="11"/>
  <c r="B11" i="12" s="1"/>
  <c r="C11" i="12" s="1"/>
  <c r="E11" i="12" s="1"/>
  <c r="D11" i="12" s="1"/>
  <c r="N12" i="11"/>
  <c r="N13" i="11"/>
  <c r="N4" i="11"/>
  <c r="M5" i="11"/>
  <c r="M6" i="11"/>
  <c r="M7" i="11"/>
  <c r="M8" i="11"/>
  <c r="M9" i="11"/>
  <c r="M10" i="11"/>
  <c r="M11" i="11"/>
  <c r="M12" i="11"/>
  <c r="M13" i="11"/>
  <c r="F5" i="11"/>
  <c r="F6" i="11"/>
  <c r="F7" i="11"/>
  <c r="F8" i="11"/>
  <c r="F9" i="11"/>
  <c r="F10" i="11"/>
  <c r="F11" i="11"/>
  <c r="F12" i="11"/>
  <c r="F13" i="11"/>
  <c r="F4" i="11"/>
  <c r="E5" i="11"/>
  <c r="E6" i="11"/>
  <c r="E7" i="11"/>
  <c r="E8" i="11"/>
  <c r="E9" i="11"/>
  <c r="E10" i="11"/>
  <c r="E11" i="11"/>
  <c r="E12" i="11"/>
  <c r="E13" i="11"/>
  <c r="E4" i="11"/>
  <c r="B5" i="11"/>
  <c r="B6" i="11"/>
  <c r="B7" i="11"/>
  <c r="B8" i="11"/>
  <c r="B9" i="11"/>
  <c r="B10" i="11"/>
  <c r="B11" i="11"/>
  <c r="B12" i="11"/>
  <c r="B13" i="11"/>
  <c r="B4" i="11"/>
  <c r="L30" i="14" l="1"/>
  <c r="N10" i="12"/>
  <c r="O10" i="12" s="1"/>
  <c r="Q10" i="12" s="1"/>
  <c r="P10" i="12" s="1"/>
  <c r="E19" i="14"/>
  <c r="F6" i="12"/>
  <c r="G6" i="12" s="1"/>
  <c r="I6" i="12" s="1"/>
  <c r="H6" i="12" s="1"/>
  <c r="I8" i="13"/>
  <c r="J8" i="13" s="1"/>
  <c r="L8" i="13" s="1"/>
  <c r="K8" i="13" s="1"/>
  <c r="K13" i="12"/>
  <c r="M13" i="12" s="1"/>
  <c r="L13" i="12" s="1"/>
  <c r="K9" i="12"/>
  <c r="M9" i="12" s="1"/>
  <c r="L9" i="12" s="1"/>
  <c r="K5" i="12"/>
  <c r="M5" i="12" s="1"/>
  <c r="L5" i="12" s="1"/>
  <c r="I13" i="13"/>
  <c r="J13" i="13" s="1"/>
  <c r="L13" i="13" s="1"/>
  <c r="K13" i="13" s="1"/>
  <c r="N7" i="12"/>
  <c r="O7" i="12" s="1"/>
  <c r="Q7" i="12" s="1"/>
  <c r="P7" i="12" s="1"/>
  <c r="B13" i="12"/>
  <c r="C13" i="12" s="1"/>
  <c r="E13" i="12" s="1"/>
  <c r="D13" i="12" s="1"/>
  <c r="B5" i="12"/>
  <c r="C5" i="12" s="1"/>
  <c r="E5" i="12" s="1"/>
  <c r="D5" i="12" s="1"/>
  <c r="F13" i="12"/>
  <c r="G13" i="12" s="1"/>
  <c r="I13" i="12" s="1"/>
  <c r="H13" i="12" s="1"/>
  <c r="F5" i="12"/>
  <c r="G5" i="12" s="1"/>
  <c r="I5" i="12" s="1"/>
  <c r="H5" i="12" s="1"/>
  <c r="N9" i="12"/>
  <c r="O9" i="12" s="1"/>
  <c r="Q9" i="12" s="1"/>
  <c r="P9" i="12" s="1"/>
  <c r="L28" i="14"/>
  <c r="N8" i="12"/>
  <c r="O8" i="12" s="1"/>
  <c r="Q8" i="12" s="1"/>
  <c r="P8" i="12" s="1"/>
  <c r="C12" i="14"/>
  <c r="I5" i="13"/>
  <c r="J5" i="13" s="1"/>
  <c r="L5" i="13" s="1"/>
  <c r="K5" i="13" s="1"/>
  <c r="F12" i="12"/>
  <c r="G12" i="12" s="1"/>
  <c r="I12" i="12" s="1"/>
  <c r="H12" i="12" s="1"/>
  <c r="I7" i="13"/>
  <c r="J7" i="13" s="1"/>
  <c r="L7" i="13" s="1"/>
  <c r="K7" i="13" s="1"/>
  <c r="K12" i="12"/>
  <c r="M12" i="12" s="1"/>
  <c r="L12" i="12" s="1"/>
  <c r="K8" i="12"/>
  <c r="M8" i="12" s="1"/>
  <c r="L8" i="12" s="1"/>
  <c r="D12" i="14"/>
  <c r="E28" i="13"/>
  <c r="E29" i="13"/>
  <c r="E27" i="13"/>
  <c r="B9" i="12"/>
  <c r="C9" i="12" s="1"/>
  <c r="E9" i="12" s="1"/>
  <c r="D9" i="12" s="1"/>
  <c r="F9" i="12"/>
  <c r="G9" i="12" s="1"/>
  <c r="I9" i="12" s="1"/>
  <c r="H9" i="12" s="1"/>
  <c r="N13" i="12"/>
  <c r="O13" i="12" s="1"/>
  <c r="Q13" i="12" s="1"/>
  <c r="P13" i="12" s="1"/>
  <c r="N5" i="12"/>
  <c r="O5" i="12" s="1"/>
  <c r="Q5" i="12" s="1"/>
  <c r="P5" i="12" s="1"/>
  <c r="M12" i="14"/>
  <c r="M19" i="14"/>
  <c r="L29" i="14"/>
  <c r="D19" i="14"/>
  <c r="L19" i="14" s="1"/>
  <c r="I18" i="15"/>
  <c r="I38" i="15" s="1"/>
  <c r="I58" i="15" s="1"/>
  <c r="I17" i="15"/>
  <c r="I37" i="15" s="1"/>
  <c r="I57" i="15" s="1"/>
  <c r="I16" i="15"/>
  <c r="I36" i="15" s="1"/>
  <c r="I56" i="15" s="1"/>
  <c r="I15" i="15"/>
  <c r="I35" i="15" s="1"/>
  <c r="I55" i="15" s="1"/>
  <c r="I22" i="15"/>
  <c r="I42" i="15" s="1"/>
  <c r="I62" i="15" s="1"/>
  <c r="I14" i="15"/>
  <c r="I34" i="15" s="1"/>
  <c r="I54" i="15" s="1"/>
  <c r="I21" i="15"/>
  <c r="I41" i="15" s="1"/>
  <c r="I61" i="15" s="1"/>
  <c r="I20" i="15"/>
  <c r="I40" i="15" s="1"/>
  <c r="I60" i="15" s="1"/>
  <c r="I19" i="15"/>
  <c r="I39" i="15" s="1"/>
  <c r="I59" i="15" s="1"/>
  <c r="F15" i="14"/>
  <c r="E15" i="14"/>
  <c r="D15" i="14"/>
  <c r="G15" i="14"/>
  <c r="C15" i="14"/>
  <c r="H15" i="14"/>
  <c r="I15" i="14" s="1"/>
  <c r="J15" i="14" s="1"/>
  <c r="K15" i="14" s="1"/>
  <c r="M15" i="14"/>
  <c r="AE4" i="12"/>
  <c r="AG4" i="12" s="1"/>
  <c r="AF4" i="12" s="1"/>
  <c r="E22" i="13"/>
  <c r="E23" i="13"/>
  <c r="E24" i="13"/>
  <c r="E25" i="13"/>
  <c r="E26" i="13"/>
  <c r="F11" i="12"/>
  <c r="G11" i="12" s="1"/>
  <c r="I11" i="12" s="1"/>
  <c r="H11" i="12" s="1"/>
  <c r="E12" i="14"/>
  <c r="B10" i="12"/>
  <c r="C10" i="12" s="1"/>
  <c r="E10" i="12" s="1"/>
  <c r="D10" i="12" s="1"/>
  <c r="F10" i="12"/>
  <c r="G10" i="12" s="1"/>
  <c r="I10" i="12" s="1"/>
  <c r="H10" i="12" s="1"/>
  <c r="I9" i="13"/>
  <c r="J9" i="13" s="1"/>
  <c r="L9" i="13" s="1"/>
  <c r="K9" i="13" s="1"/>
  <c r="K11" i="12"/>
  <c r="M11" i="12" s="1"/>
  <c r="L11" i="12" s="1"/>
  <c r="K7" i="12"/>
  <c r="M7" i="12" s="1"/>
  <c r="L7" i="12" s="1"/>
  <c r="I11" i="13"/>
  <c r="J11" i="13" s="1"/>
  <c r="L11" i="13" s="1"/>
  <c r="K11" i="13" s="1"/>
  <c r="N4" i="12"/>
  <c r="N6" i="12"/>
  <c r="O6" i="12" s="1"/>
  <c r="Q6" i="12" s="1"/>
  <c r="P6" i="12" s="1"/>
  <c r="H12" i="14"/>
  <c r="I12" i="14" s="1"/>
  <c r="J12" i="14" s="1"/>
  <c r="K12" i="14" s="1"/>
  <c r="F19" i="14"/>
  <c r="L21" i="15"/>
  <c r="L41" i="15" s="1"/>
  <c r="L61" i="15" s="1"/>
  <c r="L20" i="15"/>
  <c r="L40" i="15" s="1"/>
  <c r="L60" i="15" s="1"/>
  <c r="L19" i="15"/>
  <c r="L39" i="15" s="1"/>
  <c r="L59" i="15" s="1"/>
  <c r="L18" i="15"/>
  <c r="L38" i="15" s="1"/>
  <c r="L58" i="15" s="1"/>
  <c r="L17" i="15"/>
  <c r="L37" i="15" s="1"/>
  <c r="L57" i="15" s="1"/>
  <c r="L22" i="15"/>
  <c r="L42" i="15" s="1"/>
  <c r="L62" i="15" s="1"/>
  <c r="D21" i="14"/>
  <c r="G21" i="14"/>
  <c r="C21" i="14"/>
  <c r="E21" i="14"/>
  <c r="H21" i="14"/>
  <c r="I21" i="14" s="1"/>
  <c r="J21" i="14" s="1"/>
  <c r="K21" i="14" s="1"/>
  <c r="M21" i="14"/>
  <c r="F21" i="14"/>
  <c r="AQ4" i="12"/>
  <c r="AS4" i="12" s="1"/>
  <c r="AR4" i="12" s="1"/>
  <c r="W4" i="12"/>
  <c r="Y4" i="12" s="1"/>
  <c r="X4" i="12" s="1"/>
  <c r="G21" i="15"/>
  <c r="G41" i="15" s="1"/>
  <c r="G61" i="15" s="1"/>
  <c r="G13" i="15"/>
  <c r="G33" i="15" s="1"/>
  <c r="G53" i="15" s="1"/>
  <c r="G20" i="15"/>
  <c r="G40" i="15" s="1"/>
  <c r="G60" i="15" s="1"/>
  <c r="G12" i="15"/>
  <c r="G32" i="15" s="1"/>
  <c r="G52" i="15" s="1"/>
  <c r="G19" i="15"/>
  <c r="G39" i="15" s="1"/>
  <c r="G59" i="15" s="1"/>
  <c r="G18" i="15"/>
  <c r="G38" i="15" s="1"/>
  <c r="G58" i="15" s="1"/>
  <c r="G17" i="15"/>
  <c r="G37" i="15" s="1"/>
  <c r="G57" i="15" s="1"/>
  <c r="G16" i="15"/>
  <c r="G36" i="15" s="1"/>
  <c r="G56" i="15" s="1"/>
  <c r="G15" i="15"/>
  <c r="G35" i="15" s="1"/>
  <c r="G55" i="15" s="1"/>
  <c r="G22" i="15"/>
  <c r="G42" i="15" s="1"/>
  <c r="G62" i="15" s="1"/>
  <c r="G14" i="15"/>
  <c r="G34" i="15" s="1"/>
  <c r="G54" i="15" s="1"/>
  <c r="H13" i="14"/>
  <c r="I13" i="14" s="1"/>
  <c r="J13" i="14" s="1"/>
  <c r="K13" i="14" s="1"/>
  <c r="M13" i="14"/>
  <c r="C13" i="14"/>
  <c r="F13" i="14"/>
  <c r="E13" i="14"/>
  <c r="D13" i="14"/>
  <c r="L13" i="14" s="1"/>
  <c r="G13" i="14"/>
  <c r="I4" i="13"/>
  <c r="J4" i="13" s="1"/>
  <c r="L4" i="13" s="1"/>
  <c r="K4" i="13" s="1"/>
  <c r="B4" i="12"/>
  <c r="I6" i="13"/>
  <c r="J6" i="13" s="1"/>
  <c r="L6" i="13" s="1"/>
  <c r="K6" i="13" s="1"/>
  <c r="F4" i="12"/>
  <c r="O22" i="15"/>
  <c r="O42" i="15" s="1"/>
  <c r="O62" i="15" s="1"/>
  <c r="O21" i="15"/>
  <c r="O41" i="15" s="1"/>
  <c r="O61" i="15" s="1"/>
  <c r="O20" i="15"/>
  <c r="O40" i="15" s="1"/>
  <c r="O60" i="15" s="1"/>
  <c r="E24" i="14"/>
  <c r="H24" i="14"/>
  <c r="I24" i="14" s="1"/>
  <c r="J24" i="14" s="1"/>
  <c r="K24" i="14" s="1"/>
  <c r="D24" i="14"/>
  <c r="M24" i="14"/>
  <c r="C24" i="14"/>
  <c r="F24" i="14"/>
  <c r="G24" i="14"/>
  <c r="BC4" i="12"/>
  <c r="BE4" i="12" s="1"/>
  <c r="BD4" i="12" s="1"/>
  <c r="J18" i="15"/>
  <c r="J38" i="15" s="1"/>
  <c r="J58" i="15" s="1"/>
  <c r="J17" i="15"/>
  <c r="J37" i="15" s="1"/>
  <c r="J57" i="15" s="1"/>
  <c r="J16" i="15"/>
  <c r="J36" i="15" s="1"/>
  <c r="J56" i="15" s="1"/>
  <c r="J15" i="15"/>
  <c r="J35" i="15" s="1"/>
  <c r="J55" i="15" s="1"/>
  <c r="J22" i="15"/>
  <c r="J42" i="15" s="1"/>
  <c r="J62" i="15" s="1"/>
  <c r="J21" i="15"/>
  <c r="J41" i="15" s="1"/>
  <c r="J61" i="15" s="1"/>
  <c r="J20" i="15"/>
  <c r="J40" i="15" s="1"/>
  <c r="J60" i="15" s="1"/>
  <c r="J19" i="15"/>
  <c r="J39" i="15" s="1"/>
  <c r="J59" i="15" s="1"/>
  <c r="AI4" i="12"/>
  <c r="AK4" i="12" s="1"/>
  <c r="AJ4" i="12" s="1"/>
  <c r="F16" i="15"/>
  <c r="F36" i="15" s="1"/>
  <c r="F56" i="15" s="1"/>
  <c r="F15" i="15"/>
  <c r="F35" i="15" s="1"/>
  <c r="F55" i="15" s="1"/>
  <c r="F22" i="15"/>
  <c r="F42" i="15" s="1"/>
  <c r="F62" i="15" s="1"/>
  <c r="F14" i="15"/>
  <c r="F34" i="15" s="1"/>
  <c r="F54" i="15" s="1"/>
  <c r="F21" i="15"/>
  <c r="F41" i="15" s="1"/>
  <c r="F61" i="15" s="1"/>
  <c r="F13" i="15"/>
  <c r="F33" i="15" s="1"/>
  <c r="F53" i="15" s="1"/>
  <c r="F20" i="15"/>
  <c r="F40" i="15" s="1"/>
  <c r="F60" i="15" s="1"/>
  <c r="F12" i="15"/>
  <c r="F32" i="15" s="1"/>
  <c r="F52" i="15" s="1"/>
  <c r="F19" i="15"/>
  <c r="F39" i="15" s="1"/>
  <c r="F59" i="15" s="1"/>
  <c r="F11" i="15"/>
  <c r="F31" i="15" s="1"/>
  <c r="F51" i="15" s="1"/>
  <c r="F18" i="15"/>
  <c r="F38" i="15" s="1"/>
  <c r="F58" i="15" s="1"/>
  <c r="F17" i="15"/>
  <c r="F37" i="15" s="1"/>
  <c r="F57" i="15" s="1"/>
  <c r="S4" i="12"/>
  <c r="U4" i="12" s="1"/>
  <c r="T4" i="12" s="1"/>
  <c r="E5" i="13"/>
  <c r="E6" i="13"/>
  <c r="E7" i="13"/>
  <c r="E8" i="13"/>
  <c r="E4" i="13"/>
  <c r="E9" i="13"/>
  <c r="E10" i="13"/>
  <c r="E11" i="13"/>
  <c r="L10" i="13"/>
  <c r="K10" i="13" s="1"/>
  <c r="M22" i="15"/>
  <c r="M42" i="15" s="1"/>
  <c r="M62" i="15" s="1"/>
  <c r="M21" i="15"/>
  <c r="M41" i="15" s="1"/>
  <c r="M61" i="15" s="1"/>
  <c r="M20" i="15"/>
  <c r="M40" i="15" s="1"/>
  <c r="M60" i="15" s="1"/>
  <c r="M19" i="15"/>
  <c r="M39" i="15" s="1"/>
  <c r="M59" i="15" s="1"/>
  <c r="M18" i="15"/>
  <c r="M38" i="15" s="1"/>
  <c r="M58" i="15" s="1"/>
  <c r="G22" i="14"/>
  <c r="F22" i="14"/>
  <c r="E22" i="14"/>
  <c r="H22" i="14"/>
  <c r="I22" i="14" s="1"/>
  <c r="J22" i="14" s="1"/>
  <c r="K22" i="14" s="1"/>
  <c r="D22" i="14"/>
  <c r="M22" i="14"/>
  <c r="C22" i="14"/>
  <c r="AU4" i="12"/>
  <c r="AW4" i="12" s="1"/>
  <c r="AV4" i="12" s="1"/>
  <c r="B8" i="12"/>
  <c r="C8" i="12" s="1"/>
  <c r="E8" i="12" s="1"/>
  <c r="D8" i="12" s="1"/>
  <c r="F8" i="12"/>
  <c r="G8" i="12" s="1"/>
  <c r="I8" i="12" s="1"/>
  <c r="H8" i="12" s="1"/>
  <c r="K10" i="12"/>
  <c r="M10" i="12" s="1"/>
  <c r="L10" i="12" s="1"/>
  <c r="K6" i="12"/>
  <c r="M6" i="12" s="1"/>
  <c r="L6" i="12" s="1"/>
  <c r="N12" i="12"/>
  <c r="O12" i="12" s="1"/>
  <c r="Q12" i="12" s="1"/>
  <c r="P12" i="12" s="1"/>
  <c r="I12" i="13"/>
  <c r="J12" i="13" s="1"/>
  <c r="L12" i="13" s="1"/>
  <c r="K12" i="13" s="1"/>
  <c r="E35" i="13"/>
  <c r="B7" i="12"/>
  <c r="C7" i="12" s="1"/>
  <c r="E7" i="12" s="1"/>
  <c r="D7" i="12" s="1"/>
  <c r="F7" i="12"/>
  <c r="G7" i="12" s="1"/>
  <c r="I7" i="12" s="1"/>
  <c r="H7" i="12" s="1"/>
  <c r="N11" i="12"/>
  <c r="O11" i="12" s="1"/>
  <c r="Q11" i="12" s="1"/>
  <c r="P11" i="12" s="1"/>
  <c r="F12" i="14"/>
  <c r="H19" i="14"/>
  <c r="I19" i="14" s="1"/>
  <c r="J19" i="14" s="1"/>
  <c r="K19" i="14" s="1"/>
  <c r="N20" i="15"/>
  <c r="N40" i="15" s="1"/>
  <c r="N60" i="15" s="1"/>
  <c r="N19" i="15"/>
  <c r="N39" i="15" s="1"/>
  <c r="N59" i="15" s="1"/>
  <c r="N22" i="15"/>
  <c r="N42" i="15" s="1"/>
  <c r="N62" i="15" s="1"/>
  <c r="N21" i="15"/>
  <c r="N41" i="15" s="1"/>
  <c r="N61" i="15" s="1"/>
  <c r="E23" i="14"/>
  <c r="H23" i="14"/>
  <c r="I23" i="14" s="1"/>
  <c r="J23" i="14" s="1"/>
  <c r="K23" i="14" s="1"/>
  <c r="C23" i="14"/>
  <c r="M23" i="14"/>
  <c r="F23" i="14"/>
  <c r="D23" i="14"/>
  <c r="L23" i="14" s="1"/>
  <c r="G23" i="14"/>
  <c r="AY4" i="12"/>
  <c r="BA4" i="12" s="1"/>
  <c r="AZ4" i="12" s="1"/>
  <c r="K19" i="15"/>
  <c r="K39" i="15" s="1"/>
  <c r="K59" i="15" s="1"/>
  <c r="K18" i="15"/>
  <c r="K38" i="15" s="1"/>
  <c r="K58" i="15" s="1"/>
  <c r="K17" i="15"/>
  <c r="K37" i="15" s="1"/>
  <c r="K57" i="15" s="1"/>
  <c r="K16" i="15"/>
  <c r="K36" i="15" s="1"/>
  <c r="K56" i="15" s="1"/>
  <c r="K22" i="15"/>
  <c r="K42" i="15" s="1"/>
  <c r="K62" i="15" s="1"/>
  <c r="K21" i="15"/>
  <c r="K41" i="15" s="1"/>
  <c r="K61" i="15" s="1"/>
  <c r="K20" i="15"/>
  <c r="K40" i="15" s="1"/>
  <c r="K60" i="15" s="1"/>
  <c r="D20" i="14"/>
  <c r="G20" i="14"/>
  <c r="F20" i="14"/>
  <c r="E20" i="14"/>
  <c r="H20" i="14"/>
  <c r="I20" i="14" s="1"/>
  <c r="J20" i="14" s="1"/>
  <c r="K20" i="14" s="1"/>
  <c r="M20" i="14"/>
  <c r="C20" i="14"/>
  <c r="AM4" i="12"/>
  <c r="AO4" i="12" s="1"/>
  <c r="AN4" i="12" s="1"/>
  <c r="G19" i="14"/>
  <c r="H19" i="15"/>
  <c r="H39" i="15" s="1"/>
  <c r="H59" i="15" s="1"/>
  <c r="H18" i="15"/>
  <c r="H38" i="15" s="1"/>
  <c r="H58" i="15" s="1"/>
  <c r="H17" i="15"/>
  <c r="H37" i="15" s="1"/>
  <c r="H57" i="15" s="1"/>
  <c r="H16" i="15"/>
  <c r="H36" i="15" s="1"/>
  <c r="H56" i="15" s="1"/>
  <c r="H15" i="15"/>
  <c r="H35" i="15" s="1"/>
  <c r="H55" i="15" s="1"/>
  <c r="H22" i="15"/>
  <c r="H42" i="15" s="1"/>
  <c r="H62" i="15" s="1"/>
  <c r="H14" i="15"/>
  <c r="H34" i="15" s="1"/>
  <c r="H54" i="15" s="1"/>
  <c r="H21" i="15"/>
  <c r="H41" i="15" s="1"/>
  <c r="H61" i="15" s="1"/>
  <c r="H13" i="15"/>
  <c r="H33" i="15" s="1"/>
  <c r="H53" i="15" s="1"/>
  <c r="H20" i="15"/>
  <c r="H40" i="15" s="1"/>
  <c r="H60" i="15" s="1"/>
  <c r="M14" i="14"/>
  <c r="C14" i="14"/>
  <c r="F14" i="14"/>
  <c r="D14" i="14"/>
  <c r="L14" i="14" s="1"/>
  <c r="G14" i="14"/>
  <c r="E14" i="14"/>
  <c r="H14" i="14"/>
  <c r="I14" i="14" s="1"/>
  <c r="J14" i="14" s="1"/>
  <c r="K14" i="14" s="1"/>
  <c r="AA4" i="12"/>
  <c r="AC4" i="12" s="1"/>
  <c r="AB4" i="12" s="1"/>
  <c r="E13" i="13"/>
  <c r="E14" i="13"/>
  <c r="E15" i="13"/>
  <c r="E16" i="13"/>
  <c r="E12" i="13"/>
  <c r="L12" i="14"/>
  <c r="B12" i="12"/>
  <c r="L22" i="14" l="1"/>
  <c r="L15" i="14"/>
  <c r="B7" i="15"/>
  <c r="B27" i="15" s="1"/>
  <c r="B47" i="15" s="1"/>
  <c r="L20" i="14"/>
  <c r="L24" i="14"/>
  <c r="C4" i="12"/>
  <c r="E4" i="12" s="1"/>
  <c r="D4" i="12" s="1"/>
  <c r="B18" i="15"/>
  <c r="B38" i="15" s="1"/>
  <c r="B58" i="15" s="1"/>
  <c r="B17" i="15"/>
  <c r="B37" i="15" s="1"/>
  <c r="B57" i="15" s="1"/>
  <c r="B16" i="15"/>
  <c r="B36" i="15" s="1"/>
  <c r="B56" i="15" s="1"/>
  <c r="B15" i="15"/>
  <c r="B35" i="15" s="1"/>
  <c r="B55" i="15" s="1"/>
  <c r="B12" i="15"/>
  <c r="B32" i="15" s="1"/>
  <c r="B52" i="15" s="1"/>
  <c r="B13" i="15"/>
  <c r="B33" i="15" s="1"/>
  <c r="B53" i="15" s="1"/>
  <c r="B8" i="15"/>
  <c r="B28" i="15" s="1"/>
  <c r="B48" i="15" s="1"/>
  <c r="B21" i="15"/>
  <c r="B41" i="15" s="1"/>
  <c r="B61" i="15" s="1"/>
  <c r="B20" i="15"/>
  <c r="B40" i="15" s="1"/>
  <c r="B60" i="15" s="1"/>
  <c r="B11" i="15"/>
  <c r="B31" i="15" s="1"/>
  <c r="B51" i="15" s="1"/>
  <c r="B19" i="15"/>
  <c r="B39" i="15" s="1"/>
  <c r="B59" i="15" s="1"/>
  <c r="B9" i="15"/>
  <c r="B29" i="15" s="1"/>
  <c r="B49" i="15" s="1"/>
  <c r="B22" i="15"/>
  <c r="B42" i="15" s="1"/>
  <c r="B62" i="15" s="1"/>
  <c r="B14" i="15"/>
  <c r="B34" i="15" s="1"/>
  <c r="B54" i="15" s="1"/>
  <c r="B10" i="15"/>
  <c r="B30" i="15" s="1"/>
  <c r="B50" i="15" s="1"/>
  <c r="D17" i="15"/>
  <c r="D37" i="15" s="1"/>
  <c r="D57" i="15" s="1"/>
  <c r="D9" i="15"/>
  <c r="D29" i="15" s="1"/>
  <c r="D49" i="15" s="1"/>
  <c r="D16" i="15"/>
  <c r="D36" i="15" s="1"/>
  <c r="D56" i="15" s="1"/>
  <c r="D15" i="15"/>
  <c r="D35" i="15" s="1"/>
  <c r="D55" i="15" s="1"/>
  <c r="D22" i="15"/>
  <c r="D42" i="15" s="1"/>
  <c r="D62" i="15" s="1"/>
  <c r="D14" i="15"/>
  <c r="D34" i="15" s="1"/>
  <c r="D54" i="15" s="1"/>
  <c r="D21" i="15"/>
  <c r="D41" i="15" s="1"/>
  <c r="D61" i="15" s="1"/>
  <c r="D13" i="15"/>
  <c r="D33" i="15" s="1"/>
  <c r="D53" i="15" s="1"/>
  <c r="D20" i="15"/>
  <c r="D40" i="15" s="1"/>
  <c r="D60" i="15" s="1"/>
  <c r="D12" i="15"/>
  <c r="D32" i="15" s="1"/>
  <c r="D52" i="15" s="1"/>
  <c r="D19" i="15"/>
  <c r="D39" i="15" s="1"/>
  <c r="D59" i="15" s="1"/>
  <c r="D11" i="15"/>
  <c r="D31" i="15" s="1"/>
  <c r="D51" i="15" s="1"/>
  <c r="D18" i="15"/>
  <c r="D38" i="15" s="1"/>
  <c r="D58" i="15" s="1"/>
  <c r="D10" i="15"/>
  <c r="D30" i="15" s="1"/>
  <c r="D50" i="15" s="1"/>
  <c r="E7" i="14"/>
  <c r="H7" i="14"/>
  <c r="C7" i="14"/>
  <c r="M7" i="14"/>
  <c r="F7" i="14"/>
  <c r="D7" i="14"/>
  <c r="L7" i="14" s="1"/>
  <c r="G7" i="14"/>
  <c r="K4" i="12"/>
  <c r="M4" i="12" s="1"/>
  <c r="L4" i="12" s="1"/>
  <c r="L21" i="14"/>
  <c r="F5" i="14"/>
  <c r="C13" i="15"/>
  <c r="C33" i="15" s="1"/>
  <c r="C53" i="15" s="1"/>
  <c r="C21" i="15"/>
  <c r="C41" i="15" s="1"/>
  <c r="C61" i="15" s="1"/>
  <c r="C12" i="15"/>
  <c r="C32" i="15" s="1"/>
  <c r="C52" i="15" s="1"/>
  <c r="C20" i="15"/>
  <c r="C40" i="15" s="1"/>
  <c r="C60" i="15" s="1"/>
  <c r="C11" i="15"/>
  <c r="C31" i="15" s="1"/>
  <c r="C51" i="15" s="1"/>
  <c r="C19" i="15"/>
  <c r="C39" i="15" s="1"/>
  <c r="C59" i="15" s="1"/>
  <c r="C9" i="15"/>
  <c r="C29" i="15" s="1"/>
  <c r="C49" i="15" s="1"/>
  <c r="C18" i="15"/>
  <c r="C38" i="15" s="1"/>
  <c r="C58" i="15" s="1"/>
  <c r="C8" i="15"/>
  <c r="C28" i="15" s="1"/>
  <c r="C48" i="15" s="1"/>
  <c r="C17" i="15"/>
  <c r="C37" i="15" s="1"/>
  <c r="C57" i="15" s="1"/>
  <c r="C16" i="15"/>
  <c r="C36" i="15" s="1"/>
  <c r="C56" i="15" s="1"/>
  <c r="C15" i="15"/>
  <c r="C35" i="15" s="1"/>
  <c r="C55" i="15" s="1"/>
  <c r="F6" i="14"/>
  <c r="E6" i="14"/>
  <c r="H6" i="14"/>
  <c r="I6" i="14" s="1"/>
  <c r="J6" i="14" s="1"/>
  <c r="K6" i="14" s="1"/>
  <c r="D6" i="14"/>
  <c r="G6" i="14"/>
  <c r="M6" i="14"/>
  <c r="C6" i="14"/>
  <c r="G4" i="12"/>
  <c r="I4" i="12" s="1"/>
  <c r="H4" i="12" s="1"/>
  <c r="C22" i="15"/>
  <c r="C42" i="15" s="1"/>
  <c r="C62" i="15" s="1"/>
  <c r="C14" i="15"/>
  <c r="C34" i="15" s="1"/>
  <c r="C54" i="15" s="1"/>
  <c r="C10" i="15"/>
  <c r="C30" i="15" s="1"/>
  <c r="C50" i="15" s="1"/>
  <c r="E20" i="15"/>
  <c r="E40" i="15" s="1"/>
  <c r="E60" i="15" s="1"/>
  <c r="E12" i="15"/>
  <c r="E32" i="15" s="1"/>
  <c r="E52" i="15" s="1"/>
  <c r="E19" i="15"/>
  <c r="E39" i="15" s="1"/>
  <c r="E59" i="15" s="1"/>
  <c r="E11" i="15"/>
  <c r="E31" i="15" s="1"/>
  <c r="E51" i="15" s="1"/>
  <c r="E18" i="15"/>
  <c r="E38" i="15" s="1"/>
  <c r="E58" i="15" s="1"/>
  <c r="E10" i="15"/>
  <c r="E30" i="15" s="1"/>
  <c r="E50" i="15" s="1"/>
  <c r="E17" i="15"/>
  <c r="E37" i="15" s="1"/>
  <c r="E57" i="15" s="1"/>
  <c r="E16" i="15"/>
  <c r="E36" i="15" s="1"/>
  <c r="E56" i="15" s="1"/>
  <c r="E15" i="15"/>
  <c r="E35" i="15" s="1"/>
  <c r="E55" i="15" s="1"/>
  <c r="E22" i="15"/>
  <c r="E42" i="15" s="1"/>
  <c r="E62" i="15" s="1"/>
  <c r="E14" i="15"/>
  <c r="E34" i="15" s="1"/>
  <c r="E54" i="15" s="1"/>
  <c r="E21" i="15"/>
  <c r="E41" i="15" s="1"/>
  <c r="E61" i="15" s="1"/>
  <c r="E13" i="15"/>
  <c r="E33" i="15" s="1"/>
  <c r="E53" i="15" s="1"/>
  <c r="E8" i="14"/>
  <c r="H8" i="14"/>
  <c r="I8" i="14" s="1"/>
  <c r="J8" i="14" s="1"/>
  <c r="K8" i="14" s="1"/>
  <c r="D8" i="14"/>
  <c r="G8" i="14"/>
  <c r="M8" i="14"/>
  <c r="C8" i="14"/>
  <c r="F8" i="14"/>
  <c r="O4" i="12"/>
  <c r="Q4" i="12" s="1"/>
  <c r="P4" i="12" s="1"/>
  <c r="G5" i="14"/>
  <c r="D5" i="14"/>
  <c r="E5" i="14"/>
  <c r="M5" i="14"/>
  <c r="C12" i="12"/>
  <c r="E12" i="12" s="1"/>
  <c r="D12" i="12" s="1"/>
  <c r="H5" i="14"/>
  <c r="I5" i="14" s="1"/>
  <c r="J5" i="14" s="1"/>
  <c r="K5" i="14" s="1"/>
  <c r="C5" i="14"/>
  <c r="I7" i="14" l="1"/>
  <c r="J7" i="14" s="1"/>
  <c r="K7" i="14" s="1"/>
  <c r="L6" i="14"/>
  <c r="L8" i="14"/>
  <c r="L5" i="14"/>
  <c r="E19" i="13"/>
  <c r="E18" i="13"/>
  <c r="E17" i="13"/>
  <c r="E20" i="13" l="1"/>
  <c r="E21" i="13"/>
</calcChain>
</file>

<file path=xl/sharedStrings.xml><?xml version="1.0" encoding="utf-8"?>
<sst xmlns="http://schemas.openxmlformats.org/spreadsheetml/2006/main" count="2097" uniqueCount="538">
  <si>
    <t>c1_news1</t>
  </si>
  <si>
    <t>c1_news2</t>
  </si>
  <si>
    <t>c1_news3</t>
  </si>
  <si>
    <t>c1_avenewstime1</t>
  </si>
  <si>
    <t>c1_avenewstime2</t>
  </si>
  <si>
    <t>c1_avenewstime3</t>
  </si>
  <si>
    <t>c2_entr1</t>
  </si>
  <si>
    <t>c2_entr2</t>
  </si>
  <si>
    <t>c2_entrs3</t>
  </si>
  <si>
    <t>c2_aveentrtime1</t>
  </si>
  <si>
    <t>c2_aveentrtime2</t>
  </si>
  <si>
    <t>c2_aveentrtime3</t>
  </si>
  <si>
    <t>c3_usegrats</t>
  </si>
  <si>
    <t>c4_radio</t>
  </si>
  <si>
    <t>c4_tv</t>
  </si>
  <si>
    <t>c4_internet</t>
  </si>
  <si>
    <t>c4_sns</t>
  </si>
  <si>
    <t>c4_healthworkers</t>
  </si>
  <si>
    <t>c4_others</t>
  </si>
  <si>
    <t>RELATED DOCUMENTS</t>
  </si>
  <si>
    <t>Date/s of Visit</t>
  </si>
  <si>
    <t>Location</t>
  </si>
  <si>
    <t>Sample Size</t>
  </si>
  <si>
    <t>Summary Statistics</t>
  </si>
  <si>
    <t>Data Sheets</t>
  </si>
  <si>
    <t>Region</t>
  </si>
  <si>
    <t>click on the hyperlinks below for easy access</t>
  </si>
  <si>
    <t>Country</t>
  </si>
  <si>
    <t>RESULTS</t>
  </si>
  <si>
    <t>SURVEY INFORMATION</t>
  </si>
  <si>
    <t>Raw Data</t>
  </si>
  <si>
    <t>Coded Data</t>
  </si>
  <si>
    <t>Processed Data</t>
  </si>
  <si>
    <t>Summary</t>
  </si>
  <si>
    <t>Survey Answers</t>
  </si>
  <si>
    <t>Correlations</t>
  </si>
  <si>
    <t>GitHub</t>
  </si>
  <si>
    <t>(enter text here)</t>
  </si>
  <si>
    <t>raw_data!A1</t>
  </si>
  <si>
    <t>coded_data!A1</t>
  </si>
  <si>
    <t>processed_data!A1</t>
  </si>
  <si>
    <t>survey_answers!A1</t>
  </si>
  <si>
    <t>summary!A1</t>
  </si>
  <si>
    <t>correlation!A1</t>
  </si>
  <si>
    <t>ID</t>
  </si>
  <si>
    <t>SD1_education</t>
  </si>
  <si>
    <t>SD2_profession</t>
  </si>
  <si>
    <t>SD3_age</t>
  </si>
  <si>
    <t>SD4_experience</t>
  </si>
  <si>
    <t>SD5_gender</t>
  </si>
  <si>
    <t>K1_ab</t>
  </si>
  <si>
    <t>K2a_abname1</t>
  </si>
  <si>
    <t>K2b_abname2</t>
  </si>
  <si>
    <t>K2c_abname3</t>
  </si>
  <si>
    <t>K3_abr</t>
  </si>
  <si>
    <t>K6a_am_name1</t>
  </si>
  <si>
    <t>K6b_am_name2</t>
  </si>
  <si>
    <t>K6c_am_name3</t>
  </si>
  <si>
    <t>K8_amr</t>
  </si>
  <si>
    <t>K9_amu_compatability</t>
  </si>
  <si>
    <t>K10_difference_ab_am</t>
  </si>
  <si>
    <t>A1_family_untreatable</t>
  </si>
  <si>
    <t>A2_concern_amr</t>
  </si>
  <si>
    <t>A3a_ab_preventillness</t>
  </si>
  <si>
    <t>A3b_ab_fastrecovery</t>
  </si>
  <si>
    <t>A3c_ab_stopifbetter</t>
  </si>
  <si>
    <t>A3d_ab_skippingnotharmful</t>
  </si>
  <si>
    <t>A3e_ab_commonuse</t>
  </si>
  <si>
    <t>A3f_ab_adviseimportant</t>
  </si>
  <si>
    <t>A3g_ab_productionimportant</t>
  </si>
  <si>
    <t>A3h_ab_dispensingimportant</t>
  </si>
  <si>
    <t>A4a_influence_family</t>
  </si>
  <si>
    <t>A4b_influence_labdata</t>
  </si>
  <si>
    <t>A4c_influence_prvtindustry</t>
  </si>
  <si>
    <t>A4d_influence_client</t>
  </si>
  <si>
    <t>A4e_influence_vetgroups</t>
  </si>
  <si>
    <t>A4f_influence_scijournals</t>
  </si>
  <si>
    <t>A4g_influence_searchengines</t>
  </si>
  <si>
    <t>A4h_influence_earnings</t>
  </si>
  <si>
    <t>A4i_influence_othervets</t>
  </si>
  <si>
    <t>A4j_influence_laws</t>
  </si>
  <si>
    <t>A4k_influence_others</t>
  </si>
  <si>
    <t>A4k_influence_othername</t>
  </si>
  <si>
    <t>P1a_ab_presc1</t>
  </si>
  <si>
    <t>P1b_ab_presc2</t>
  </si>
  <si>
    <t>P1c_ab_presc3</t>
  </si>
  <si>
    <t>P2a_absource_supplier</t>
  </si>
  <si>
    <t>P2b_absource_store</t>
  </si>
  <si>
    <t>P2c_absource_humanpharm</t>
  </si>
  <si>
    <t>P2d_absource_other</t>
  </si>
  <si>
    <t>P3_prescribe</t>
  </si>
  <si>
    <t>P4_ifno_why</t>
  </si>
  <si>
    <t>P5_ab_howadvise</t>
  </si>
  <si>
    <t>P6_record</t>
  </si>
  <si>
    <t>P7a_advised_birdflu</t>
  </si>
  <si>
    <t>P7b_advised_fmd</t>
  </si>
  <si>
    <t>P7c_advised_swinefever</t>
  </si>
  <si>
    <t>P7d_advised_swineflu</t>
  </si>
  <si>
    <t>P7e_advised_newcastle</t>
  </si>
  <si>
    <t>P7f_advised_others</t>
  </si>
  <si>
    <t>P8a_advexcess_throw</t>
  </si>
  <si>
    <t>P8b_advexcess_bury</t>
  </si>
  <si>
    <t>P8c_advexcess_burn</t>
  </si>
  <si>
    <t>P8d_advexcess_give</t>
  </si>
  <si>
    <t>P8e_advexcess_keep</t>
  </si>
  <si>
    <t>P8f_advexcess_other</t>
  </si>
  <si>
    <t>P9a_advexpired_throw</t>
  </si>
  <si>
    <t>P9b_advexpired_bury</t>
  </si>
  <si>
    <t>P9c_advexpired_burn</t>
  </si>
  <si>
    <t>P9d_advexpired_give</t>
  </si>
  <si>
    <t>P9e_advexpired_keep</t>
  </si>
  <si>
    <t>P9f_advexpired_other</t>
  </si>
  <si>
    <t>E1_amu_law</t>
  </si>
  <si>
    <t>E2a_lawname1</t>
  </si>
  <si>
    <t>E2b_lawname2</t>
  </si>
  <si>
    <t>E2c_lawname3</t>
  </si>
  <si>
    <t>E3_amupolicy_effectiveness</t>
  </si>
  <si>
    <t>E4a_amupolicy_factors1</t>
  </si>
  <si>
    <t>E4b_amupolicy_factors2</t>
  </si>
  <si>
    <t>E4c_amupolicy_factors3</t>
  </si>
  <si>
    <t>E5a_amrcontrol_suggest1</t>
  </si>
  <si>
    <t>E5b_amrcontrol_suggest2</t>
  </si>
  <si>
    <t>E5c_amrcontrol_suggest3</t>
  </si>
  <si>
    <t>E6a_ab_leastunderstood1</t>
  </si>
  <si>
    <t>E6b_ab_leastunderstood2</t>
  </si>
  <si>
    <t>E6c_ab_leastunderstood3</t>
  </si>
  <si>
    <t>c5_amr_interest</t>
  </si>
  <si>
    <t>c6_prefmedia1</t>
  </si>
  <si>
    <t>c6_prefmedia2</t>
  </si>
  <si>
    <t>c6_prefmedia3</t>
  </si>
  <si>
    <t>K5a_abrlearn_tv</t>
  </si>
  <si>
    <t>K5b_abrlearn_radio</t>
  </si>
  <si>
    <t>K5c_abrlearn_friends</t>
  </si>
  <si>
    <t>K5d_abrlearn_seminar</t>
  </si>
  <si>
    <t>K5e_abrlearn_sns</t>
  </si>
  <si>
    <t>K5f_abrlearn_other</t>
  </si>
  <si>
    <t>K7a_am_antibacterial</t>
  </si>
  <si>
    <t>K7b_am_antifungal</t>
  </si>
  <si>
    <t>K7c_am_antiviral</t>
  </si>
  <si>
    <t>K7d_am_antivenom</t>
  </si>
  <si>
    <t>K7e_am_antiparasites</t>
  </si>
  <si>
    <t>post-graduate</t>
  </si>
  <si>
    <t>graduate</t>
  </si>
  <si>
    <t>college</t>
  </si>
  <si>
    <t>technical</t>
  </si>
  <si>
    <t>para-vet</t>
  </si>
  <si>
    <t>10+ yrs</t>
  </si>
  <si>
    <t>5-10 yrs</t>
  </si>
  <si>
    <t>2-5 yrs</t>
  </si>
  <si>
    <t>other</t>
  </si>
  <si>
    <t>female</t>
  </si>
  <si>
    <t>male</t>
  </si>
  <si>
    <t>yes</t>
  </si>
  <si>
    <t>no</t>
  </si>
  <si>
    <t>brucellosis</t>
  </si>
  <si>
    <t>tick</t>
  </si>
  <si>
    <t>amoxicillin</t>
  </si>
  <si>
    <t>cephalexin</t>
  </si>
  <si>
    <t>ciprofloxacin</t>
  </si>
  <si>
    <t>postdoc fellowship</t>
  </si>
  <si>
    <t>school</t>
  </si>
  <si>
    <t>training</t>
  </si>
  <si>
    <t>na</t>
  </si>
  <si>
    <t>antibiotics</t>
  </si>
  <si>
    <t>antiviral</t>
  </si>
  <si>
    <t>antifungal</t>
  </si>
  <si>
    <t>understand how it spreads</t>
  </si>
  <si>
    <t>little idea</t>
  </si>
  <si>
    <t>advanced</t>
  </si>
  <si>
    <t>volunteer</t>
  </si>
  <si>
    <t>K4a_abr_dangerous</t>
  </si>
  <si>
    <t>K4b_abr_untreatable</t>
  </si>
  <si>
    <t>K4c_abr_developresistance</t>
  </si>
  <si>
    <t>basic info</t>
  </si>
  <si>
    <t>false</t>
  </si>
  <si>
    <t>true</t>
  </si>
  <si>
    <t>very serious</t>
  </si>
  <si>
    <t>concerned</t>
  </si>
  <si>
    <t>seriously concerned</t>
  </si>
  <si>
    <t>slightly concerned</t>
  </si>
  <si>
    <t>strongly disagree</t>
  </si>
  <si>
    <t>disagree</t>
  </si>
  <si>
    <t>neutral</t>
  </si>
  <si>
    <t>neutra</t>
  </si>
  <si>
    <t>agree</t>
  </si>
  <si>
    <t>strongly agree</t>
  </si>
  <si>
    <t>no infleunce</t>
  </si>
  <si>
    <t>no influence</t>
  </si>
  <si>
    <t>limited influence</t>
  </si>
  <si>
    <t>very strong influence</t>
  </si>
  <si>
    <t>substantial influence</t>
  </si>
  <si>
    <t>moderate influence</t>
  </si>
  <si>
    <t>client's past record</t>
  </si>
  <si>
    <t>urgency of treatment</t>
  </si>
  <si>
    <t>availabilty of drug</t>
  </si>
  <si>
    <t>government subsidy</t>
  </si>
  <si>
    <t>sometimes</t>
  </si>
  <si>
    <t>too busy</t>
  </si>
  <si>
    <t>clients don't prefer</t>
  </si>
  <si>
    <t>return to supplier</t>
  </si>
  <si>
    <t>RA 9268</t>
  </si>
  <si>
    <t>RA 1556</t>
  </si>
  <si>
    <t>AO 14-2006</t>
  </si>
  <si>
    <t>least effective</t>
  </si>
  <si>
    <t>somewhat effective</t>
  </si>
  <si>
    <t>consistent enforcement</t>
  </si>
  <si>
    <t>good communication</t>
  </si>
  <si>
    <t>government support</t>
  </si>
  <si>
    <t>keeping records</t>
  </si>
  <si>
    <t>getting prescription</t>
  </si>
  <si>
    <t>proper dosage</t>
  </si>
  <si>
    <t>antibiotic use</t>
  </si>
  <si>
    <t>antibiotic administration</t>
  </si>
  <si>
    <t>antibiotic purpose</t>
  </si>
  <si>
    <t>tv</t>
  </si>
  <si>
    <t>sns</t>
  </si>
  <si>
    <t>radio</t>
  </si>
  <si>
    <t>newspaper</t>
  </si>
  <si>
    <t>4+ hrs</t>
  </si>
  <si>
    <t>2-4 hrs</t>
  </si>
  <si>
    <t>1-2 hrs</t>
  </si>
  <si>
    <t>books</t>
  </si>
  <si>
    <t>internet</t>
  </si>
  <si>
    <t>balanced</t>
  </si>
  <si>
    <t>entertainment</t>
  </si>
  <si>
    <t>mostly news</t>
  </si>
  <si>
    <t>mostly entertainment</t>
  </si>
  <si>
    <t>colleagues</t>
  </si>
  <si>
    <t>seminars</t>
  </si>
  <si>
    <t>interested</t>
  </si>
  <si>
    <t>not interested</t>
  </si>
  <si>
    <t>vet school</t>
  </si>
  <si>
    <t>symposia</t>
  </si>
  <si>
    <t>documentary</t>
  </si>
  <si>
    <t>online course</t>
  </si>
  <si>
    <t>websites</t>
  </si>
  <si>
    <t>online blogs</t>
  </si>
  <si>
    <t>television</t>
  </si>
  <si>
    <t xml:space="preserve">SOCIO-DEMOGRAPHIC </t>
  </si>
  <si>
    <t>Knowledge on Antibiotics</t>
  </si>
  <si>
    <t>Knowledge on Antibiotic Resistance</t>
  </si>
  <si>
    <t>Knowledge on Antimicrobials</t>
  </si>
  <si>
    <t>Knowledge on Antimicrobial Resistance</t>
  </si>
  <si>
    <t>Perceived Severity</t>
  </si>
  <si>
    <t>Self-efficacy in handling AMR</t>
  </si>
  <si>
    <t>Attitude towards AMR/AMU</t>
  </si>
  <si>
    <t>Normative Expectations</t>
  </si>
  <si>
    <t>Prescribed Antibiotics</t>
  </si>
  <si>
    <t>Access/Source</t>
  </si>
  <si>
    <t>Frequency of Prescription</t>
  </si>
  <si>
    <t>Giving instructions on antibiotic administration</t>
  </si>
  <si>
    <t>Recording prescriptions</t>
  </si>
  <si>
    <t>Instructions on Antibiotic Disposal</t>
  </si>
  <si>
    <t>National AMR policy</t>
  </si>
  <si>
    <t>Effectivness of AMR policy</t>
  </si>
  <si>
    <t>Assessment/Recommendations for AMR</t>
  </si>
  <si>
    <t>Preferred News Source</t>
  </si>
  <si>
    <t>Preferred Entertainment Source</t>
  </si>
  <si>
    <t>Uses and Gratification</t>
  </si>
  <si>
    <t>Preferred Health Information Sources</t>
  </si>
  <si>
    <t>KNOWLEDGE</t>
  </si>
  <si>
    <t>ATTITUDE</t>
  </si>
  <si>
    <t>PRACTICES</t>
  </si>
  <si>
    <t>POLICY, INFORMATION, AND SOCIO-CULTURAL ENVIRONMENT</t>
  </si>
  <si>
    <t>COMMUNICATION PREFERENCES</t>
  </si>
  <si>
    <t>index</t>
  </si>
  <si>
    <t>Giving Instructions on Antibiotic Administration</t>
  </si>
  <si>
    <t>Recording Prescriptions</t>
  </si>
  <si>
    <t>National AMR Policy</t>
  </si>
  <si>
    <t>Assessment/Recommendations for AMR Policy</t>
  </si>
  <si>
    <t>Suggestions for Effectiveness of AMR Policy</t>
  </si>
  <si>
    <t>Array</t>
  </si>
  <si>
    <t>Variables</t>
  </si>
  <si>
    <t>Min</t>
  </si>
  <si>
    <t>Max</t>
  </si>
  <si>
    <t>Mean</t>
  </si>
  <si>
    <t>Median</t>
  </si>
  <si>
    <t>Mode</t>
  </si>
  <si>
    <t>Total score</t>
  </si>
  <si>
    <t>(%) of correct</t>
  </si>
  <si>
    <t>Quartile Index</t>
  </si>
  <si>
    <t>Index</t>
  </si>
  <si>
    <t>Range</t>
  </si>
  <si>
    <t>Std. deviation</t>
  </si>
  <si>
    <t>Giving instructions on Antibiotic Administration</t>
  </si>
  <si>
    <t>B</t>
  </si>
  <si>
    <t>F</t>
  </si>
  <si>
    <t>J</t>
  </si>
  <si>
    <t>N</t>
  </si>
  <si>
    <t>R</t>
  </si>
  <si>
    <t>V</t>
  </si>
  <si>
    <t>Z</t>
  </si>
  <si>
    <t>AD</t>
  </si>
  <si>
    <t>AH</t>
  </si>
  <si>
    <t>AL</t>
  </si>
  <si>
    <t>AP</t>
  </si>
  <si>
    <t>AT</t>
  </si>
  <si>
    <t>AX</t>
  </si>
  <si>
    <t>BB</t>
  </si>
  <si>
    <t>BF</t>
  </si>
  <si>
    <t>BJ</t>
  </si>
  <si>
    <t>BN</t>
  </si>
  <si>
    <t>serious</t>
  </si>
  <si>
    <t>VARIABLES</t>
  </si>
  <si>
    <t>p &lt; 0.05</t>
  </si>
  <si>
    <t>p &lt; 0.01</t>
  </si>
  <si>
    <t>PEARSON COEFFICIENTS</t>
  </si>
  <si>
    <t>T-VALUES</t>
  </si>
  <si>
    <t>P-VALUES</t>
  </si>
  <si>
    <t>CORRELATION OF KAP+ VARIABLES (based on processed_data)</t>
  </si>
  <si>
    <t>question</t>
  </si>
  <si>
    <t>answers</t>
  </si>
  <si>
    <t>code</t>
  </si>
  <si>
    <t>frequency</t>
  </si>
  <si>
    <t>What is your highest education level attained?</t>
  </si>
  <si>
    <t>college/bachelor</t>
  </si>
  <si>
    <t>certificate/polytechnic/technical</t>
  </si>
  <si>
    <t>high school</t>
  </si>
  <si>
    <t>elementary</t>
  </si>
  <si>
    <t>some schooling</t>
  </si>
  <si>
    <t>no school</t>
  </si>
  <si>
    <t>What profession do you consider yourself in?</t>
  </si>
  <si>
    <t>government veterinarian</t>
  </si>
  <si>
    <t>non-government veterinarian</t>
  </si>
  <si>
    <t>para-veterinarian/animal health worker</t>
  </si>
  <si>
    <t>animal health authority (non-veterinarian)</t>
  </si>
  <si>
    <t>others</t>
  </si>
  <si>
    <t>Age</t>
  </si>
  <si>
    <t>How many years of experience do you have in your work?</t>
  </si>
  <si>
    <t>Less than 1 year</t>
  </si>
  <si>
    <t>1 year to 2 years</t>
  </si>
  <si>
    <t>More than 2 years to 5 years</t>
  </si>
  <si>
    <t>More than 5 years to 10 years</t>
  </si>
  <si>
    <t>Over 10 years</t>
  </si>
  <si>
    <t>Gender</t>
  </si>
  <si>
    <t>Male</t>
  </si>
  <si>
    <t>Female</t>
  </si>
  <si>
    <t>Others</t>
  </si>
  <si>
    <t>Have you encountered or experienced animal disease outbreaks in the last 12 months?</t>
  </si>
  <si>
    <t>Highly Pathogenic Avian Infleunza/ Bird flu</t>
  </si>
  <si>
    <t>Foot and Mouth Disease (FMD)</t>
  </si>
  <si>
    <t>Classical swine fever/ Swine Cholera</t>
  </si>
  <si>
    <t>Swine Flu</t>
  </si>
  <si>
    <t>Newcastle Disease</t>
  </si>
  <si>
    <t>Can you describe what antibiotics are?</t>
  </si>
  <si>
    <t>sample score</t>
  </si>
  <si>
    <t>quartile index</t>
  </si>
  <si>
    <t>% of agreement</t>
  </si>
  <si>
    <t>Please list three antibiotics that you know.</t>
  </si>
  <si>
    <t>Have you heard of antibiotics resistance?</t>
  </si>
  <si>
    <t>Select in the list below what best describes antibiotic resistance.</t>
  </si>
  <si>
    <t>Where did you hear about antibiotic resistance?</t>
  </si>
  <si>
    <t>Please list three antimicrobilas that you know.</t>
  </si>
  <si>
    <t>Which of the following are considered antimicrobials?</t>
  </si>
  <si>
    <t>Which of the following best describes your understanding of AMR?</t>
  </si>
  <si>
    <t>All antimicrobials in humans are also used in animals, and all antimicrobials in animals are also used in humans.</t>
  </si>
  <si>
    <t>Do you think there a difference between antibiotics and antimicrobials?</t>
  </si>
  <si>
    <t>How would you rate your situation if one of your family members had an infection that cannot be treated with medicine?</t>
  </si>
  <si>
    <t>Are you worried or concerned about how prepared you are in handling AMR issues in the future?</t>
  </si>
  <si>
    <t>3a</t>
  </si>
  <si>
    <t>3b</t>
  </si>
  <si>
    <t>3c</t>
  </si>
  <si>
    <t>3d</t>
  </si>
  <si>
    <t>3e</t>
  </si>
  <si>
    <t>3f</t>
  </si>
  <si>
    <t>3g</t>
  </si>
  <si>
    <t>3h</t>
  </si>
  <si>
    <t>When animals start to show signs of being ill, they should be given antibiotics to prevent them from getting a more serious illness</t>
  </si>
  <si>
    <t>Antibiotics would help animals to get better more quickly</t>
  </si>
  <si>
    <t>Antibiotic should be stopped as soon as the animal gets better</t>
  </si>
  <si>
    <t>Skipping one or two doses does not contribute to the development of antibiotic resistance</t>
  </si>
  <si>
    <t>Antibiotics are safe; hence, they can be commonly used</t>
  </si>
  <si>
    <t>I find it important to always advise others that antimicrobials such as antibiotics protect both humans and animals from diseases</t>
  </si>
  <si>
    <t>Antibiotics are important to improve animal production</t>
  </si>
  <si>
    <t>Dispensing of antibiotics only upon prescription should be strictly enforced</t>
  </si>
  <si>
    <t>4a</t>
  </si>
  <si>
    <t>4b</t>
  </si>
  <si>
    <t>4c</t>
  </si>
  <si>
    <t>4d</t>
  </si>
  <si>
    <t>4e</t>
  </si>
  <si>
    <t>4f</t>
  </si>
  <si>
    <t>4g</t>
  </si>
  <si>
    <t>4h</t>
  </si>
  <si>
    <t>4i</t>
  </si>
  <si>
    <t>4j</t>
  </si>
  <si>
    <t>4k</t>
  </si>
  <si>
    <t>Opinions of my family</t>
  </si>
  <si>
    <t>Laboratory data</t>
  </si>
  <si>
    <t>Opinions of the private industry</t>
  </si>
  <si>
    <t>Client/farmer expectations</t>
  </si>
  <si>
    <t>Opinions of veterinary professional groups</t>
  </si>
  <si>
    <t>Data in scientific journals</t>
  </si>
  <si>
    <t>Data from online search engines such Google, Yahoo, Bing</t>
  </si>
  <si>
    <t>Potential earnings or financial gain</t>
  </si>
  <si>
    <t>Opinions of other veterinarians</t>
  </si>
  <si>
    <t>Adherence to laws and legislation</t>
  </si>
  <si>
    <t>Other factors</t>
  </si>
  <si>
    <t>What are the three most common antibiotics that you prescribe/administer?</t>
  </si>
  <si>
    <t>Where do you source the antibiotics you presribe/administer?</t>
  </si>
  <si>
    <t>Do you always issue a prescription when advising to use antibiotics for use in farms?</t>
  </si>
  <si>
    <t>If you answer "sometimes" or "no", please tell us why.</t>
  </si>
  <si>
    <t>How do you advise the use/administer antibiotics in your client's farm?</t>
  </si>
  <si>
    <t>Do you keep a record of number of prescriptions you issue to clients</t>
  </si>
  <si>
    <t>Have you advised the use of antibiotics to treat any of the following diseases?</t>
  </si>
  <si>
    <r>
      <t xml:space="preserve">What do you usually advise to clients/farmers when they have </t>
    </r>
    <r>
      <rPr>
        <b/>
        <sz val="11"/>
        <color theme="1"/>
        <rFont val="Calibri"/>
        <family val="2"/>
        <scheme val="minor"/>
      </rPr>
      <t>expired</t>
    </r>
    <r>
      <rPr>
        <sz val="11"/>
        <color theme="1"/>
        <rFont val="Calibri"/>
        <family val="2"/>
        <scheme val="minor"/>
      </rPr>
      <t xml:space="preserve"> antibiotics?</t>
    </r>
  </si>
  <si>
    <r>
      <t xml:space="preserve">What do you usually advise to clients/farmers when they have </t>
    </r>
    <r>
      <rPr>
        <b/>
        <sz val="11"/>
        <color theme="1"/>
        <rFont val="Calibri"/>
        <family val="2"/>
        <scheme val="minor"/>
      </rPr>
      <t>excess</t>
    </r>
    <r>
      <rPr>
        <sz val="11"/>
        <color theme="1"/>
        <rFont val="Calibri"/>
        <family val="2"/>
        <scheme val="minor"/>
      </rPr>
      <t xml:space="preserve"> antibiotics?</t>
    </r>
  </si>
  <si>
    <t>Is there a national policy in your country concerning the use of antimicrobials such as antibiotics?</t>
  </si>
  <si>
    <t>If yes, please enumerate those that you can remember.</t>
  </si>
  <si>
    <t>How would you rate the effectiveness of those policies in regulating antimicrobial use?</t>
  </si>
  <si>
    <t>In your assessment, what do you think are the factor that contribute to the level of effectiveness of policies on antimicrobial use?</t>
  </si>
  <si>
    <t>If you could suggest actions to prevent and control antimicrobial resistant, what would these be?</t>
  </si>
  <si>
    <t>Based on your experience, what do you think are the least understood aspects about antibiotics among people?</t>
  </si>
  <si>
    <t>Communication Preferences</t>
  </si>
  <si>
    <t xml:space="preserve">Media consumption </t>
  </si>
  <si>
    <t>Uses and Gratifications</t>
  </si>
  <si>
    <t>Preferred Media Source</t>
  </si>
  <si>
    <t>Source</t>
  </si>
  <si>
    <t>For news</t>
  </si>
  <si>
    <t>For entertainment</t>
  </si>
  <si>
    <t>Top 1</t>
  </si>
  <si>
    <t>Top 2</t>
  </si>
  <si>
    <t>Top 3</t>
  </si>
  <si>
    <t>news</t>
  </si>
  <si>
    <t>onine course</t>
  </si>
  <si>
    <t>Preferred Health Sources</t>
  </si>
  <si>
    <t>blogs</t>
  </si>
  <si>
    <t>Average Media Consumption Time</t>
  </si>
  <si>
    <t>Ave. Time</t>
  </si>
  <si>
    <t>healthworkers</t>
  </si>
  <si>
    <t>less than 1 hr</t>
  </si>
  <si>
    <t>mean</t>
  </si>
  <si>
    <t>median</t>
  </si>
  <si>
    <t>mode</t>
  </si>
  <si>
    <t>std. deviation</t>
  </si>
  <si>
    <t>range</t>
  </si>
  <si>
    <t>Interest in Learning More abour Antibiotics</t>
  </si>
  <si>
    <t>1</t>
  </si>
  <si>
    <t>2</t>
  </si>
  <si>
    <t>3</t>
  </si>
  <si>
    <t>4</t>
  </si>
  <si>
    <t>5</t>
  </si>
  <si>
    <t>SOCIO-DEMOGRAPHIC PROFILE</t>
  </si>
  <si>
    <t>Intro!A1</t>
  </si>
  <si>
    <t>of target</t>
  </si>
  <si>
    <t>(enter target sample size)</t>
  </si>
  <si>
    <t>https://github.com/JNAVillacastin/AMU-AMR-KAP-Excel-Tool-</t>
  </si>
  <si>
    <t>k_ab_score</t>
  </si>
  <si>
    <t>k_ab_ration</t>
  </si>
  <si>
    <t>k_ab_index</t>
  </si>
  <si>
    <t>k_ab_quartile</t>
  </si>
  <si>
    <t>k_abr_score</t>
  </si>
  <si>
    <t>k_abr_ratio</t>
  </si>
  <si>
    <t>k_abr_index</t>
  </si>
  <si>
    <t>k_abr_quartile</t>
  </si>
  <si>
    <t>k_am_score</t>
  </si>
  <si>
    <t>k_am_ratio</t>
  </si>
  <si>
    <t>k_am_index</t>
  </si>
  <si>
    <t>k_am_quartile</t>
  </si>
  <si>
    <t>k_amr_score</t>
  </si>
  <si>
    <t>k_amr_ratio</t>
  </si>
  <si>
    <t>k_amr_index</t>
  </si>
  <si>
    <t>k_amr_quartile</t>
  </si>
  <si>
    <t>a_ps_score</t>
  </si>
  <si>
    <t>a_ps_ratio</t>
  </si>
  <si>
    <t>a_ps_index</t>
  </si>
  <si>
    <t>a_ps_quartile</t>
  </si>
  <si>
    <t>a_amr_self-efficacy_score</t>
  </si>
  <si>
    <t>a_amr_self-efficacy_ratio</t>
  </si>
  <si>
    <t>a_amr_self-efficacy_index</t>
  </si>
  <si>
    <t>a_amr_self-efficacy_quartile</t>
  </si>
  <si>
    <t>a_amr_amu_score</t>
  </si>
  <si>
    <t>a_amr_amu_ratio</t>
  </si>
  <si>
    <t>a_amr_amu_index</t>
  </si>
  <si>
    <t>a_amr_amu_quartile</t>
  </si>
  <si>
    <t>a_norm_expectations_score</t>
  </si>
  <si>
    <t>a_norm_expectations_ratio</t>
  </si>
  <si>
    <t>a_norm_expectations_index</t>
  </si>
  <si>
    <t>a_norm_expectations_quartile</t>
  </si>
  <si>
    <t>p_abr_presc_score</t>
  </si>
  <si>
    <t>p_abr_presc_ratio</t>
  </si>
  <si>
    <t>p_abr_presc_index</t>
  </si>
  <si>
    <t>p_abr_presc_quartile</t>
  </si>
  <si>
    <t>p_access_source_score</t>
  </si>
  <si>
    <t>p_access_source_ratio</t>
  </si>
  <si>
    <t>p_access_source_index</t>
  </si>
  <si>
    <t>p_access_source_quartile</t>
  </si>
  <si>
    <t>p_presc_frequency_score</t>
  </si>
  <si>
    <t>p_presc_frequency_ratio</t>
  </si>
  <si>
    <t>p_presc_frequency_index</t>
  </si>
  <si>
    <t>p_presc_frequency_quartile</t>
  </si>
  <si>
    <t>p_instrucy_abadmin_score</t>
  </si>
  <si>
    <t>p_instrucy_abadmin_ratio</t>
  </si>
  <si>
    <t>p_instrucy_abadmin_index</t>
  </si>
  <si>
    <t>p_instrucy_abadmin_quartile</t>
  </si>
  <si>
    <t>p_presc_record_score</t>
  </si>
  <si>
    <t>p_presc_record_ratio</t>
  </si>
  <si>
    <t>p_presc_record_index</t>
  </si>
  <si>
    <t>p_presc_record_quartile</t>
  </si>
  <si>
    <t>p_instruct_abdispose_score</t>
  </si>
  <si>
    <t>p_instruct_abdispose_index</t>
  </si>
  <si>
    <t>p_instruct_abdispose_ratio</t>
  </si>
  <si>
    <t>p_instruct_abdispose_quartile</t>
  </si>
  <si>
    <t>e_amrpolicy_score</t>
  </si>
  <si>
    <t>e_amrpolicy_ratio</t>
  </si>
  <si>
    <t>e_amrpolicy_index</t>
  </si>
  <si>
    <t>e_amrpolicy_quartile</t>
  </si>
  <si>
    <t>e_amrpolicy_effectiveness_score</t>
  </si>
  <si>
    <t>e_amrpolicy_effectiveness_index</t>
  </si>
  <si>
    <t>e_amrpolicy_effectiveness_ratio</t>
  </si>
  <si>
    <t>e_amrpolicy_effectiveness_quartile</t>
  </si>
  <si>
    <t>e_amr_assessment_score</t>
  </si>
  <si>
    <t>e_amr_assessment_ratio</t>
  </si>
  <si>
    <t>e_amr_assessment_index</t>
  </si>
  <si>
    <t>e_amr_assessment_quartile</t>
  </si>
  <si>
    <t>HOW THE TOOL WORKS</t>
  </si>
  <si>
    <t>non-gov vet</t>
  </si>
  <si>
    <t>gov vet</t>
  </si>
  <si>
    <t>health worker</t>
  </si>
  <si>
    <t>covid-19</t>
  </si>
  <si>
    <t>SD6_outbreak</t>
  </si>
  <si>
    <t>SD7a_treat_birdflu</t>
  </si>
  <si>
    <t>SD7b_treat_fmd</t>
  </si>
  <si>
    <t>SD7c_treat_swinefever</t>
  </si>
  <si>
    <t>SD7d_treat_swineflu</t>
  </si>
  <si>
    <t>SD7e_treat_newcastle</t>
  </si>
  <si>
    <t>SD7f_treat_others</t>
  </si>
  <si>
    <t>don't know</t>
  </si>
  <si>
    <t>Salamat Doc</t>
  </si>
  <si>
    <t>K7f_am_none</t>
  </si>
  <si>
    <t>as presc</t>
  </si>
  <si>
    <t>more presc</t>
  </si>
  <si>
    <t>stop presc</t>
  </si>
  <si>
    <t>as feel</t>
  </si>
  <si>
    <t>KAP+ Questionnaires</t>
  </si>
  <si>
    <t>Handbook</t>
  </si>
  <si>
    <t>YouTube Tutorials</t>
  </si>
  <si>
    <t>(Survey sheets + codebook)</t>
  </si>
  <si>
    <t>Tutorial Playlist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</si>
</sst>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270">
    <xf numFmtId="0" fontId="0" fillId="0" borderId="0" xfId="0"/>
    <xf numFmtId="0" fontId="0" fillId="0" borderId="0" xfId="0" applyBorder="1"/>
    <xf numFmtId="0" fontId="1" fillId="2" borderId="17" xfId="0" applyFont="1" applyFill="1" applyBorder="1"/>
    <xf numFmtId="0" fontId="3" fillId="7" borderId="0" xfId="1" quotePrefix="1" applyFill="1" applyBorder="1"/>
    <xf numFmtId="0" fontId="0" fillId="7" borderId="0" xfId="0" applyFill="1" applyBorder="1"/>
    <xf numFmtId="0" fontId="1" fillId="7" borderId="0" xfId="0" applyFont="1" applyFill="1" applyBorder="1"/>
    <xf numFmtId="0" fontId="3" fillId="7" borderId="0" xfId="1" applyFill="1" applyBorder="1"/>
    <xf numFmtId="0" fontId="3" fillId="7" borderId="0" xfId="1" quotePrefix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1" fillId="2" borderId="21" xfId="0" applyFont="1" applyFill="1" applyBorder="1"/>
    <xf numFmtId="0" fontId="1" fillId="2" borderId="18" xfId="0" applyFont="1" applyFill="1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5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left"/>
    </xf>
    <xf numFmtId="0" fontId="3" fillId="3" borderId="21" xfId="1" quotePrefix="1" applyFill="1" applyBorder="1" applyAlignment="1">
      <alignment horizontal="left"/>
    </xf>
    <xf numFmtId="0" fontId="3" fillId="3" borderId="21" xfId="1" applyFill="1" applyBorder="1" applyAlignment="1">
      <alignment horizontal="left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1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9" xfId="0" applyFill="1" applyBorder="1"/>
    <xf numFmtId="0" fontId="0" fillId="4" borderId="5" xfId="0" applyFill="1" applyBorder="1"/>
    <xf numFmtId="0" fontId="0" fillId="4" borderId="10" xfId="0" applyFill="1" applyBorder="1"/>
    <xf numFmtId="0" fontId="1" fillId="4" borderId="11" xfId="0" applyFont="1" applyFill="1" applyBorder="1"/>
    <xf numFmtId="0" fontId="0" fillId="0" borderId="0" xfId="0"/>
    <xf numFmtId="0" fontId="4" fillId="6" borderId="22" xfId="0" applyFont="1" applyFill="1" applyBorder="1" applyAlignment="1"/>
    <xf numFmtId="0" fontId="1" fillId="6" borderId="1" xfId="0" applyFont="1" applyFill="1" applyBorder="1"/>
    <xf numFmtId="49" fontId="0" fillId="0" borderId="0" xfId="0" applyNumberFormat="1"/>
    <xf numFmtId="0" fontId="0" fillId="0" borderId="31" xfId="0" applyBorder="1"/>
    <xf numFmtId="0" fontId="0" fillId="0" borderId="1" xfId="0" applyBorder="1" applyAlignment="1">
      <alignment horizontal="center"/>
    </xf>
    <xf numFmtId="9" fontId="0" fillId="0" borderId="0" xfId="2" applyFont="1"/>
    <xf numFmtId="0" fontId="0" fillId="13" borderId="0" xfId="0" applyFill="1"/>
    <xf numFmtId="0" fontId="0" fillId="0" borderId="8" xfId="0" applyBorder="1"/>
    <xf numFmtId="0" fontId="0" fillId="0" borderId="12" xfId="0" applyBorder="1"/>
    <xf numFmtId="0" fontId="0" fillId="0" borderId="9" xfId="0" applyBorder="1"/>
    <xf numFmtId="0" fontId="0" fillId="0" borderId="5" xfId="0" applyBorder="1"/>
    <xf numFmtId="0" fontId="0" fillId="0" borderId="10" xfId="0" applyBorder="1"/>
    <xf numFmtId="0" fontId="0" fillId="0" borderId="32" xfId="0" applyBorder="1"/>
    <xf numFmtId="0" fontId="0" fillId="0" borderId="28" xfId="0" applyBorder="1"/>
    <xf numFmtId="0" fontId="0" fillId="14" borderId="0" xfId="0" applyFill="1"/>
    <xf numFmtId="0" fontId="0" fillId="0" borderId="33" xfId="0" applyBorder="1"/>
    <xf numFmtId="0" fontId="0" fillId="5" borderId="27" xfId="0" applyFill="1" applyBorder="1"/>
    <xf numFmtId="0" fontId="0" fillId="5" borderId="29" xfId="0" applyFill="1" applyBorder="1"/>
    <xf numFmtId="0" fontId="0" fillId="5" borderId="35" xfId="0" applyFill="1" applyBorder="1"/>
    <xf numFmtId="0" fontId="0" fillId="12" borderId="27" xfId="0" applyFill="1" applyBorder="1"/>
    <xf numFmtId="0" fontId="0" fillId="12" borderId="29" xfId="0" applyFill="1" applyBorder="1"/>
    <xf numFmtId="0" fontId="0" fillId="12" borderId="35" xfId="0" applyFill="1" applyBorder="1"/>
    <xf numFmtId="0" fontId="0" fillId="11" borderId="27" xfId="0" applyFill="1" applyBorder="1"/>
    <xf numFmtId="0" fontId="0" fillId="11" borderId="29" xfId="0" applyFill="1" applyBorder="1"/>
    <xf numFmtId="0" fontId="0" fillId="11" borderId="35" xfId="0" applyFill="1" applyBorder="1"/>
    <xf numFmtId="0" fontId="0" fillId="9" borderId="27" xfId="0" applyFill="1" applyBorder="1"/>
    <xf numFmtId="0" fontId="0" fillId="9" borderId="29" xfId="0" applyFill="1" applyBorder="1"/>
    <xf numFmtId="0" fontId="0" fillId="9" borderId="35" xfId="0" applyFill="1" applyBorder="1"/>
    <xf numFmtId="0" fontId="0" fillId="5" borderId="36" xfId="0" applyFill="1" applyBorder="1"/>
    <xf numFmtId="0" fontId="0" fillId="5" borderId="37" xfId="0" applyFill="1" applyBorder="1"/>
    <xf numFmtId="0" fontId="0" fillId="5" borderId="38" xfId="0" applyFill="1" applyBorder="1"/>
    <xf numFmtId="0" fontId="0" fillId="0" borderId="13" xfId="0" applyBorder="1"/>
    <xf numFmtId="0" fontId="0" fillId="0" borderId="30" xfId="0" applyBorder="1"/>
    <xf numFmtId="0" fontId="0" fillId="0" borderId="39" xfId="0" applyBorder="1"/>
    <xf numFmtId="0" fontId="0" fillId="0" borderId="20" xfId="0" applyBorder="1"/>
    <xf numFmtId="0" fontId="0" fillId="0" borderId="19" xfId="0" applyBorder="1"/>
    <xf numFmtId="0" fontId="0" fillId="0" borderId="25" xfId="0" applyBorder="1"/>
    <xf numFmtId="0" fontId="0" fillId="12" borderId="36" xfId="0" applyFill="1" applyBorder="1"/>
    <xf numFmtId="0" fontId="0" fillId="12" borderId="37" xfId="0" applyFill="1" applyBorder="1"/>
    <xf numFmtId="0" fontId="0" fillId="12" borderId="38" xfId="0" applyFill="1" applyBorder="1"/>
    <xf numFmtId="0" fontId="0" fillId="11" borderId="36" xfId="0" applyFill="1" applyBorder="1"/>
    <xf numFmtId="0" fontId="0" fillId="11" borderId="37" xfId="0" applyFill="1" applyBorder="1"/>
    <xf numFmtId="0" fontId="0" fillId="11" borderId="38" xfId="0" applyFill="1" applyBorder="1"/>
    <xf numFmtId="0" fontId="0" fillId="9" borderId="36" xfId="0" applyFill="1" applyBorder="1"/>
    <xf numFmtId="0" fontId="0" fillId="9" borderId="37" xfId="0" applyFill="1" applyBorder="1"/>
    <xf numFmtId="0" fontId="0" fillId="9" borderId="38" xfId="0" applyFill="1" applyBorder="1"/>
    <xf numFmtId="0" fontId="0" fillId="0" borderId="6" xfId="0" applyFont="1" applyFill="1" applyBorder="1"/>
    <xf numFmtId="0" fontId="0" fillId="0" borderId="11" xfId="0" applyFont="1" applyFill="1" applyBorder="1"/>
    <xf numFmtId="0" fontId="0" fillId="0" borderId="9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1" fillId="2" borderId="15" xfId="0" applyFont="1" applyFill="1" applyBorder="1" applyAlignment="1"/>
    <xf numFmtId="0" fontId="4" fillId="2" borderId="15" xfId="0" applyFont="1" applyFill="1" applyBorder="1" applyAlignment="1"/>
    <xf numFmtId="0" fontId="1" fillId="2" borderId="16" xfId="0" applyFont="1" applyFill="1" applyBorder="1" applyAlignment="1">
      <alignment horizontal="right"/>
    </xf>
    <xf numFmtId="0" fontId="0" fillId="0" borderId="0" xfId="0" applyFill="1" applyBorder="1"/>
    <xf numFmtId="0" fontId="1" fillId="23" borderId="45" xfId="0" applyFont="1" applyFill="1" applyBorder="1" applyAlignment="1">
      <alignment horizontal="center"/>
    </xf>
    <xf numFmtId="0" fontId="1" fillId="23" borderId="32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3" fillId="23" borderId="2" xfId="1" applyFill="1" applyBorder="1" applyAlignment="1">
      <alignment horizontal="center"/>
    </xf>
    <xf numFmtId="0" fontId="3" fillId="23" borderId="3" xfId="1" applyFill="1" applyBorder="1" applyAlignment="1">
      <alignment horizontal="center"/>
    </xf>
    <xf numFmtId="0" fontId="3" fillId="23" borderId="4" xfId="1" applyFill="1" applyBorder="1" applyAlignment="1">
      <alignment horizontal="center"/>
    </xf>
    <xf numFmtId="0" fontId="3" fillId="5" borderId="28" xfId="1" applyFill="1" applyBorder="1" applyAlignment="1">
      <alignment horizontal="center"/>
    </xf>
    <xf numFmtId="0" fontId="3" fillId="5" borderId="13" xfId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6" fillId="3" borderId="13" xfId="1" applyFont="1" applyFill="1" applyBorder="1" applyAlignment="1"/>
    <xf numFmtId="0" fontId="4" fillId="2" borderId="16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left"/>
    </xf>
    <xf numFmtId="0" fontId="3" fillId="3" borderId="0" xfId="1" quotePrefix="1" applyFill="1" applyBorder="1" applyAlignment="1">
      <alignment horizontal="left"/>
    </xf>
    <xf numFmtId="0" fontId="3" fillId="3" borderId="5" xfId="1" quotePrefix="1" applyFill="1" applyBorder="1" applyAlignment="1">
      <alignment horizontal="left"/>
    </xf>
    <xf numFmtId="0" fontId="7" fillId="2" borderId="29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3" borderId="27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3" fillId="3" borderId="19" xfId="1" quotePrefix="1" applyFill="1" applyBorder="1" applyAlignment="1">
      <alignment horizontal="left"/>
    </xf>
    <xf numFmtId="0" fontId="3" fillId="3" borderId="19" xfId="1" applyFill="1" applyBorder="1" applyAlignment="1">
      <alignment horizontal="left"/>
    </xf>
    <xf numFmtId="0" fontId="6" fillId="3" borderId="13" xfId="1" quotePrefix="1" applyFont="1" applyFill="1" applyBorder="1" applyAlignment="1">
      <alignment horizontal="left"/>
    </xf>
    <xf numFmtId="0" fontId="3" fillId="3" borderId="19" xfId="1" quotePrefix="1" applyFill="1" applyBorder="1" applyAlignment="1">
      <alignment horizontal="left" vertical="center"/>
    </xf>
    <xf numFmtId="0" fontId="3" fillId="3" borderId="19" xfId="1" applyFill="1" applyBorder="1" applyAlignment="1">
      <alignment horizontal="left" vertical="center"/>
    </xf>
    <xf numFmtId="0" fontId="4" fillId="2" borderId="20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3" fillId="23" borderId="44" xfId="1" applyFont="1" applyFill="1" applyBorder="1" applyAlignment="1">
      <alignment horizontal="center" vertical="center"/>
    </xf>
    <xf numFmtId="0" fontId="13" fillId="23" borderId="45" xfId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13" fillId="23" borderId="32" xfId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9" xfId="0" applyFill="1" applyBorder="1" applyAlignment="1"/>
    <xf numFmtId="0" fontId="0" fillId="0" borderId="5" xfId="0" applyFill="1" applyBorder="1" applyAlignment="1"/>
    <xf numFmtId="0" fontId="0" fillId="0" borderId="10" xfId="0" applyFill="1" applyBorder="1" applyAlignment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2" fillId="22" borderId="6" xfId="0" applyFont="1" applyFill="1" applyBorder="1" applyAlignment="1">
      <alignment horizontal="center"/>
    </xf>
    <xf numFmtId="0" fontId="11" fillId="22" borderId="7" xfId="0" applyFont="1" applyFill="1" applyBorder="1" applyAlignment="1">
      <alignment horizontal="center"/>
    </xf>
    <xf numFmtId="0" fontId="11" fillId="22" borderId="8" xfId="0" applyFont="1" applyFill="1" applyBorder="1" applyAlignment="1">
      <alignment horizontal="center"/>
    </xf>
    <xf numFmtId="0" fontId="11" fillId="22" borderId="9" xfId="0" applyFont="1" applyFill="1" applyBorder="1" applyAlignment="1">
      <alignment horizontal="center"/>
    </xf>
    <xf numFmtId="0" fontId="11" fillId="22" borderId="5" xfId="0" applyFont="1" applyFill="1" applyBorder="1" applyAlignment="1">
      <alignment horizontal="center"/>
    </xf>
    <xf numFmtId="0" fontId="11" fillId="22" borderId="10" xfId="0" applyFont="1" applyFill="1" applyBorder="1" applyAlignment="1">
      <alignment horizontal="center"/>
    </xf>
    <xf numFmtId="0" fontId="12" fillId="21" borderId="6" xfId="0" applyFont="1" applyFill="1" applyBorder="1" applyAlignment="1">
      <alignment horizontal="center"/>
    </xf>
    <xf numFmtId="0" fontId="12" fillId="21" borderId="7" xfId="0" applyFont="1" applyFill="1" applyBorder="1" applyAlignment="1">
      <alignment horizontal="center"/>
    </xf>
    <xf numFmtId="0" fontId="12" fillId="21" borderId="8" xfId="0" applyFont="1" applyFill="1" applyBorder="1" applyAlignment="1">
      <alignment horizontal="center"/>
    </xf>
    <xf numFmtId="0" fontId="12" fillId="21" borderId="9" xfId="0" applyFont="1" applyFill="1" applyBorder="1" applyAlignment="1">
      <alignment horizontal="center"/>
    </xf>
    <xf numFmtId="0" fontId="12" fillId="21" borderId="5" xfId="0" applyFont="1" applyFill="1" applyBorder="1" applyAlignment="1">
      <alignment horizontal="center"/>
    </xf>
    <xf numFmtId="0" fontId="12" fillId="21" borderId="10" xfId="0" applyFont="1" applyFill="1" applyBorder="1" applyAlignment="1">
      <alignment horizontal="center"/>
    </xf>
    <xf numFmtId="0" fontId="12" fillId="20" borderId="6" xfId="0" applyFont="1" applyFill="1" applyBorder="1" applyAlignment="1">
      <alignment horizontal="center"/>
    </xf>
    <xf numFmtId="0" fontId="11" fillId="20" borderId="7" xfId="0" applyFont="1" applyFill="1" applyBorder="1" applyAlignment="1">
      <alignment horizontal="center"/>
    </xf>
    <xf numFmtId="0" fontId="11" fillId="20" borderId="8" xfId="0" applyFont="1" applyFill="1" applyBorder="1" applyAlignment="1">
      <alignment horizontal="center"/>
    </xf>
    <xf numFmtId="0" fontId="11" fillId="20" borderId="9" xfId="0" applyFont="1" applyFill="1" applyBorder="1" applyAlignment="1">
      <alignment horizontal="center"/>
    </xf>
    <xf numFmtId="0" fontId="11" fillId="20" borderId="5" xfId="0" applyFont="1" applyFill="1" applyBorder="1" applyAlignment="1">
      <alignment horizontal="center"/>
    </xf>
    <xf numFmtId="0" fontId="11" fillId="20" borderId="10" xfId="0" applyFont="1" applyFill="1" applyBorder="1" applyAlignment="1">
      <alignment horizontal="center"/>
    </xf>
    <xf numFmtId="0" fontId="12" fillId="6" borderId="6" xfId="0" applyFont="1" applyFill="1" applyBorder="1" applyAlignment="1">
      <alignment horizontal="center"/>
    </xf>
    <xf numFmtId="0" fontId="11" fillId="6" borderId="7" xfId="0" applyFont="1" applyFill="1" applyBorder="1" applyAlignment="1">
      <alignment horizontal="center"/>
    </xf>
    <xf numFmtId="0" fontId="11" fillId="6" borderId="8" xfId="0" applyFont="1" applyFill="1" applyBorder="1" applyAlignment="1">
      <alignment horizontal="center"/>
    </xf>
    <xf numFmtId="0" fontId="11" fillId="6" borderId="9" xfId="0" applyFont="1" applyFill="1" applyBorder="1" applyAlignment="1">
      <alignment horizontal="center"/>
    </xf>
    <xf numFmtId="0" fontId="11" fillId="6" borderId="5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5" xfId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41" xfId="0" applyBorder="1" applyAlignment="1">
      <alignment horizontal="left" vertical="top" wrapText="1"/>
    </xf>
    <xf numFmtId="0" fontId="0" fillId="0" borderId="42" xfId="0" applyBorder="1" applyAlignment="1">
      <alignment horizontal="left" vertical="top" wrapText="1"/>
    </xf>
    <xf numFmtId="0" fontId="12" fillId="10" borderId="6" xfId="0" applyFont="1" applyFill="1" applyBorder="1" applyAlignment="1">
      <alignment horizontal="center" vertical="center"/>
    </xf>
    <xf numFmtId="0" fontId="12" fillId="10" borderId="7" xfId="0" applyFont="1" applyFill="1" applyBorder="1" applyAlignment="1">
      <alignment horizontal="center" vertical="center"/>
    </xf>
    <xf numFmtId="0" fontId="12" fillId="10" borderId="8" xfId="0" applyFont="1" applyFill="1" applyBorder="1" applyAlignment="1">
      <alignment horizontal="center" vertical="center"/>
    </xf>
    <xf numFmtId="0" fontId="12" fillId="10" borderId="9" xfId="0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horizontal="center" vertical="center"/>
    </xf>
    <xf numFmtId="0" fontId="12" fillId="10" borderId="10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40" xfId="0" applyBorder="1" applyAlignment="1">
      <alignment horizontal="left" vertical="top"/>
    </xf>
    <xf numFmtId="0" fontId="0" fillId="0" borderId="41" xfId="0" applyBorder="1" applyAlignment="1">
      <alignment horizontal="left" vertical="top"/>
    </xf>
    <xf numFmtId="0" fontId="0" fillId="0" borderId="42" xfId="0" applyBorder="1" applyAlignment="1">
      <alignment horizontal="left" vertical="top"/>
    </xf>
    <xf numFmtId="0" fontId="9" fillId="19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9" fillId="16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0" fontId="9" fillId="17" borderId="0" xfId="0" applyFont="1" applyFill="1" applyAlignment="1">
      <alignment horizontal="center"/>
    </xf>
    <xf numFmtId="0" fontId="10" fillId="17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12" fillId="0" borderId="34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12" fillId="15" borderId="6" xfId="0" applyFont="1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8" xfId="0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15" borderId="10" xfId="0" applyFill="1" applyBorder="1" applyAlignment="1">
      <alignment horizontal="center"/>
    </xf>
    <xf numFmtId="0" fontId="0" fillId="3" borderId="0" xfId="0" applyFill="1"/>
    <xf numFmtId="0" fontId="1" fillId="5" borderId="35" xfId="0" applyFont="1" applyFill="1" applyBorder="1" applyAlignment="1">
      <alignment horizontal="left"/>
    </xf>
    <xf numFmtId="0" fontId="1" fillId="5" borderId="22" xfId="0" applyFont="1" applyFill="1" applyBorder="1" applyAlignment="1">
      <alignment horizontal="left"/>
    </xf>
    <xf numFmtId="0" fontId="1" fillId="5" borderId="48" xfId="0" applyFont="1" applyFill="1" applyBorder="1" applyAlignment="1">
      <alignment horizontal="left"/>
    </xf>
    <xf numFmtId="0" fontId="1" fillId="5" borderId="29" xfId="0" applyFont="1" applyFill="1" applyBorder="1" applyAlignment="1">
      <alignment horizontal="left"/>
    </xf>
    <xf numFmtId="0" fontId="1" fillId="5" borderId="15" xfId="0" applyFont="1" applyFill="1" applyBorder="1" applyAlignment="1">
      <alignment horizontal="left"/>
    </xf>
    <xf numFmtId="0" fontId="1" fillId="5" borderId="47" xfId="0" applyFont="1" applyFill="1" applyBorder="1" applyAlignment="1">
      <alignment horizontal="left"/>
    </xf>
    <xf numFmtId="0" fontId="1" fillId="5" borderId="27" xfId="0" applyFont="1" applyFill="1" applyBorder="1" applyAlignment="1">
      <alignment horizontal="left"/>
    </xf>
    <xf numFmtId="0" fontId="1" fillId="5" borderId="24" xfId="0" applyFont="1" applyFill="1" applyBorder="1" applyAlignment="1">
      <alignment horizontal="left"/>
    </xf>
    <xf numFmtId="0" fontId="1" fillId="5" borderId="46" xfId="0" applyFont="1" applyFill="1" applyBorder="1" applyAlignment="1">
      <alignment horizontal="left"/>
    </xf>
    <xf numFmtId="0" fontId="3" fillId="23" borderId="5" xfId="1" applyFill="1" applyBorder="1" applyAlignment="1">
      <alignment horizontal="center"/>
    </xf>
    <xf numFmtId="0" fontId="1" fillId="3" borderId="30" xfId="0" applyFont="1" applyFill="1" applyBorder="1" applyAlignment="1"/>
    <xf numFmtId="0" fontId="3" fillId="3" borderId="39" xfId="1" applyFill="1" applyBorder="1" applyAlignment="1">
      <alignment horizontal="left"/>
    </xf>
    <xf numFmtId="0" fontId="0" fillId="3" borderId="25" xfId="0" applyFill="1" applyBorder="1"/>
    <xf numFmtId="0" fontId="3" fillId="5" borderId="49" xfId="1" applyFill="1" applyBorder="1" applyAlignment="1">
      <alignment horizontal="center"/>
    </xf>
    <xf numFmtId="0" fontId="3" fillId="5" borderId="24" xfId="1" applyFill="1" applyBorder="1" applyAlignment="1">
      <alignment horizontal="center"/>
    </xf>
    <xf numFmtId="0" fontId="3" fillId="5" borderId="23" xfId="1" applyFill="1" applyBorder="1" applyAlignment="1">
      <alignment horizontal="center"/>
    </xf>
    <xf numFmtId="0" fontId="3" fillId="5" borderId="26" xfId="1" applyFill="1" applyBorder="1" applyAlignment="1">
      <alignment horizontal="center"/>
    </xf>
    <xf numFmtId="0" fontId="3" fillId="5" borderId="50" xfId="1" applyFill="1" applyBorder="1" applyAlignment="1">
      <alignment horizontal="center"/>
    </xf>
    <xf numFmtId="0" fontId="3" fillId="5" borderId="22" xfId="1" applyFill="1" applyBorder="1" applyAlignment="1">
      <alignment horizontal="center"/>
    </xf>
    <xf numFmtId="0" fontId="3" fillId="5" borderId="51" xfId="1" applyFill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24">
    <dxf>
      <fill>
        <patternFill>
          <bgColor theme="6" tint="0.59996337778862885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12369</xdr:rowOff>
    </xdr:from>
    <xdr:to>
      <xdr:col>11</xdr:col>
      <xdr:colOff>0</xdr:colOff>
      <xdr:row>4</xdr:row>
      <xdr:rowOff>190500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0" y="12369"/>
          <a:ext cx="9535583" cy="940131"/>
        </a:xfrm>
        <a:prstGeom prst="rect">
          <a:avLst/>
        </a:prstGeom>
        <a:solidFill>
          <a:schemeClr val="accent1">
            <a:lumMod val="50000"/>
            <a:lumOff val="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l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r>
            <a:rPr lang="en-US" sz="1600" b="1" kern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Enhanced assessment of knowledge, attitudes and practices; and, intervention (KAP+) on antimicrobial resistance and antimicrobial use</a:t>
          </a:r>
          <a:r>
            <a:rPr lang="en-US" sz="11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 </a:t>
          </a:r>
          <a:r>
            <a:rPr lang="en-US" sz="16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among</a:t>
          </a:r>
          <a:r>
            <a:rPr lang="en-US" sz="1600" b="1" baseline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 veterinarians </a:t>
          </a:r>
          <a:r>
            <a:rPr lang="en-US" sz="1200" b="1">
              <a:solidFill>
                <a:srgbClr val="FFFFFF"/>
              </a:solidFill>
              <a:effectLst/>
              <a:latin typeface="+mn-lt"/>
              <a:ea typeface="Cambria Math" panose="02040503050406030204" pitchFamily="18" charset="0"/>
              <a:cs typeface="Arial" panose="020B0604020202020204" pitchFamily="34" charset="0"/>
            </a:rPr>
            <a:t>beta version 2.1</a:t>
          </a:r>
        </a:p>
        <a:p>
          <a:pPr marL="0" marR="0" algn="l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endParaRPr lang="en-US" sz="1200" b="1">
            <a:solidFill>
              <a:srgbClr val="FFFFFF"/>
            </a:solidFill>
            <a:effectLst/>
            <a:latin typeface="+mn-lt"/>
            <a:ea typeface="Cambria Math" panose="02040503050406030204" pitchFamily="18" charset="0"/>
            <a:cs typeface="Arial" panose="020B0604020202020204" pitchFamily="34" charset="0"/>
          </a:endParaRPr>
        </a:p>
        <a:p>
          <a:pPr marL="0" marR="0" algn="ctr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endParaRPr lang="en-US" sz="1100">
            <a:effectLst/>
            <a:latin typeface="Calibri" panose="020F0502020204030204" pitchFamily="34" charset="0"/>
            <a:ea typeface="MS Mincho" panose="020206090402050803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11</xdr:col>
      <xdr:colOff>438150</xdr:colOff>
      <xdr:row>1</xdr:row>
      <xdr:rowOff>139700</xdr:rowOff>
    </xdr:from>
    <xdr:to>
      <xdr:col>16</xdr:col>
      <xdr:colOff>689328</xdr:colOff>
      <xdr:row>15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42A7F76-0360-4D36-897B-C3ACFF5F3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0" y="330200"/>
          <a:ext cx="3299178" cy="24892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esktop/AMU-AMR%20KAP+%202.0/AMU-AMR%20KAP+%20Survey%20beta%201.2/Database/AMU%20AMR%20VENDOR%20KAP+%20beta%201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KAP Results"/>
      <sheetName val="SD Dashboard"/>
      <sheetName val="K Dashboard"/>
      <sheetName val="A Dashboard"/>
      <sheetName val="P Dashboard"/>
      <sheetName val="+ Dashboard"/>
      <sheetName val="Communication Preferences"/>
      <sheetName val="Correlation"/>
      <sheetName val="Socio-demographic"/>
      <sheetName val="Knowledge"/>
      <sheetName val="Attitude"/>
      <sheetName val="Practices"/>
      <sheetName val="+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  <row r="154">
          <cell r="A154">
            <v>151</v>
          </cell>
        </row>
      </sheetData>
      <sheetData sheetId="10">
        <row r="1">
          <cell r="T1">
            <v>0</v>
          </cell>
        </row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</sheetData>
      <sheetData sheetId="11">
        <row r="1">
          <cell r="A1" t="str">
            <v>Intro!A1</v>
          </cell>
        </row>
      </sheetData>
      <sheetData sheetId="12">
        <row r="1">
          <cell r="W1">
            <v>0</v>
          </cell>
        </row>
      </sheetData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BF9A76-9BF5-444A-B392-7C6AF01C6A6E}" name="Table1" displayName="Table1" ref="G3:L13" totalsRowShown="0">
  <autoFilter ref="G3:L13" xr:uid="{D53C386E-EC06-4BAF-8DD6-CEB5C61CFC99}"/>
  <tableColumns count="6">
    <tableColumn id="1" xr3:uid="{FCE57E48-935B-4158-BD55-CE9AB44DD473}" name="no"/>
    <tableColumn id="2" xr3:uid="{EC1CB9FA-0825-42A8-93D5-798156E56E03}" name="question"/>
    <tableColumn id="3" xr3:uid="{E70AD6E2-E94B-4EDA-BD68-524830CE9F61}" name="sample score"/>
    <tableColumn id="4" xr3:uid="{DE678848-A102-4F6C-A58C-D629A9F27078}" name="(%) of correct" dataDxfId="23" dataCellStyle="Percent"/>
    <tableColumn id="5" xr3:uid="{7BD28694-9CA8-4C03-A39B-5DCC4F10B553}" name="index">
      <calculatedColumnFormula>IF(L4="very low", 1, IF(L4="low", 2, IF(L4="moderate", 3, IF(L4="high", 4, 5))))</calculatedColumnFormula>
    </tableColumn>
    <tableColumn id="6" xr3:uid="{8D97F395-CC24-4035-A61D-6D8AFC2435BA}" name="quartile index">
      <calculatedColumnFormula>IF(J4&lt;=20%, "very low", IF(J4&lt;=40%, "low", IF(J4&lt;=60%, "moderate", IF(J4&lt;=80%, "high", "very high"))))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6743BB6-955C-4459-B8A0-98180F1FFB10}" name="Table6" displayName="Table6" ref="N3:X24" totalsRowShown="0">
  <autoFilter ref="N3:X24" xr:uid="{23500F8F-959E-476A-94B8-8D5CD369F93F}"/>
  <tableColumns count="11">
    <tableColumn id="1" xr3:uid="{9003F05E-7097-4033-AD06-1A70C9025C13}" name="no"/>
    <tableColumn id="2" xr3:uid="{D3D6EBEF-3355-4BF1-A508-938DB730D579}" name="question"/>
    <tableColumn id="3" xr3:uid="{E1829AB8-EF12-471C-B5AB-6DAB930B56BB}" name="1"/>
    <tableColumn id="4" xr3:uid="{F3C4C83E-38DB-4B3C-AF4C-AF7E0A68E795}" name="2"/>
    <tableColumn id="5" xr3:uid="{E4AC0D37-D1C9-4FBF-A65A-F55C58D1778E}" name="3"/>
    <tableColumn id="6" xr3:uid="{863F3159-EE40-4055-90E7-F0A563035084}" name="4"/>
    <tableColumn id="7" xr3:uid="{642E8E1F-5F60-49B3-988D-9F73E86D35CF}" name="5"/>
    <tableColumn id="8" xr3:uid="{D69D59EF-B1B9-4995-B50B-CAF27D893A21}" name="sample score"/>
    <tableColumn id="9" xr3:uid="{7F754BA2-7BAE-4F59-BF27-3781D342499B}" name="% of agreement" dataDxfId="22" dataCellStyle="Percent">
      <calculatedColumnFormula>U4/COUNT(raw_data!A:A)/5</calculatedColumnFormula>
    </tableColumn>
    <tableColumn id="10" xr3:uid="{72F71F1B-F007-4073-A7D3-6C2699BA6967}" name="index">
      <calculatedColumnFormula>IF(X4="very low", 1, IF(X4="low", 2, IF(X4="moderate", 3, IF(X4="high", 4, 5))))</calculatedColumnFormula>
    </tableColumn>
    <tableColumn id="11" xr3:uid="{E1EB0152-C859-4CCA-B060-FF0B89A0DB53}" name="quartile index">
      <calculatedColumnFormula>IF(V4&lt;=20%, "very low", IF(V4&lt;=40%, "low", IF(V4&lt;=60%, "moderate", IF(V4&lt;=80%, "high", "very high"))))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4039E4-606A-468D-A754-25936DFD92C6}" name="Table7" displayName="Table7" ref="Z3:AE12" totalsRowShown="0">
  <autoFilter ref="Z3:AE12" xr:uid="{1C6E8A9F-6FEC-42C7-BC31-579C904AD7E9}"/>
  <tableColumns count="6">
    <tableColumn id="1" xr3:uid="{0E53AE7C-9297-414B-97B5-D085ED0CB83D}" name="no"/>
    <tableColumn id="2" xr3:uid="{6D8B34A7-5353-4625-85C1-4B4F0749E095}" name="question"/>
    <tableColumn id="3" xr3:uid="{703CBB08-D0C1-44B2-804F-F0D540F9DBD9}" name="sample score"/>
    <tableColumn id="4" xr3:uid="{F45FF12A-E661-4AA1-8461-4B76EA2ECA11}" name="(%) of correct" dataDxfId="21" dataCellStyle="Percent"/>
    <tableColumn id="5" xr3:uid="{12217E24-140D-4EB1-A795-7FA1E164803C}" name="index">
      <calculatedColumnFormula>IF(AE4="very low", 1, IF(AE4="low", 2, IF(AE4="moderate", 3, IF(AE4="high", 4, 5))))</calculatedColumnFormula>
    </tableColumn>
    <tableColumn id="6" xr3:uid="{9A08E96E-2681-4BFF-B612-20678986AB93}" name="quartile index">
      <calculatedColumnFormula>IF(AC4&lt;=20%, "very low", IF(AC4&lt;=40%, "low", IF(AC4&lt;=60%, "moderate", IF(AC4&lt;=80%, "high", "very high"))))</calculatedColumn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BEECB51-2ED9-4278-BFF6-1409414736B6}" name="Table8" displayName="Table8" ref="AG3:AL9" totalsRowShown="0">
  <autoFilter ref="AG3:AL9" xr:uid="{C070C9B8-DE83-4ECC-A7DB-63C4877E637F}"/>
  <tableColumns count="6">
    <tableColumn id="1" xr3:uid="{B3871081-B434-4934-A497-40508E88D6FF}" name="no"/>
    <tableColumn id="2" xr3:uid="{3CA1A84D-B05E-4CF1-9E83-7D0E38C18D54}" name="question"/>
    <tableColumn id="3" xr3:uid="{B898C59A-62A0-4112-872B-118628768DB4}" name="sample score"/>
    <tableColumn id="4" xr3:uid="{62EB354F-B9E5-47D9-ADDF-D260B3E65FA8}" name="(%) of correct" dataDxfId="20" dataCellStyle="Percent">
      <calculatedColumnFormula>AI4/COUNT(raw_data!A:A)/3</calculatedColumnFormula>
    </tableColumn>
    <tableColumn id="5" xr3:uid="{CD816322-9C55-4364-AE2B-F3779C837CEC}" name="index">
      <calculatedColumnFormula>IF(AL4="very low", 1, IF(AL4="low", 2, IF(AL4="moderate", 3, IF(AL4="high", 4, 5))))</calculatedColumnFormula>
    </tableColumn>
    <tableColumn id="6" xr3:uid="{0E93DBEA-E97D-414D-BF08-89E98527E64A}" name="quartile index">
      <calculatedColumnFormula>IF(AJ4&lt;=20%, "very low", IF(AJ4&lt;=40%, "low", IF(AJ4&lt;=60%, "moderate", IF(AJ4&lt;=80%, "high", "very high"))))</calculatedColumnFormula>
    </tableColumn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D53B18-5D39-4C59-93B6-F99243B3C75E}" name="Table2" displayName="Table2" ref="A4:M8" totalsRowShown="0">
  <autoFilter ref="A4:M8" xr:uid="{01BEB63D-31C2-4272-BC82-2D1CC364DEED}"/>
  <tableColumns count="13">
    <tableColumn id="1" xr3:uid="{F1B8D47A-D355-408C-97B9-4CD6E2F3E673}" name="Array"/>
    <tableColumn id="2" xr3:uid="{E3D4FDB0-CE89-4ABA-ADD0-BE8A0BC0F6A0}" name="Variables"/>
    <tableColumn id="3" xr3:uid="{47FD962D-5E68-4E9C-A481-EA44441D78B5}" name="Min"/>
    <tableColumn id="4" xr3:uid="{DFF2B310-3E24-47DF-816C-CC34A9556FF2}" name="Max"/>
    <tableColumn id="5" xr3:uid="{21195403-3C8C-4F8A-BA03-816449BFF32A}" name="Mean"/>
    <tableColumn id="6" xr3:uid="{E68006FC-72E7-4B97-BD26-2431EC225B0F}" name="Median"/>
    <tableColumn id="7" xr3:uid="{EF6FF591-CA34-42AD-9735-C80732939611}" name="Mode"/>
    <tableColumn id="8" xr3:uid="{B88D308E-EC8D-4C99-9F96-88974D08F022}" name="Total score"/>
    <tableColumn id="9" xr3:uid="{8DFC66A5-3684-4C4A-926B-E566D7C6BD2A}" name="(%) of correct" dataDxfId="19" dataCellStyle="Percent"/>
    <tableColumn id="10" xr3:uid="{997B8749-0293-436B-BD19-630D0FB35AEF}" name="Quartile Index">
      <calculatedColumnFormula>IF(I5&lt;=20%, "very low", IF(I5&lt;=40%, "low", IF(I5&lt;=60%, "moderate", IF(I5&lt;=80%, "high", "very high"))))</calculatedColumnFormula>
    </tableColumn>
    <tableColumn id="11" xr3:uid="{11777D34-9886-44AC-BB44-91409A955003}" name="Index">
      <calculatedColumnFormula>IF(J5="very low", 1, IF(J5="low", 2, IF(J5="moderate", 3, IF(J5="high", 4, 5))))</calculatedColumnFormula>
    </tableColumn>
    <tableColumn id="12" xr3:uid="{C3F0331C-1FDA-4B3E-A160-9892E9C67B67}" name="Range">
      <calculatedColumnFormula>D5-C5</calculatedColumnFormula>
    </tableColumn>
    <tableColumn id="13" xr3:uid="{D4E2BA4E-671D-4E94-AD62-2FCCB27DD6FE}" name="Std. deviati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010DA7-30D5-4879-BEED-B8F4B1D208D5}" name="Table3" displayName="Table3" ref="A11:M15" totalsRowShown="0">
  <autoFilter ref="A11:M15" xr:uid="{793DB0FA-69EF-4206-BAA3-E71F875F662F}"/>
  <tableColumns count="13">
    <tableColumn id="1" xr3:uid="{56F4D109-EDBC-4C98-9E5A-DC5BA602FED6}" name="Array"/>
    <tableColumn id="2" xr3:uid="{ED2DF435-D9B3-4247-928C-98EDED053D5C}" name="Variables"/>
    <tableColumn id="3" xr3:uid="{4D079279-29C3-4BF1-A5DF-57AEF28AB71A}" name="Min"/>
    <tableColumn id="4" xr3:uid="{E5CAA805-7356-40ED-8468-133AFC4C1E5E}" name="Max"/>
    <tableColumn id="5" xr3:uid="{88120724-ED9C-492C-9D1D-D2F04E2F58AD}" name="Mean"/>
    <tableColumn id="6" xr3:uid="{32A42173-57F1-4650-ADF6-8299FAF41680}" name="Median"/>
    <tableColumn id="7" xr3:uid="{9CCFB441-94C0-463A-BED6-F1698032182D}" name="Mode"/>
    <tableColumn id="8" xr3:uid="{B159E0C8-02FB-427A-B385-2DF0356FE79A}" name="Total score"/>
    <tableColumn id="9" xr3:uid="{F5E40E28-509B-4428-94B8-1EFB33478535}" name="(%) of correct" dataDxfId="18" dataCellStyle="Percent"/>
    <tableColumn id="10" xr3:uid="{AE92ADDF-FF06-46CC-952F-62D3704913EC}" name="Quartile Index">
      <calculatedColumnFormula>IF(I12&lt;=20%, "very low", IF(I12&lt;=40%, "low", IF(I12&lt;=60%, "moderate", IF(I12&lt;=80%, "high", "very high"))))</calculatedColumnFormula>
    </tableColumn>
    <tableColumn id="11" xr3:uid="{366082E0-AF70-4870-A855-D32085DEB4C0}" name="Index">
      <calculatedColumnFormula>IF(J12="very low", 1, IF(J12="low", 2, IF(J12="moderate", 3, IF(J12="high", 4, 5))))</calculatedColumnFormula>
    </tableColumn>
    <tableColumn id="12" xr3:uid="{46A4026D-FB04-492D-B52C-F77D62D8E6E7}" name="Range">
      <calculatedColumnFormula>D12-C12</calculatedColumnFormula>
    </tableColumn>
    <tableColumn id="13" xr3:uid="{5A801C18-B4F8-49B2-9BDC-54F5020877D7}" name="Std. deviation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C7DBEF-39A2-44E3-83AE-4A4DAF46525B}" name="Table4" displayName="Table4" ref="A18:M24" totalsRowShown="0">
  <autoFilter ref="A18:M24" xr:uid="{8F3B6007-3AB3-4B63-B914-18917B5EC222}"/>
  <tableColumns count="13">
    <tableColumn id="1" xr3:uid="{183AFB9F-7CCE-40F3-9BB9-B476F5753982}" name="Array"/>
    <tableColumn id="2" xr3:uid="{319A706A-C4A9-4721-A703-6BACF14E7C13}" name="Variables"/>
    <tableColumn id="3" xr3:uid="{FA0FCC49-932E-4366-9C92-49776425EDB5}" name="Min"/>
    <tableColumn id="4" xr3:uid="{2ADC70CB-1CB2-4C23-A60B-8AD24D4512B7}" name="Max"/>
    <tableColumn id="5" xr3:uid="{7AE763B6-5596-4C39-A4D4-5AE94B443982}" name="Mean"/>
    <tableColumn id="6" xr3:uid="{2996F1F6-E445-4E8B-B394-0B22D145A655}" name="Median"/>
    <tableColumn id="7" xr3:uid="{529A4F45-8299-44C8-8F62-11F0980DA23A}" name="Mode"/>
    <tableColumn id="8" xr3:uid="{00825EEA-567D-4339-93AF-DBBA1BAC4F3F}" name="Total score"/>
    <tableColumn id="9" xr3:uid="{5EAC9279-F85D-4506-9FE3-C869EE905BFF}" name="(%) of correct" dataDxfId="17" dataCellStyle="Percent"/>
    <tableColumn id="10" xr3:uid="{40CC5A45-353C-4ADA-97AB-2C882B6F2F3E}" name="Quartile Index">
      <calculatedColumnFormula>IF(I19&lt;=20%, "very low", IF(I19&lt;=40%, "low", IF(I19&lt;=60%, "moderate", IF(I19&lt;=80%, "high", "very high"))))</calculatedColumnFormula>
    </tableColumn>
    <tableColumn id="11" xr3:uid="{15BBB751-DCC7-4DD2-94B0-272BE5E7CF91}" name="Index">
      <calculatedColumnFormula>IF(J19="very low", 1, IF(J19="low", 2, IF(J19="moderate", 3, IF(J19="high", 4, 5))))</calculatedColumnFormula>
    </tableColumn>
    <tableColumn id="12" xr3:uid="{9B13138B-7CED-4669-B57A-F6B6E348171D}" name="Range">
      <calculatedColumnFormula>D19-C19</calculatedColumnFormula>
    </tableColumn>
    <tableColumn id="13" xr3:uid="{AB9FA8F2-5543-42AA-B2CE-FD91FC591D3B}" name="Std. deviation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513A98-A4A5-4EB0-8F1F-624F5303B418}" name="Table5" displayName="Table5" ref="A27:M30" totalsRowShown="0">
  <autoFilter ref="A27:M30" xr:uid="{2416DAFE-EC50-41EB-8BB4-4E455915AE71}"/>
  <tableColumns count="13">
    <tableColumn id="1" xr3:uid="{DA601B24-6A45-49F6-ACD8-56ACADD318DB}" name="Array"/>
    <tableColumn id="2" xr3:uid="{2D2DD622-9C2D-4B2B-9454-560D27D20E39}" name="Variables"/>
    <tableColumn id="3" xr3:uid="{DEE5768D-7D61-4AA9-90DE-6DB329DA33C5}" name="Min"/>
    <tableColumn id="4" xr3:uid="{207E169A-724F-4077-9DF2-52E9B6729E64}" name="Max"/>
    <tableColumn id="5" xr3:uid="{3DD46204-499E-45A3-BCCB-82D2E64B5BC1}" name="Mean"/>
    <tableColumn id="6" xr3:uid="{2C18B8A2-8FD7-485F-9506-740C55175201}" name="Median"/>
    <tableColumn id="7" xr3:uid="{BD56E69C-DAD7-4451-904D-CCE6D3253205}" name="Mode"/>
    <tableColumn id="8" xr3:uid="{AA605FA1-D43B-48C0-8C6B-0E3D5FE77B28}" name="Total score"/>
    <tableColumn id="9" xr3:uid="{4C0F8464-C26D-4367-8305-BD93FBACAA77}" name="(%) of correct" dataDxfId="16" dataCellStyle="Percent"/>
    <tableColumn id="10" xr3:uid="{5774C2B1-96C1-4CD7-A1D5-54ED292CB865}" name="Quartile Index">
      <calculatedColumnFormula>IF(I28&lt;=20%, "very low", IF(I28&lt;=40%, "low", IF(I28&lt;=60%, "moderate", IF(I28&lt;=80%, "high", "very high"))))</calculatedColumnFormula>
    </tableColumn>
    <tableColumn id="11" xr3:uid="{2CBA4E61-42FA-45BF-B7D5-158E382C76AA}" name="Index">
      <calculatedColumnFormula>IF(J28="very low", 1, IF(J28="low", 2, IF(J28="moderate", 3, IF(J28="high", 4, 5))))</calculatedColumnFormula>
    </tableColumn>
    <tableColumn id="12" xr3:uid="{D1E9D0D9-1B36-41FD-9836-C2239614E623}" name="Range">
      <calculatedColumnFormula>D28-C28</calculatedColumnFormula>
    </tableColumn>
    <tableColumn id="13" xr3:uid="{7810C711-35A0-4F03-9858-86E0BB842189}" name="Std. deviation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jnavillacastin.github.io/AMU-AMR-KAP-Tool-Tutorial/" TargetMode="External"/><Relationship Id="rId2" Type="http://schemas.openxmlformats.org/officeDocument/2006/relationships/hyperlink" Target="https://github.com/JNAVillacastin/AMU-AMR-KAP-Excel-Tool-/tree/master/survey%20sheets" TargetMode="External"/><Relationship Id="rId1" Type="http://schemas.openxmlformats.org/officeDocument/2006/relationships/hyperlink" Target="https://github.com/JNAVillacastin/AMU-AMR-KAP-Excel-Tool-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youtube.com/playlist?list=PLEiFamXMWPlZ_mTKf62Jfn_VdVryLcN3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showGridLines="0" tabSelected="1" zoomScaleNormal="100" zoomScaleSheetLayoutView="84" workbookViewId="0">
      <selection activeCell="G20" sqref="G20"/>
    </sheetView>
  </sheetViews>
  <sheetFormatPr defaultRowHeight="14.5" x14ac:dyDescent="0.35"/>
  <cols>
    <col min="1" max="1" width="13.7265625" bestFit="1" customWidth="1"/>
    <col min="7" max="7" width="24.08984375" customWidth="1"/>
    <col min="9" max="9" width="14" customWidth="1"/>
    <col min="10" max="11" width="1.1796875" hidden="1" customWidth="1"/>
    <col min="17" max="17" width="13.36328125" customWidth="1"/>
  </cols>
  <sheetData>
    <row r="1" spans="1:18" ht="15" thickBot="1" x14ac:dyDescent="0.4">
      <c r="A1" s="12"/>
      <c r="B1" s="13"/>
      <c r="C1" s="13"/>
      <c r="D1" s="13"/>
      <c r="E1" s="13"/>
      <c r="F1" s="13"/>
      <c r="G1" s="13"/>
      <c r="H1" s="13"/>
      <c r="I1" s="13"/>
      <c r="J1" s="13"/>
      <c r="K1" s="13"/>
      <c r="L1" s="119" t="s">
        <v>514</v>
      </c>
      <c r="M1" s="120"/>
      <c r="N1" s="120"/>
      <c r="O1" s="120"/>
      <c r="P1" s="120"/>
      <c r="Q1" s="121"/>
      <c r="R1" s="4"/>
    </row>
    <row r="2" spans="1:18" x14ac:dyDescent="0.35">
      <c r="A2" s="14"/>
      <c r="B2" s="1"/>
      <c r="C2" s="1"/>
      <c r="D2" s="1"/>
      <c r="E2" s="1"/>
      <c r="F2" s="1"/>
      <c r="G2" s="1"/>
      <c r="H2" s="1"/>
      <c r="I2" s="1"/>
      <c r="J2" s="1"/>
      <c r="K2" s="1"/>
      <c r="L2" s="19"/>
      <c r="M2" s="20"/>
      <c r="N2" s="20"/>
      <c r="O2" s="20"/>
      <c r="P2" s="20"/>
      <c r="Q2" s="21"/>
      <c r="R2" s="4"/>
    </row>
    <row r="3" spans="1:18" x14ac:dyDescent="0.35">
      <c r="A3" s="14"/>
      <c r="B3" s="1"/>
      <c r="C3" s="1"/>
      <c r="D3" s="1"/>
      <c r="E3" s="1"/>
      <c r="F3" s="1"/>
      <c r="G3" s="1"/>
      <c r="H3" s="1"/>
      <c r="I3" s="1"/>
      <c r="J3" s="1"/>
      <c r="K3" s="1"/>
      <c r="L3" s="28"/>
      <c r="M3" s="97"/>
      <c r="N3" s="97"/>
      <c r="O3" s="97"/>
      <c r="P3" s="97"/>
      <c r="Q3" s="98"/>
      <c r="R3" s="4"/>
    </row>
    <row r="4" spans="1:18" x14ac:dyDescent="0.35">
      <c r="A4" s="14"/>
      <c r="B4" s="1"/>
      <c r="C4" s="1"/>
      <c r="D4" s="1"/>
      <c r="E4" s="1"/>
      <c r="F4" s="1"/>
      <c r="G4" s="1"/>
      <c r="H4" s="1"/>
      <c r="I4" s="1"/>
      <c r="J4" s="1"/>
      <c r="K4" s="1"/>
      <c r="L4" s="28"/>
      <c r="M4" s="97"/>
      <c r="N4" s="97"/>
      <c r="O4" s="97"/>
      <c r="P4" s="97"/>
      <c r="Q4" s="98"/>
      <c r="R4" s="4"/>
    </row>
    <row r="5" spans="1:18" ht="15" thickBot="1" x14ac:dyDescent="0.4">
      <c r="A5" s="14"/>
      <c r="B5" s="1"/>
      <c r="C5" s="1"/>
      <c r="D5" s="1"/>
      <c r="E5" s="1"/>
      <c r="F5" s="1"/>
      <c r="G5" s="1"/>
      <c r="H5" s="1"/>
      <c r="I5" s="1"/>
      <c r="J5" s="1"/>
      <c r="K5" s="1"/>
      <c r="L5" s="94"/>
      <c r="M5" s="95"/>
      <c r="N5" s="95"/>
      <c r="O5" s="95"/>
      <c r="P5" s="95"/>
      <c r="Q5" s="96"/>
      <c r="R5" s="4"/>
    </row>
    <row r="6" spans="1:18" x14ac:dyDescent="0.35">
      <c r="A6" s="113" t="s">
        <v>29</v>
      </c>
      <c r="B6" s="114"/>
      <c r="C6" s="114"/>
      <c r="D6" s="114"/>
      <c r="E6" s="114"/>
      <c r="F6" s="114"/>
      <c r="G6" s="115" t="s">
        <v>28</v>
      </c>
      <c r="H6" s="116"/>
      <c r="I6" s="116"/>
      <c r="J6" s="116"/>
      <c r="K6" s="116"/>
      <c r="L6" s="94"/>
      <c r="M6" s="95"/>
      <c r="N6" s="95"/>
      <c r="O6" s="95"/>
      <c r="P6" s="95"/>
      <c r="Q6" s="96"/>
      <c r="R6" s="4"/>
    </row>
    <row r="7" spans="1:18" x14ac:dyDescent="0.35">
      <c r="A7" s="10" t="s">
        <v>27</v>
      </c>
      <c r="B7" s="127" t="s">
        <v>37</v>
      </c>
      <c r="C7" s="128"/>
      <c r="D7" s="128"/>
      <c r="E7" s="128"/>
      <c r="F7" s="128"/>
      <c r="G7" s="104" t="s">
        <v>26</v>
      </c>
      <c r="H7" s="105"/>
      <c r="I7" s="105"/>
      <c r="J7" s="105"/>
      <c r="K7" s="105"/>
      <c r="L7" s="94"/>
      <c r="M7" s="95"/>
      <c r="N7" s="95"/>
      <c r="O7" s="95"/>
      <c r="P7" s="95"/>
      <c r="Q7" s="96"/>
      <c r="R7" s="4"/>
    </row>
    <row r="8" spans="1:18" x14ac:dyDescent="0.35">
      <c r="A8" s="2" t="s">
        <v>25</v>
      </c>
      <c r="B8" s="107" t="s">
        <v>37</v>
      </c>
      <c r="C8" s="108"/>
      <c r="D8" s="108"/>
      <c r="E8" s="108"/>
      <c r="F8" s="108"/>
      <c r="G8" s="15" t="s">
        <v>24</v>
      </c>
      <c r="H8" s="109" t="s">
        <v>33</v>
      </c>
      <c r="I8" s="109"/>
      <c r="J8" s="109"/>
      <c r="K8" s="109"/>
      <c r="L8" s="22"/>
      <c r="M8" s="23"/>
      <c r="N8" s="23"/>
      <c r="O8" s="23"/>
      <c r="P8" s="23"/>
      <c r="Q8" s="24"/>
      <c r="R8" s="4"/>
    </row>
    <row r="9" spans="1:18" x14ac:dyDescent="0.35">
      <c r="A9" s="2" t="s">
        <v>22</v>
      </c>
      <c r="B9" s="88" t="str">
        <f>CONCATENATE("(n = ", COUNT(raw_data!A:A), ")")</f>
        <v>(n = 10)</v>
      </c>
      <c r="C9" s="86" t="s">
        <v>443</v>
      </c>
      <c r="D9" s="87" t="s">
        <v>444</v>
      </c>
      <c r="E9" s="86"/>
      <c r="F9" s="86"/>
      <c r="G9" s="16" t="s">
        <v>30</v>
      </c>
      <c r="H9" s="106" t="s">
        <v>34</v>
      </c>
      <c r="I9" s="106"/>
      <c r="J9" s="106"/>
      <c r="K9" s="106"/>
      <c r="L9" s="22"/>
      <c r="M9" s="23"/>
      <c r="N9" s="23"/>
      <c r="O9" s="23"/>
      <c r="P9" s="23"/>
      <c r="Q9" s="24"/>
      <c r="R9" s="4"/>
    </row>
    <row r="10" spans="1:18" x14ac:dyDescent="0.35">
      <c r="A10" s="2" t="s">
        <v>21</v>
      </c>
      <c r="B10" s="107" t="s">
        <v>37</v>
      </c>
      <c r="C10" s="108"/>
      <c r="D10" s="108"/>
      <c r="E10" s="108"/>
      <c r="F10" s="108"/>
      <c r="G10" s="17" t="s">
        <v>38</v>
      </c>
      <c r="H10" s="122" t="s">
        <v>41</v>
      </c>
      <c r="I10" s="123"/>
      <c r="J10" s="123"/>
      <c r="K10" s="123"/>
      <c r="L10" s="22"/>
      <c r="M10" s="23"/>
      <c r="N10" s="23"/>
      <c r="O10" s="23"/>
      <c r="P10" s="23"/>
      <c r="Q10" s="24"/>
      <c r="R10" s="4"/>
    </row>
    <row r="11" spans="1:18" ht="15" thickBot="1" x14ac:dyDescent="0.4">
      <c r="A11" s="11" t="s">
        <v>20</v>
      </c>
      <c r="B11" s="117" t="s">
        <v>37</v>
      </c>
      <c r="C11" s="118"/>
      <c r="D11" s="118"/>
      <c r="E11" s="118"/>
      <c r="F11" s="118"/>
      <c r="G11" s="16" t="s">
        <v>31</v>
      </c>
      <c r="H11" s="124" t="s">
        <v>23</v>
      </c>
      <c r="I11" s="124"/>
      <c r="J11" s="124"/>
      <c r="K11" s="124"/>
      <c r="L11" s="22"/>
      <c r="M11" s="23"/>
      <c r="N11" s="23"/>
      <c r="O11" s="23"/>
      <c r="P11" s="23"/>
      <c r="Q11" s="24"/>
      <c r="R11" s="4"/>
    </row>
    <row r="12" spans="1:18" ht="15" thickBot="1" x14ac:dyDescent="0.4">
      <c r="A12" s="129" t="s">
        <v>19</v>
      </c>
      <c r="B12" s="130"/>
      <c r="C12" s="130"/>
      <c r="D12" s="130"/>
      <c r="E12" s="130"/>
      <c r="F12" s="130"/>
      <c r="G12" s="18" t="s">
        <v>39</v>
      </c>
      <c r="H12" s="125" t="s">
        <v>42</v>
      </c>
      <c r="I12" s="126"/>
      <c r="J12" s="126"/>
      <c r="K12" s="126"/>
      <c r="L12" s="22"/>
      <c r="M12" s="23"/>
      <c r="N12" s="23"/>
      <c r="O12" s="23"/>
      <c r="P12" s="23"/>
      <c r="Q12" s="24"/>
      <c r="R12" s="4"/>
    </row>
    <row r="13" spans="1:18" x14ac:dyDescent="0.35">
      <c r="A13" s="256" t="s">
        <v>533</v>
      </c>
      <c r="B13" s="257"/>
      <c r="C13" s="258"/>
      <c r="D13" s="263" t="s">
        <v>536</v>
      </c>
      <c r="E13" s="264"/>
      <c r="F13" s="265"/>
      <c r="G13" s="260" t="s">
        <v>32</v>
      </c>
      <c r="H13" s="110" t="s">
        <v>35</v>
      </c>
      <c r="I13" s="110"/>
      <c r="J13" s="110"/>
      <c r="K13" s="110"/>
      <c r="L13" s="22"/>
      <c r="M13" s="23"/>
      <c r="N13" s="23"/>
      <c r="O13" s="23"/>
      <c r="P13" s="23"/>
      <c r="Q13" s="24"/>
      <c r="R13" s="4"/>
    </row>
    <row r="14" spans="1:18" ht="15" thickBot="1" x14ac:dyDescent="0.4">
      <c r="A14" s="253" t="s">
        <v>534</v>
      </c>
      <c r="B14" s="254"/>
      <c r="C14" s="255"/>
      <c r="D14" s="102" t="s">
        <v>534</v>
      </c>
      <c r="E14" s="103"/>
      <c r="F14" s="266"/>
      <c r="G14" s="261" t="s">
        <v>40</v>
      </c>
      <c r="H14" s="111" t="s">
        <v>43</v>
      </c>
      <c r="I14" s="111"/>
      <c r="J14" s="112"/>
      <c r="K14" s="112"/>
      <c r="L14" s="22"/>
      <c r="M14" s="23"/>
      <c r="N14" s="23"/>
      <c r="O14" s="23"/>
      <c r="P14" s="23"/>
      <c r="Q14" s="24"/>
      <c r="R14" s="4"/>
    </row>
    <row r="15" spans="1:18" ht="15" thickBot="1" x14ac:dyDescent="0.4">
      <c r="A15" s="250" t="s">
        <v>535</v>
      </c>
      <c r="B15" s="251"/>
      <c r="C15" s="252"/>
      <c r="D15" s="267" t="s">
        <v>537</v>
      </c>
      <c r="E15" s="268"/>
      <c r="F15" s="269"/>
      <c r="G15" s="262"/>
      <c r="H15" s="249"/>
      <c r="I15" s="249"/>
      <c r="J15" s="4"/>
      <c r="K15" s="4"/>
      <c r="L15" s="22"/>
      <c r="M15" s="23"/>
      <c r="N15" s="23"/>
      <c r="O15" s="23"/>
      <c r="P15" s="23"/>
      <c r="Q15" s="24"/>
      <c r="R15" s="4"/>
    </row>
    <row r="16" spans="1:18" ht="15" thickBot="1" x14ac:dyDescent="0.4">
      <c r="A16" s="31" t="s">
        <v>36</v>
      </c>
      <c r="B16" s="99" t="s">
        <v>445</v>
      </c>
      <c r="C16" s="100"/>
      <c r="D16" s="100"/>
      <c r="E16" s="100"/>
      <c r="F16" s="100"/>
      <c r="G16" s="259"/>
      <c r="H16" s="100"/>
      <c r="I16" s="101"/>
      <c r="J16" s="30"/>
      <c r="K16" s="30"/>
      <c r="L16" s="25"/>
      <c r="M16" s="26"/>
      <c r="N16" s="26"/>
      <c r="O16" s="26"/>
      <c r="P16" s="26"/>
      <c r="Q16" s="27"/>
      <c r="R16" s="4"/>
    </row>
    <row r="17" spans="7:18" x14ac:dyDescent="0.35">
      <c r="G17" s="4"/>
      <c r="H17" s="5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7:18" x14ac:dyDescent="0.35">
      <c r="G18" s="4"/>
      <c r="H18" s="3"/>
      <c r="I18" s="4"/>
      <c r="J18" s="4"/>
      <c r="K18" s="4"/>
    </row>
    <row r="19" spans="7:18" x14ac:dyDescent="0.35">
      <c r="G19" s="4"/>
      <c r="H19" s="4"/>
      <c r="I19" s="4"/>
      <c r="J19" s="4"/>
      <c r="K19" s="4"/>
    </row>
    <row r="20" spans="7:18" x14ac:dyDescent="0.35">
      <c r="G20" s="4"/>
      <c r="H20" s="5"/>
      <c r="I20" s="4"/>
      <c r="J20" s="4"/>
      <c r="K20" s="4"/>
    </row>
    <row r="21" spans="7:18" x14ac:dyDescent="0.35">
      <c r="G21" s="4"/>
      <c r="H21" s="3"/>
      <c r="I21" s="4"/>
      <c r="J21" s="4"/>
      <c r="K21" s="4"/>
    </row>
    <row r="22" spans="7:18" x14ac:dyDescent="0.35">
      <c r="G22" s="6"/>
      <c r="H22" s="92"/>
      <c r="I22" s="93"/>
      <c r="J22" s="93"/>
      <c r="K22" s="93"/>
    </row>
    <row r="23" spans="7:18" x14ac:dyDescent="0.35">
      <c r="G23" s="7"/>
      <c r="H23" s="7"/>
      <c r="I23" s="8"/>
      <c r="J23" s="8"/>
      <c r="K23" s="8"/>
    </row>
    <row r="24" spans="7:18" x14ac:dyDescent="0.35">
      <c r="G24" s="8"/>
      <c r="H24" s="9"/>
      <c r="I24" s="8"/>
      <c r="J24" s="8"/>
      <c r="K24" s="8"/>
    </row>
  </sheetData>
  <mergeCells count="27">
    <mergeCell ref="A15:C15"/>
    <mergeCell ref="D15:F15"/>
    <mergeCell ref="D13:F13"/>
    <mergeCell ref="B10:F10"/>
    <mergeCell ref="B11:F11"/>
    <mergeCell ref="L1:Q1"/>
    <mergeCell ref="H10:K10"/>
    <mergeCell ref="H11:K11"/>
    <mergeCell ref="H12:K12"/>
    <mergeCell ref="B7:F7"/>
    <mergeCell ref="A12:F12"/>
    <mergeCell ref="H22:K22"/>
    <mergeCell ref="L5:Q7"/>
    <mergeCell ref="M3:Q3"/>
    <mergeCell ref="M4:Q4"/>
    <mergeCell ref="B16:I16"/>
    <mergeCell ref="A14:C14"/>
    <mergeCell ref="D14:F14"/>
    <mergeCell ref="G7:K7"/>
    <mergeCell ref="H9:K9"/>
    <mergeCell ref="B8:F8"/>
    <mergeCell ref="H8:K8"/>
    <mergeCell ref="H13:K13"/>
    <mergeCell ref="H14:K14"/>
    <mergeCell ref="A6:F6"/>
    <mergeCell ref="G6:K6"/>
    <mergeCell ref="A13:C13"/>
  </mergeCells>
  <hyperlinks>
    <hyperlink ref="G10" location="raw_data!A1" display="raw_data!A1" xr:uid="{00000000-0004-0000-0000-000000000000}"/>
    <hyperlink ref="G12" location="coded_data!A1" display="coded_data!A1" xr:uid="{00000000-0004-0000-0000-000001000000}"/>
    <hyperlink ref="G14" location="processed_data!A1" display="processed_data!A1" xr:uid="{00000000-0004-0000-0000-000002000000}"/>
    <hyperlink ref="H10:K10" location="survey_answers!A1" display="survey_answers!A1" xr:uid="{00000000-0004-0000-0000-000004000000}"/>
    <hyperlink ref="H12:K12" location="summary!A1" display="summary!A1" xr:uid="{00000000-0004-0000-0000-000005000000}"/>
    <hyperlink ref="H14:K14" location="correlation!A1" display="correlation!A1" xr:uid="{AE4211FD-F4BD-492D-AB30-B0B526EE63D2}"/>
    <hyperlink ref="B16:I16" r:id="rId1" display="https://github.com/JNAVillacastin/AMU-AMR-KAP-Excel-Tool-" xr:uid="{0CE8B615-8AFB-4360-ADBF-6F7C9C52C5BD}"/>
    <hyperlink ref="D13:F13" r:id="rId2" display="(Survey sheets + codebook)" xr:uid="{B4A1D54D-6519-407E-A7AC-11B4E402A86B}"/>
    <hyperlink ref="D14:F14" r:id="rId3" display="Handbook" xr:uid="{DA76F884-E8FA-422C-BA39-CBD4DD6C14C3}"/>
    <hyperlink ref="D15:F15" r:id="rId4" display="Tutorial Playlist" xr:uid="{D65C1C04-EC91-490D-BF2D-A303C7B8F58B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729F0-3AAD-4E08-B554-65DC66367D14}">
  <dimension ref="A1:DW13"/>
  <sheetViews>
    <sheetView zoomScale="80" zoomScaleNormal="80" workbookViewId="0">
      <pane xSplit="1" topLeftCell="B1" activePane="topRight" state="frozen"/>
      <selection pane="topRight" sqref="A1:A1048576"/>
    </sheetView>
  </sheetViews>
  <sheetFormatPr defaultRowHeight="14.5" x14ac:dyDescent="0.35"/>
  <cols>
    <col min="1" max="1" width="8.7265625" style="90"/>
    <col min="7" max="7" width="8.7265625" style="29"/>
    <col min="9" max="13" width="8.7265625" style="29"/>
    <col min="20" max="21" width="8.7265625" style="29"/>
    <col min="23" max="27" width="8.7265625" style="29"/>
    <col min="32" max="36" width="8.7265625" style="29"/>
    <col min="38" max="38" width="8.7265625" style="32"/>
    <col min="124" max="124" width="8.7265625" style="29"/>
  </cols>
  <sheetData>
    <row r="1" spans="1:127" ht="15" thickBot="1" x14ac:dyDescent="0.4">
      <c r="A1" s="134" t="s">
        <v>442</v>
      </c>
      <c r="B1" s="148" t="s">
        <v>238</v>
      </c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50"/>
      <c r="N1" s="154" t="s">
        <v>260</v>
      </c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/>
      <c r="AH1" s="155"/>
      <c r="AI1" s="155"/>
      <c r="AJ1" s="155"/>
      <c r="AK1" s="155"/>
      <c r="AL1" s="155"/>
      <c r="AM1" s="156"/>
      <c r="AN1" s="157" t="s">
        <v>261</v>
      </c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9"/>
      <c r="BJ1" s="160" t="s">
        <v>262</v>
      </c>
      <c r="BK1" s="161"/>
      <c r="BL1" s="161"/>
      <c r="BM1" s="161"/>
      <c r="BN1" s="161"/>
      <c r="BO1" s="161"/>
      <c r="BP1" s="161"/>
      <c r="BQ1" s="161"/>
      <c r="BR1" s="161"/>
      <c r="BS1" s="161"/>
      <c r="BT1" s="161"/>
      <c r="BU1" s="161"/>
      <c r="BV1" s="161"/>
      <c r="BW1" s="161"/>
      <c r="BX1" s="161"/>
      <c r="BY1" s="161"/>
      <c r="BZ1" s="161"/>
      <c r="CA1" s="161"/>
      <c r="CB1" s="161"/>
      <c r="CC1" s="161"/>
      <c r="CD1" s="161"/>
      <c r="CE1" s="161"/>
      <c r="CF1" s="161"/>
      <c r="CG1" s="161"/>
      <c r="CH1" s="161"/>
      <c r="CI1" s="161"/>
      <c r="CJ1" s="161"/>
      <c r="CK1" s="161"/>
      <c r="CL1" s="162"/>
      <c r="CM1" s="136" t="s">
        <v>263</v>
      </c>
      <c r="CN1" s="137"/>
      <c r="CO1" s="137"/>
      <c r="CP1" s="137"/>
      <c r="CQ1" s="137"/>
      <c r="CR1" s="137"/>
      <c r="CS1" s="137"/>
      <c r="CT1" s="137"/>
      <c r="CU1" s="137"/>
      <c r="CV1" s="137"/>
      <c r="CW1" s="137"/>
      <c r="CX1" s="137"/>
      <c r="CY1" s="137"/>
      <c r="CZ1" s="138"/>
      <c r="DA1" s="139" t="s">
        <v>264</v>
      </c>
      <c r="DB1" s="140"/>
      <c r="DC1" s="140"/>
      <c r="DD1" s="140"/>
      <c r="DE1" s="140"/>
      <c r="DF1" s="140"/>
      <c r="DG1" s="140"/>
      <c r="DH1" s="140"/>
      <c r="DI1" s="140"/>
      <c r="DJ1" s="140"/>
      <c r="DK1" s="140"/>
      <c r="DL1" s="140"/>
      <c r="DM1" s="140"/>
      <c r="DN1" s="140"/>
      <c r="DO1" s="140"/>
      <c r="DP1" s="140"/>
      <c r="DQ1" s="140"/>
      <c r="DR1" s="140"/>
      <c r="DS1" s="140"/>
      <c r="DT1" s="140"/>
      <c r="DU1" s="140"/>
      <c r="DV1" s="140"/>
      <c r="DW1" s="141"/>
    </row>
    <row r="2" spans="1:127" ht="15" thickBot="1" x14ac:dyDescent="0.4">
      <c r="A2" s="135"/>
      <c r="B2" s="151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3"/>
      <c r="N2" s="142" t="s">
        <v>239</v>
      </c>
      <c r="O2" s="143"/>
      <c r="P2" s="143"/>
      <c r="Q2" s="144"/>
      <c r="R2" s="131" t="s">
        <v>240</v>
      </c>
      <c r="S2" s="132"/>
      <c r="T2" s="132"/>
      <c r="U2" s="132"/>
      <c r="V2" s="132"/>
      <c r="W2" s="132"/>
      <c r="X2" s="132"/>
      <c r="Y2" s="132"/>
      <c r="Z2" s="132"/>
      <c r="AA2" s="133"/>
      <c r="AB2" s="131" t="s">
        <v>241</v>
      </c>
      <c r="AC2" s="132"/>
      <c r="AD2" s="132"/>
      <c r="AE2" s="132"/>
      <c r="AF2" s="132"/>
      <c r="AG2" s="132"/>
      <c r="AH2" s="132"/>
      <c r="AI2" s="132"/>
      <c r="AJ2" s="133"/>
      <c r="AK2" s="131" t="s">
        <v>242</v>
      </c>
      <c r="AL2" s="132"/>
      <c r="AM2" s="133"/>
      <c r="AN2" s="34" t="s">
        <v>243</v>
      </c>
      <c r="AO2" s="34" t="s">
        <v>244</v>
      </c>
      <c r="AP2" s="131" t="s">
        <v>245</v>
      </c>
      <c r="AQ2" s="132"/>
      <c r="AR2" s="132"/>
      <c r="AS2" s="132"/>
      <c r="AT2" s="132"/>
      <c r="AU2" s="132"/>
      <c r="AV2" s="132"/>
      <c r="AW2" s="133"/>
      <c r="AX2" s="131" t="s">
        <v>246</v>
      </c>
      <c r="AY2" s="132"/>
      <c r="AZ2" s="132"/>
      <c r="BA2" s="132"/>
      <c r="BB2" s="132"/>
      <c r="BC2" s="132"/>
      <c r="BD2" s="132"/>
      <c r="BE2" s="132"/>
      <c r="BF2" s="132"/>
      <c r="BG2" s="132"/>
      <c r="BH2" s="132"/>
      <c r="BI2" s="133"/>
      <c r="BJ2" s="131" t="s">
        <v>247</v>
      </c>
      <c r="BK2" s="132"/>
      <c r="BL2" s="133"/>
      <c r="BM2" s="131" t="s">
        <v>248</v>
      </c>
      <c r="BN2" s="132"/>
      <c r="BO2" s="132"/>
      <c r="BP2" s="133"/>
      <c r="BQ2" s="131" t="s">
        <v>249</v>
      </c>
      <c r="BR2" s="133"/>
      <c r="BS2" s="34" t="s">
        <v>250</v>
      </c>
      <c r="BT2" s="131" t="s">
        <v>251</v>
      </c>
      <c r="BU2" s="132"/>
      <c r="BV2" s="132"/>
      <c r="BW2" s="132"/>
      <c r="BX2" s="132"/>
      <c r="BY2" s="132"/>
      <c r="BZ2" s="133"/>
      <c r="CA2" s="131" t="s">
        <v>252</v>
      </c>
      <c r="CB2" s="132"/>
      <c r="CC2" s="132"/>
      <c r="CD2" s="132"/>
      <c r="CE2" s="132"/>
      <c r="CF2" s="132"/>
      <c r="CG2" s="132"/>
      <c r="CH2" s="132"/>
      <c r="CI2" s="132"/>
      <c r="CJ2" s="132"/>
      <c r="CK2" s="132"/>
      <c r="CL2" s="133"/>
      <c r="CM2" s="131" t="s">
        <v>253</v>
      </c>
      <c r="CN2" s="132"/>
      <c r="CO2" s="132"/>
      <c r="CP2" s="133"/>
      <c r="CQ2" s="131" t="s">
        <v>254</v>
      </c>
      <c r="CR2" s="132"/>
      <c r="CS2" s="132"/>
      <c r="CT2" s="133"/>
      <c r="CU2" s="131" t="s">
        <v>255</v>
      </c>
      <c r="CV2" s="132"/>
      <c r="CW2" s="132"/>
      <c r="CX2" s="132"/>
      <c r="CY2" s="132"/>
      <c r="CZ2" s="133"/>
      <c r="DA2" s="145" t="s">
        <v>256</v>
      </c>
      <c r="DB2" s="145"/>
      <c r="DC2" s="145"/>
      <c r="DD2" s="145"/>
      <c r="DE2" s="145"/>
      <c r="DF2" s="146"/>
      <c r="DG2" s="147" t="s">
        <v>257</v>
      </c>
      <c r="DH2" s="145"/>
      <c r="DI2" s="145"/>
      <c r="DJ2" s="145"/>
      <c r="DK2" s="145"/>
      <c r="DL2" s="146"/>
      <c r="DM2" s="33" t="s">
        <v>258</v>
      </c>
      <c r="DN2" s="131" t="s">
        <v>259</v>
      </c>
      <c r="DO2" s="132"/>
      <c r="DP2" s="132"/>
      <c r="DQ2" s="132"/>
      <c r="DR2" s="132"/>
      <c r="DS2" s="132"/>
      <c r="DT2" s="132"/>
      <c r="DU2" s="132"/>
      <c r="DV2" s="132"/>
      <c r="DW2" s="133"/>
    </row>
    <row r="3" spans="1:127" x14ac:dyDescent="0.35">
      <c r="A3" s="90" t="s">
        <v>44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s="29" t="s">
        <v>519</v>
      </c>
      <c r="H3" t="s">
        <v>520</v>
      </c>
      <c r="I3" s="29" t="s">
        <v>521</v>
      </c>
      <c r="J3" s="29" t="s">
        <v>522</v>
      </c>
      <c r="K3" s="29" t="s">
        <v>523</v>
      </c>
      <c r="L3" s="29" t="s">
        <v>524</v>
      </c>
      <c r="M3" s="29" t="s">
        <v>525</v>
      </c>
      <c r="N3" t="s">
        <v>50</v>
      </c>
      <c r="O3" t="s">
        <v>51</v>
      </c>
      <c r="P3" s="29" t="s">
        <v>52</v>
      </c>
      <c r="Q3" s="29" t="s">
        <v>53</v>
      </c>
      <c r="R3" t="s">
        <v>54</v>
      </c>
      <c r="S3" t="s">
        <v>170</v>
      </c>
      <c r="T3" s="29" t="s">
        <v>171</v>
      </c>
      <c r="U3" s="29" t="s">
        <v>172</v>
      </c>
      <c r="V3" t="s">
        <v>130</v>
      </c>
      <c r="W3" s="29" t="s">
        <v>131</v>
      </c>
      <c r="X3" s="29" t="s">
        <v>132</v>
      </c>
      <c r="Y3" s="29" t="s">
        <v>133</v>
      </c>
      <c r="Z3" s="29" t="s">
        <v>134</v>
      </c>
      <c r="AA3" s="29" t="s">
        <v>135</v>
      </c>
      <c r="AB3" t="s">
        <v>55</v>
      </c>
      <c r="AC3" s="29" t="s">
        <v>56</v>
      </c>
      <c r="AD3" s="29" t="s">
        <v>57</v>
      </c>
      <c r="AE3" t="s">
        <v>136</v>
      </c>
      <c r="AF3" s="29" t="s">
        <v>137</v>
      </c>
      <c r="AG3" s="29" t="s">
        <v>138</v>
      </c>
      <c r="AH3" s="29" t="s">
        <v>139</v>
      </c>
      <c r="AI3" s="29" t="s">
        <v>140</v>
      </c>
      <c r="AJ3" s="29" t="s">
        <v>528</v>
      </c>
      <c r="AK3" t="s">
        <v>58</v>
      </c>
      <c r="AL3" s="32" t="s">
        <v>59</v>
      </c>
      <c r="AM3" t="s">
        <v>60</v>
      </c>
      <c r="AN3" t="s">
        <v>61</v>
      </c>
      <c r="AO3" t="s">
        <v>62</v>
      </c>
      <c r="AP3" t="s">
        <v>63</v>
      </c>
      <c r="AQ3" t="s">
        <v>64</v>
      </c>
      <c r="AR3" t="s">
        <v>65</v>
      </c>
      <c r="AS3" t="s">
        <v>66</v>
      </c>
      <c r="AT3" t="s">
        <v>67</v>
      </c>
      <c r="AU3" t="s">
        <v>68</v>
      </c>
      <c r="AV3" t="s">
        <v>69</v>
      </c>
      <c r="AW3" t="s">
        <v>70</v>
      </c>
      <c r="AX3" t="s">
        <v>71</v>
      </c>
      <c r="AY3" s="29" t="s">
        <v>72</v>
      </c>
      <c r="AZ3" s="29" t="s">
        <v>73</v>
      </c>
      <c r="BA3" s="29" t="s">
        <v>74</v>
      </c>
      <c r="BB3" s="29" t="s">
        <v>75</v>
      </c>
      <c r="BC3" s="29" t="s">
        <v>76</v>
      </c>
      <c r="BD3" s="29" t="s">
        <v>77</v>
      </c>
      <c r="BE3" s="29" t="s">
        <v>78</v>
      </c>
      <c r="BF3" s="29" t="s">
        <v>79</v>
      </c>
      <c r="BG3" s="29" t="s">
        <v>80</v>
      </c>
      <c r="BH3" s="29" t="s">
        <v>81</v>
      </c>
      <c r="BI3" s="29" t="s">
        <v>82</v>
      </c>
      <c r="BJ3" t="s">
        <v>83</v>
      </c>
      <c r="BK3" s="29" t="s">
        <v>84</v>
      </c>
      <c r="BL3" s="29" t="s">
        <v>85</v>
      </c>
      <c r="BM3" t="s">
        <v>86</v>
      </c>
      <c r="BN3" s="29" t="s">
        <v>87</v>
      </c>
      <c r="BO3" s="29" t="s">
        <v>88</v>
      </c>
      <c r="BP3" s="29" t="s">
        <v>89</v>
      </c>
      <c r="BQ3" t="s">
        <v>90</v>
      </c>
      <c r="BR3" t="s">
        <v>91</v>
      </c>
      <c r="BS3" t="s">
        <v>92</v>
      </c>
      <c r="BT3" t="s">
        <v>93</v>
      </c>
      <c r="BU3" t="s">
        <v>94</v>
      </c>
      <c r="BV3" s="29" t="s">
        <v>95</v>
      </c>
      <c r="BW3" s="29" t="s">
        <v>96</v>
      </c>
      <c r="BX3" s="29" t="s">
        <v>97</v>
      </c>
      <c r="BY3" s="29" t="s">
        <v>98</v>
      </c>
      <c r="BZ3" s="29" t="s">
        <v>99</v>
      </c>
      <c r="CA3" t="s">
        <v>100</v>
      </c>
      <c r="CB3" s="29" t="s">
        <v>101</v>
      </c>
      <c r="CC3" s="29" t="s">
        <v>102</v>
      </c>
      <c r="CD3" s="29" t="s">
        <v>103</v>
      </c>
      <c r="CE3" s="29" t="s">
        <v>104</v>
      </c>
      <c r="CF3" s="29" t="s">
        <v>105</v>
      </c>
      <c r="CG3" t="s">
        <v>106</v>
      </c>
      <c r="CH3" s="29" t="s">
        <v>107</v>
      </c>
      <c r="CI3" s="29" t="s">
        <v>108</v>
      </c>
      <c r="CJ3" s="29" t="s">
        <v>109</v>
      </c>
      <c r="CK3" s="29" t="s">
        <v>110</v>
      </c>
      <c r="CL3" s="29" t="s">
        <v>111</v>
      </c>
      <c r="CM3" t="s">
        <v>112</v>
      </c>
      <c r="CN3" t="s">
        <v>113</v>
      </c>
      <c r="CO3" s="29" t="s">
        <v>114</v>
      </c>
      <c r="CP3" s="29" t="s">
        <v>115</v>
      </c>
      <c r="CQ3" t="s">
        <v>116</v>
      </c>
      <c r="CR3" t="s">
        <v>117</v>
      </c>
      <c r="CS3" s="29" t="s">
        <v>118</v>
      </c>
      <c r="CT3" s="29" t="s">
        <v>119</v>
      </c>
      <c r="CU3" t="s">
        <v>120</v>
      </c>
      <c r="CV3" s="29" t="s">
        <v>121</v>
      </c>
      <c r="CW3" s="29" t="s">
        <v>122</v>
      </c>
      <c r="CX3" t="s">
        <v>123</v>
      </c>
      <c r="CY3" s="29" t="s">
        <v>124</v>
      </c>
      <c r="CZ3" s="29" t="s">
        <v>125</v>
      </c>
      <c r="DA3" s="29" t="s">
        <v>0</v>
      </c>
      <c r="DB3" s="29" t="s">
        <v>1</v>
      </c>
      <c r="DC3" s="29" t="s">
        <v>2</v>
      </c>
      <c r="DD3" s="29" t="s">
        <v>3</v>
      </c>
      <c r="DE3" s="29" t="s">
        <v>4</v>
      </c>
      <c r="DF3" s="29" t="s">
        <v>5</v>
      </c>
      <c r="DG3" s="29" t="s">
        <v>6</v>
      </c>
      <c r="DH3" s="29" t="s">
        <v>7</v>
      </c>
      <c r="DI3" s="29" t="s">
        <v>8</v>
      </c>
      <c r="DJ3" s="29" t="s">
        <v>9</v>
      </c>
      <c r="DK3" s="29" t="s">
        <v>10</v>
      </c>
      <c r="DL3" s="29" t="s">
        <v>11</v>
      </c>
      <c r="DM3" s="29" t="s">
        <v>12</v>
      </c>
      <c r="DN3" s="29" t="s">
        <v>14</v>
      </c>
      <c r="DO3" s="29" t="s">
        <v>13</v>
      </c>
      <c r="DP3" s="29" t="s">
        <v>15</v>
      </c>
      <c r="DQ3" s="29" t="s">
        <v>16</v>
      </c>
      <c r="DR3" s="29" t="s">
        <v>17</v>
      </c>
      <c r="DS3" s="29" t="s">
        <v>18</v>
      </c>
      <c r="DT3" s="29" t="s">
        <v>126</v>
      </c>
      <c r="DU3" s="29" t="s">
        <v>127</v>
      </c>
      <c r="DV3" s="29" t="s">
        <v>128</v>
      </c>
      <c r="DW3" s="29" t="s">
        <v>129</v>
      </c>
    </row>
    <row r="4" spans="1:127" x14ac:dyDescent="0.35">
      <c r="A4" s="90">
        <v>1</v>
      </c>
      <c r="B4" t="s">
        <v>141</v>
      </c>
      <c r="C4" t="s">
        <v>515</v>
      </c>
      <c r="D4">
        <v>55</v>
      </c>
      <c r="E4" t="s">
        <v>146</v>
      </c>
      <c r="F4" t="s">
        <v>149</v>
      </c>
      <c r="G4" s="29" t="s">
        <v>152</v>
      </c>
      <c r="H4" t="s">
        <v>152</v>
      </c>
      <c r="I4" s="29" t="s">
        <v>152</v>
      </c>
      <c r="J4" s="29" t="s">
        <v>152</v>
      </c>
      <c r="K4" s="29" t="s">
        <v>152</v>
      </c>
      <c r="L4" s="29" t="s">
        <v>152</v>
      </c>
      <c r="M4" s="29" t="s">
        <v>155</v>
      </c>
      <c r="N4" t="s">
        <v>152</v>
      </c>
      <c r="O4" t="s">
        <v>156</v>
      </c>
      <c r="P4" t="s">
        <v>157</v>
      </c>
      <c r="Q4" t="s">
        <v>158</v>
      </c>
      <c r="R4" t="s">
        <v>152</v>
      </c>
      <c r="S4" t="s">
        <v>152</v>
      </c>
      <c r="T4" s="29" t="s">
        <v>152</v>
      </c>
      <c r="U4" s="29" t="s">
        <v>152</v>
      </c>
      <c r="V4" t="s">
        <v>527</v>
      </c>
      <c r="W4" s="29" t="s">
        <v>153</v>
      </c>
      <c r="X4" s="29" t="s">
        <v>152</v>
      </c>
      <c r="Y4" s="29" t="s">
        <v>152</v>
      </c>
      <c r="Z4" s="29" t="s">
        <v>152</v>
      </c>
      <c r="AA4" s="29" t="s">
        <v>159</v>
      </c>
      <c r="AB4" t="s">
        <v>163</v>
      </c>
      <c r="AC4" t="s">
        <v>164</v>
      </c>
      <c r="AD4" t="s">
        <v>165</v>
      </c>
      <c r="AE4" t="s">
        <v>152</v>
      </c>
      <c r="AF4" s="29" t="s">
        <v>152</v>
      </c>
      <c r="AG4" s="29" t="s">
        <v>152</v>
      </c>
      <c r="AH4" s="29" t="s">
        <v>153</v>
      </c>
      <c r="AI4" s="29" t="s">
        <v>152</v>
      </c>
      <c r="AJ4" s="29" t="s">
        <v>153</v>
      </c>
      <c r="AK4" t="s">
        <v>168</v>
      </c>
      <c r="AL4" s="32" t="s">
        <v>174</v>
      </c>
      <c r="AM4" t="s">
        <v>152</v>
      </c>
      <c r="AN4" t="s">
        <v>176</v>
      </c>
      <c r="AO4" t="s">
        <v>178</v>
      </c>
      <c r="AP4" t="s">
        <v>180</v>
      </c>
      <c r="AQ4" t="s">
        <v>185</v>
      </c>
      <c r="AR4" t="s">
        <v>181</v>
      </c>
      <c r="AS4" t="s">
        <v>185</v>
      </c>
      <c r="AT4" t="s">
        <v>180</v>
      </c>
      <c r="AU4" t="s">
        <v>184</v>
      </c>
      <c r="AV4" t="s">
        <v>184</v>
      </c>
      <c r="AW4" t="s">
        <v>185</v>
      </c>
      <c r="AX4" t="s">
        <v>186</v>
      </c>
      <c r="AY4" t="s">
        <v>189</v>
      </c>
      <c r="AZ4" s="29" t="s">
        <v>189</v>
      </c>
      <c r="BA4" t="s">
        <v>191</v>
      </c>
      <c r="BB4" s="29" t="s">
        <v>189</v>
      </c>
      <c r="BC4" s="29" t="s">
        <v>189</v>
      </c>
      <c r="BD4" t="s">
        <v>190</v>
      </c>
      <c r="BE4" t="s">
        <v>191</v>
      </c>
      <c r="BF4" s="29" t="s">
        <v>189</v>
      </c>
      <c r="BG4" s="29" t="s">
        <v>189</v>
      </c>
      <c r="BH4" t="s">
        <v>189</v>
      </c>
      <c r="BI4" t="s">
        <v>192</v>
      </c>
      <c r="BJ4" s="29" t="s">
        <v>156</v>
      </c>
      <c r="BK4" s="29" t="s">
        <v>157</v>
      </c>
      <c r="BL4" s="29" t="s">
        <v>158</v>
      </c>
      <c r="BM4" t="s">
        <v>152</v>
      </c>
      <c r="BN4" t="s">
        <v>153</v>
      </c>
      <c r="BO4" t="s">
        <v>152</v>
      </c>
      <c r="BP4" t="s">
        <v>153</v>
      </c>
      <c r="BQ4" t="s">
        <v>152</v>
      </c>
      <c r="BR4" t="s">
        <v>162</v>
      </c>
      <c r="BS4" t="s">
        <v>529</v>
      </c>
      <c r="BT4" t="s">
        <v>152</v>
      </c>
      <c r="BU4" s="29" t="s">
        <v>152</v>
      </c>
      <c r="BV4" s="29" t="s">
        <v>152</v>
      </c>
      <c r="BW4" s="29" t="s">
        <v>152</v>
      </c>
      <c r="BX4" s="29" t="s">
        <v>152</v>
      </c>
      <c r="BY4" s="29" t="s">
        <v>152</v>
      </c>
      <c r="BZ4" s="29">
        <v>5</v>
      </c>
      <c r="CA4" t="s">
        <v>153</v>
      </c>
      <c r="CB4" t="s">
        <v>153</v>
      </c>
      <c r="CC4" t="s">
        <v>152</v>
      </c>
      <c r="CD4" t="s">
        <v>153</v>
      </c>
      <c r="CE4" t="s">
        <v>153</v>
      </c>
      <c r="CF4" t="s">
        <v>199</v>
      </c>
      <c r="CG4" s="29" t="s">
        <v>153</v>
      </c>
      <c r="CH4" s="29" t="s">
        <v>153</v>
      </c>
      <c r="CI4" s="29" t="s">
        <v>152</v>
      </c>
      <c r="CJ4" s="29" t="s">
        <v>153</v>
      </c>
      <c r="CK4" s="29" t="s">
        <v>153</v>
      </c>
      <c r="CL4" s="29" t="s">
        <v>199</v>
      </c>
      <c r="CM4" t="s">
        <v>152</v>
      </c>
      <c r="CN4" s="29" t="s">
        <v>200</v>
      </c>
      <c r="CO4" s="29" t="s">
        <v>201</v>
      </c>
      <c r="CP4" s="29" t="s">
        <v>202</v>
      </c>
      <c r="CQ4" t="s">
        <v>203</v>
      </c>
      <c r="CR4" t="s">
        <v>205</v>
      </c>
      <c r="CS4" t="s">
        <v>206</v>
      </c>
      <c r="CT4" t="s">
        <v>207</v>
      </c>
      <c r="CU4" t="s">
        <v>208</v>
      </c>
      <c r="CV4" t="s">
        <v>209</v>
      </c>
      <c r="CW4" t="s">
        <v>210</v>
      </c>
      <c r="CX4" t="s">
        <v>211</v>
      </c>
      <c r="CY4" t="s">
        <v>212</v>
      </c>
      <c r="CZ4" t="s">
        <v>213</v>
      </c>
      <c r="DA4" t="s">
        <v>214</v>
      </c>
      <c r="DB4" t="s">
        <v>217</v>
      </c>
      <c r="DC4" t="s">
        <v>215</v>
      </c>
      <c r="DD4" s="29" t="s">
        <v>218</v>
      </c>
      <c r="DE4" s="29" t="s">
        <v>219</v>
      </c>
      <c r="DF4" s="29" t="s">
        <v>219</v>
      </c>
      <c r="DG4" s="29" t="s">
        <v>214</v>
      </c>
      <c r="DH4" s="29" t="s">
        <v>221</v>
      </c>
      <c r="DI4" s="29" t="s">
        <v>215</v>
      </c>
      <c r="DJ4" s="29" t="s">
        <v>218</v>
      </c>
      <c r="DK4" s="29" t="s">
        <v>219</v>
      </c>
      <c r="DL4" s="29" t="s">
        <v>219</v>
      </c>
      <c r="DM4" t="s">
        <v>223</v>
      </c>
      <c r="DN4" t="s">
        <v>153</v>
      </c>
      <c r="DO4" t="s">
        <v>153</v>
      </c>
      <c r="DP4" t="s">
        <v>152</v>
      </c>
      <c r="DQ4" t="s">
        <v>153</v>
      </c>
      <c r="DR4" t="s">
        <v>152</v>
      </c>
      <c r="DS4" t="s">
        <v>227</v>
      </c>
      <c r="DT4" s="29" t="s">
        <v>182</v>
      </c>
      <c r="DU4" t="s">
        <v>231</v>
      </c>
      <c r="DV4" t="s">
        <v>234</v>
      </c>
      <c r="DW4" t="s">
        <v>232</v>
      </c>
    </row>
    <row r="5" spans="1:127" x14ac:dyDescent="0.35">
      <c r="A5" s="90">
        <v>2</v>
      </c>
      <c r="B5" t="s">
        <v>142</v>
      </c>
      <c r="C5" t="s">
        <v>516</v>
      </c>
      <c r="D5">
        <v>50</v>
      </c>
      <c r="E5" t="s">
        <v>147</v>
      </c>
      <c r="F5" t="s">
        <v>150</v>
      </c>
      <c r="G5" s="29" t="s">
        <v>152</v>
      </c>
      <c r="H5" t="s">
        <v>152</v>
      </c>
      <c r="I5" s="29" t="s">
        <v>152</v>
      </c>
      <c r="J5" s="29" t="s">
        <v>152</v>
      </c>
      <c r="K5" s="29" t="s">
        <v>152</v>
      </c>
      <c r="L5" s="29" t="s">
        <v>152</v>
      </c>
      <c r="M5" s="29" t="s">
        <v>154</v>
      </c>
      <c r="N5" t="s">
        <v>152</v>
      </c>
      <c r="O5" t="s">
        <v>156</v>
      </c>
      <c r="P5" s="29" t="s">
        <v>157</v>
      </c>
      <c r="Q5" s="29" t="s">
        <v>158</v>
      </c>
      <c r="R5" t="s">
        <v>152</v>
      </c>
      <c r="S5" t="s">
        <v>152</v>
      </c>
      <c r="T5" s="29" t="s">
        <v>152</v>
      </c>
      <c r="U5" s="29" t="s">
        <v>152</v>
      </c>
      <c r="V5" t="s">
        <v>153</v>
      </c>
      <c r="W5" s="29" t="s">
        <v>153</v>
      </c>
      <c r="X5" s="29" t="s">
        <v>152</v>
      </c>
      <c r="Y5" s="29" t="s">
        <v>152</v>
      </c>
      <c r="Z5" s="29" t="s">
        <v>153</v>
      </c>
      <c r="AA5" s="29" t="s">
        <v>160</v>
      </c>
      <c r="AB5" s="29" t="s">
        <v>163</v>
      </c>
      <c r="AC5" s="29" t="s">
        <v>164</v>
      </c>
      <c r="AD5" s="29" t="s">
        <v>165</v>
      </c>
      <c r="AE5" t="s">
        <v>152</v>
      </c>
      <c r="AF5" s="29" t="s">
        <v>152</v>
      </c>
      <c r="AG5" s="29" t="s">
        <v>152</v>
      </c>
      <c r="AH5" s="29" t="s">
        <v>153</v>
      </c>
      <c r="AI5" s="29" t="s">
        <v>152</v>
      </c>
      <c r="AJ5" s="29" t="s">
        <v>153</v>
      </c>
      <c r="AK5" t="s">
        <v>166</v>
      </c>
      <c r="AL5" s="32" t="s">
        <v>174</v>
      </c>
      <c r="AM5" t="s">
        <v>152</v>
      </c>
      <c r="AN5" s="29" t="s">
        <v>176</v>
      </c>
      <c r="AO5" t="s">
        <v>177</v>
      </c>
      <c r="AP5" t="s">
        <v>181</v>
      </c>
      <c r="AQ5" s="29" t="s">
        <v>185</v>
      </c>
      <c r="AR5" t="s">
        <v>181</v>
      </c>
      <c r="AS5" s="29" t="s">
        <v>185</v>
      </c>
      <c r="AT5" t="s">
        <v>180</v>
      </c>
      <c r="AU5" t="s">
        <v>184</v>
      </c>
      <c r="AV5" t="s">
        <v>184</v>
      </c>
      <c r="AW5" t="s">
        <v>184</v>
      </c>
      <c r="AX5" t="s">
        <v>187</v>
      </c>
      <c r="AY5" s="29" t="s">
        <v>189</v>
      </c>
      <c r="AZ5" s="29" t="s">
        <v>189</v>
      </c>
      <c r="BA5" s="29" t="s">
        <v>191</v>
      </c>
      <c r="BB5" s="29" t="s">
        <v>189</v>
      </c>
      <c r="BC5" s="29" t="s">
        <v>189</v>
      </c>
      <c r="BD5" s="29" t="s">
        <v>190</v>
      </c>
      <c r="BE5" s="29" t="s">
        <v>191</v>
      </c>
      <c r="BF5" s="29" t="s">
        <v>189</v>
      </c>
      <c r="BG5" s="29" t="s">
        <v>189</v>
      </c>
      <c r="BH5" s="29" t="s">
        <v>189</v>
      </c>
      <c r="BI5" s="29" t="s">
        <v>192</v>
      </c>
      <c r="BJ5" s="29" t="s">
        <v>156</v>
      </c>
      <c r="BK5" s="29" t="s">
        <v>157</v>
      </c>
      <c r="BL5" s="29" t="s">
        <v>158</v>
      </c>
      <c r="BM5" t="s">
        <v>152</v>
      </c>
      <c r="BN5" t="s">
        <v>153</v>
      </c>
      <c r="BO5" t="s">
        <v>152</v>
      </c>
      <c r="BP5" t="s">
        <v>195</v>
      </c>
      <c r="BQ5" t="s">
        <v>152</v>
      </c>
      <c r="BR5" t="s">
        <v>162</v>
      </c>
      <c r="BS5" s="29" t="s">
        <v>529</v>
      </c>
      <c r="BT5" t="s">
        <v>152</v>
      </c>
      <c r="BU5" s="29" t="s">
        <v>152</v>
      </c>
      <c r="BV5" s="29" t="s">
        <v>152</v>
      </c>
      <c r="BW5" s="29" t="s">
        <v>152</v>
      </c>
      <c r="BX5" s="29" t="s">
        <v>152</v>
      </c>
      <c r="BY5" s="29" t="s">
        <v>152</v>
      </c>
      <c r="BZ5" s="29" t="s">
        <v>154</v>
      </c>
      <c r="CA5" t="s">
        <v>153</v>
      </c>
      <c r="CB5" t="s">
        <v>153</v>
      </c>
      <c r="CC5" t="s">
        <v>152</v>
      </c>
      <c r="CD5" t="s">
        <v>153</v>
      </c>
      <c r="CE5" t="s">
        <v>153</v>
      </c>
      <c r="CF5" t="s">
        <v>162</v>
      </c>
      <c r="CG5" s="29" t="s">
        <v>153</v>
      </c>
      <c r="CH5" s="29" t="s">
        <v>153</v>
      </c>
      <c r="CI5" s="29" t="s">
        <v>152</v>
      </c>
      <c r="CJ5" s="29" t="s">
        <v>153</v>
      </c>
      <c r="CK5" s="29" t="s">
        <v>153</v>
      </c>
      <c r="CL5" s="29" t="s">
        <v>162</v>
      </c>
      <c r="CM5" t="s">
        <v>152</v>
      </c>
      <c r="CN5" s="29" t="s">
        <v>202</v>
      </c>
      <c r="CO5" s="29" t="s">
        <v>200</v>
      </c>
      <c r="CP5" s="29" t="s">
        <v>201</v>
      </c>
      <c r="CQ5" s="29" t="s">
        <v>203</v>
      </c>
      <c r="CR5" s="29" t="s">
        <v>205</v>
      </c>
      <c r="CS5" s="29" t="s">
        <v>206</v>
      </c>
      <c r="CT5" s="29" t="s">
        <v>207</v>
      </c>
      <c r="CU5" s="29" t="s">
        <v>208</v>
      </c>
      <c r="CV5" s="29" t="s">
        <v>209</v>
      </c>
      <c r="CW5" s="29" t="s">
        <v>210</v>
      </c>
      <c r="CX5" s="29" t="s">
        <v>211</v>
      </c>
      <c r="CY5" s="29" t="s">
        <v>212</v>
      </c>
      <c r="CZ5" s="29" t="s">
        <v>213</v>
      </c>
      <c r="DA5" t="s">
        <v>214</v>
      </c>
      <c r="DB5" s="29" t="s">
        <v>217</v>
      </c>
      <c r="DC5" t="s">
        <v>215</v>
      </c>
      <c r="DD5" s="29" t="s">
        <v>218</v>
      </c>
      <c r="DE5" s="29" t="s">
        <v>219</v>
      </c>
      <c r="DF5" s="29" t="s">
        <v>220</v>
      </c>
      <c r="DG5" s="29" t="s">
        <v>214</v>
      </c>
      <c r="DH5" s="29" t="s">
        <v>221</v>
      </c>
      <c r="DI5" s="29" t="s">
        <v>215</v>
      </c>
      <c r="DJ5" s="29" t="s">
        <v>218</v>
      </c>
      <c r="DK5" s="29" t="s">
        <v>219</v>
      </c>
      <c r="DL5" s="29" t="s">
        <v>220</v>
      </c>
      <c r="DM5" s="29" t="s">
        <v>223</v>
      </c>
      <c r="DN5" t="s">
        <v>153</v>
      </c>
      <c r="DO5" t="s">
        <v>153</v>
      </c>
      <c r="DP5" t="s">
        <v>152</v>
      </c>
      <c r="DQ5" t="s">
        <v>153</v>
      </c>
      <c r="DR5" t="s">
        <v>152</v>
      </c>
      <c r="DS5" s="29" t="s">
        <v>227</v>
      </c>
      <c r="DT5" s="29" t="s">
        <v>182</v>
      </c>
      <c r="DU5" t="s">
        <v>232</v>
      </c>
      <c r="DV5" t="s">
        <v>235</v>
      </c>
      <c r="DW5" t="s">
        <v>234</v>
      </c>
    </row>
    <row r="6" spans="1:127" x14ac:dyDescent="0.35">
      <c r="A6" s="90">
        <v>3</v>
      </c>
      <c r="B6" t="s">
        <v>142</v>
      </c>
      <c r="C6" t="s">
        <v>516</v>
      </c>
      <c r="D6">
        <v>46</v>
      </c>
      <c r="E6" t="s">
        <v>147</v>
      </c>
      <c r="F6" t="s">
        <v>151</v>
      </c>
      <c r="G6" s="29" t="s">
        <v>152</v>
      </c>
      <c r="H6" t="s">
        <v>152</v>
      </c>
      <c r="I6" s="29" t="s">
        <v>152</v>
      </c>
      <c r="J6" s="29" t="s">
        <v>152</v>
      </c>
      <c r="K6" s="29" t="s">
        <v>152</v>
      </c>
      <c r="L6" s="29" t="s">
        <v>152</v>
      </c>
      <c r="M6" s="29" t="s">
        <v>155</v>
      </c>
      <c r="N6" t="s">
        <v>152</v>
      </c>
      <c r="O6" s="29" t="s">
        <v>156</v>
      </c>
      <c r="P6" s="29" t="s">
        <v>157</v>
      </c>
      <c r="Q6" s="29" t="s">
        <v>158</v>
      </c>
      <c r="R6" t="s">
        <v>152</v>
      </c>
      <c r="S6" t="s">
        <v>152</v>
      </c>
      <c r="T6" s="29" t="s">
        <v>152</v>
      </c>
      <c r="U6" s="29" t="s">
        <v>152</v>
      </c>
      <c r="V6" t="s">
        <v>153</v>
      </c>
      <c r="W6" s="29" t="s">
        <v>153</v>
      </c>
      <c r="X6" s="29" t="s">
        <v>152</v>
      </c>
      <c r="Y6" s="29" t="s">
        <v>152</v>
      </c>
      <c r="Z6" s="29" t="s">
        <v>152</v>
      </c>
      <c r="AA6" s="29" t="s">
        <v>160</v>
      </c>
      <c r="AB6" s="29" t="s">
        <v>163</v>
      </c>
      <c r="AC6" s="29" t="s">
        <v>164</v>
      </c>
      <c r="AD6" s="29" t="s">
        <v>165</v>
      </c>
      <c r="AE6" t="s">
        <v>152</v>
      </c>
      <c r="AF6" s="29" t="s">
        <v>152</v>
      </c>
      <c r="AG6" s="29" t="s">
        <v>152</v>
      </c>
      <c r="AH6" s="29" t="s">
        <v>153</v>
      </c>
      <c r="AI6" s="29" t="s">
        <v>152</v>
      </c>
      <c r="AJ6" s="89" t="s">
        <v>153</v>
      </c>
      <c r="AK6" t="s">
        <v>173</v>
      </c>
      <c r="AL6" s="32" t="s">
        <v>174</v>
      </c>
      <c r="AM6" t="s">
        <v>152</v>
      </c>
      <c r="AN6" s="29" t="s">
        <v>176</v>
      </c>
      <c r="AO6" t="s">
        <v>177</v>
      </c>
      <c r="AP6" t="s">
        <v>181</v>
      </c>
      <c r="AQ6" s="29" t="s">
        <v>185</v>
      </c>
      <c r="AR6" t="s">
        <v>181</v>
      </c>
      <c r="AS6" s="29" t="s">
        <v>185</v>
      </c>
      <c r="AT6" s="29" t="s">
        <v>180</v>
      </c>
      <c r="AU6" t="s">
        <v>184</v>
      </c>
      <c r="AV6" t="s">
        <v>184</v>
      </c>
      <c r="AW6" s="29" t="s">
        <v>185</v>
      </c>
      <c r="AX6" t="s">
        <v>187</v>
      </c>
      <c r="AY6" s="29" t="s">
        <v>189</v>
      </c>
      <c r="AZ6" s="29" t="s">
        <v>189</v>
      </c>
      <c r="BA6" s="29" t="s">
        <v>191</v>
      </c>
      <c r="BB6" s="29" t="s">
        <v>189</v>
      </c>
      <c r="BC6" s="29" t="s">
        <v>189</v>
      </c>
      <c r="BD6" s="29" t="s">
        <v>190</v>
      </c>
      <c r="BE6" s="29" t="s">
        <v>191</v>
      </c>
      <c r="BF6" s="29" t="s">
        <v>189</v>
      </c>
      <c r="BG6" s="29" t="s">
        <v>189</v>
      </c>
      <c r="BH6" s="29" t="s">
        <v>189</v>
      </c>
      <c r="BI6" s="29" t="s">
        <v>192</v>
      </c>
      <c r="BJ6" s="29" t="s">
        <v>156</v>
      </c>
      <c r="BK6" s="29" t="s">
        <v>157</v>
      </c>
      <c r="BL6" s="29" t="s">
        <v>158</v>
      </c>
      <c r="BM6" t="s">
        <v>152</v>
      </c>
      <c r="BN6" t="s">
        <v>153</v>
      </c>
      <c r="BO6" t="s">
        <v>152</v>
      </c>
      <c r="BP6" s="29" t="s">
        <v>195</v>
      </c>
      <c r="BQ6" t="s">
        <v>152</v>
      </c>
      <c r="BR6" t="s">
        <v>162</v>
      </c>
      <c r="BS6" s="29" t="s">
        <v>529</v>
      </c>
      <c r="BT6" t="s">
        <v>152</v>
      </c>
      <c r="BU6" s="29" t="s">
        <v>152</v>
      </c>
      <c r="BV6" s="29" t="s">
        <v>152</v>
      </c>
      <c r="BW6" s="29" t="s">
        <v>152</v>
      </c>
      <c r="BX6" s="29" t="s">
        <v>152</v>
      </c>
      <c r="BY6" s="29" t="s">
        <v>152</v>
      </c>
      <c r="BZ6" s="29" t="s">
        <v>155</v>
      </c>
      <c r="CA6" t="s">
        <v>153</v>
      </c>
      <c r="CB6" t="s">
        <v>153</v>
      </c>
      <c r="CC6" t="s">
        <v>152</v>
      </c>
      <c r="CD6" t="s">
        <v>153</v>
      </c>
      <c r="CE6" t="s">
        <v>153</v>
      </c>
      <c r="CF6" t="s">
        <v>162</v>
      </c>
      <c r="CG6" s="29" t="s">
        <v>153</v>
      </c>
      <c r="CH6" s="29" t="s">
        <v>153</v>
      </c>
      <c r="CI6" s="29" t="s">
        <v>152</v>
      </c>
      <c r="CJ6" s="29" t="s">
        <v>153</v>
      </c>
      <c r="CK6" s="29" t="s">
        <v>153</v>
      </c>
      <c r="CL6" s="29" t="s">
        <v>162</v>
      </c>
      <c r="CM6" t="s">
        <v>152</v>
      </c>
      <c r="CN6" s="29" t="s">
        <v>202</v>
      </c>
      <c r="CO6" s="29" t="s">
        <v>200</v>
      </c>
      <c r="CP6" s="29" t="s">
        <v>201</v>
      </c>
      <c r="CQ6" s="29" t="s">
        <v>203</v>
      </c>
      <c r="CR6" s="29" t="s">
        <v>205</v>
      </c>
      <c r="CS6" s="29" t="s">
        <v>206</v>
      </c>
      <c r="CT6" s="29" t="s">
        <v>207</v>
      </c>
      <c r="CU6" s="29" t="s">
        <v>208</v>
      </c>
      <c r="CV6" s="29" t="s">
        <v>209</v>
      </c>
      <c r="CW6" s="29" t="s">
        <v>210</v>
      </c>
      <c r="CX6" s="29" t="s">
        <v>211</v>
      </c>
      <c r="CY6" s="29" t="s">
        <v>212</v>
      </c>
      <c r="CZ6" s="29" t="s">
        <v>213</v>
      </c>
      <c r="DA6" t="s">
        <v>214</v>
      </c>
      <c r="DB6" s="29" t="s">
        <v>217</v>
      </c>
      <c r="DC6" t="s">
        <v>215</v>
      </c>
      <c r="DD6" s="29" t="s">
        <v>218</v>
      </c>
      <c r="DE6" s="29" t="s">
        <v>220</v>
      </c>
      <c r="DF6" s="29" t="s">
        <v>220</v>
      </c>
      <c r="DG6" s="29" t="s">
        <v>214</v>
      </c>
      <c r="DH6" s="29" t="s">
        <v>222</v>
      </c>
      <c r="DI6" s="29" t="s">
        <v>215</v>
      </c>
      <c r="DJ6" s="29" t="s">
        <v>218</v>
      </c>
      <c r="DK6" s="29" t="s">
        <v>218</v>
      </c>
      <c r="DL6" s="29" t="s">
        <v>219</v>
      </c>
      <c r="DM6" s="29" t="s">
        <v>223</v>
      </c>
      <c r="DN6" t="s">
        <v>153</v>
      </c>
      <c r="DO6" t="s">
        <v>153</v>
      </c>
      <c r="DP6" t="s">
        <v>152</v>
      </c>
      <c r="DQ6" t="s">
        <v>152</v>
      </c>
      <c r="DR6" t="s">
        <v>152</v>
      </c>
      <c r="DS6" s="29" t="s">
        <v>228</v>
      </c>
      <c r="DT6" s="29" t="s">
        <v>229</v>
      </c>
      <c r="DU6" t="s">
        <v>232</v>
      </c>
      <c r="DV6" t="s">
        <v>234</v>
      </c>
      <c r="DW6" t="s">
        <v>235</v>
      </c>
    </row>
    <row r="7" spans="1:127" x14ac:dyDescent="0.35">
      <c r="A7" s="90">
        <v>4</v>
      </c>
      <c r="B7" t="s">
        <v>143</v>
      </c>
      <c r="C7" t="s">
        <v>145</v>
      </c>
      <c r="D7">
        <v>40</v>
      </c>
      <c r="E7" t="s">
        <v>147</v>
      </c>
      <c r="F7" t="s">
        <v>151</v>
      </c>
      <c r="G7" s="29" t="s">
        <v>152</v>
      </c>
      <c r="H7" t="s">
        <v>152</v>
      </c>
      <c r="I7" s="29" t="s">
        <v>152</v>
      </c>
      <c r="J7" s="29" t="s">
        <v>152</v>
      </c>
      <c r="K7" s="29" t="s">
        <v>152</v>
      </c>
      <c r="L7" s="29" t="s">
        <v>153</v>
      </c>
      <c r="M7" s="29" t="s">
        <v>153</v>
      </c>
      <c r="N7" t="s">
        <v>152</v>
      </c>
      <c r="O7" s="29" t="s">
        <v>156</v>
      </c>
      <c r="P7" s="29" t="s">
        <v>157</v>
      </c>
      <c r="Q7" s="29" t="s">
        <v>158</v>
      </c>
      <c r="R7" t="s">
        <v>152</v>
      </c>
      <c r="S7" t="s">
        <v>152</v>
      </c>
      <c r="T7" s="29" t="s">
        <v>152</v>
      </c>
      <c r="U7" s="29" t="s">
        <v>152</v>
      </c>
      <c r="V7" t="s">
        <v>153</v>
      </c>
      <c r="W7" s="29" t="s">
        <v>153</v>
      </c>
      <c r="X7" s="29" t="s">
        <v>153</v>
      </c>
      <c r="Y7" s="29" t="s">
        <v>152</v>
      </c>
      <c r="Z7" s="29" t="s">
        <v>153</v>
      </c>
      <c r="AA7" s="29" t="s">
        <v>160</v>
      </c>
      <c r="AB7" s="29" t="s">
        <v>163</v>
      </c>
      <c r="AC7" s="29" t="s">
        <v>164</v>
      </c>
      <c r="AD7" s="29" t="s">
        <v>165</v>
      </c>
      <c r="AE7" t="s">
        <v>152</v>
      </c>
      <c r="AF7" s="29" t="s">
        <v>152</v>
      </c>
      <c r="AG7" s="29" t="s">
        <v>152</v>
      </c>
      <c r="AH7" s="29" t="s">
        <v>153</v>
      </c>
      <c r="AI7" s="29" t="s">
        <v>152</v>
      </c>
      <c r="AJ7" s="89" t="s">
        <v>153</v>
      </c>
      <c r="AK7" s="29" t="s">
        <v>173</v>
      </c>
      <c r="AL7" s="32" t="s">
        <v>174</v>
      </c>
      <c r="AM7" t="s">
        <v>152</v>
      </c>
      <c r="AN7" s="29" t="s">
        <v>176</v>
      </c>
      <c r="AO7" t="s">
        <v>177</v>
      </c>
      <c r="AP7" t="s">
        <v>181</v>
      </c>
      <c r="AQ7" s="29" t="s">
        <v>185</v>
      </c>
      <c r="AR7" t="s">
        <v>182</v>
      </c>
      <c r="AS7" s="29" t="s">
        <v>184</v>
      </c>
      <c r="AT7" t="s">
        <v>181</v>
      </c>
      <c r="AU7" t="s">
        <v>184</v>
      </c>
      <c r="AV7" t="s">
        <v>182</v>
      </c>
      <c r="AW7" t="s">
        <v>184</v>
      </c>
      <c r="AX7" t="s">
        <v>187</v>
      </c>
      <c r="AY7" t="s">
        <v>190</v>
      </c>
      <c r="AZ7" s="29" t="s">
        <v>189</v>
      </c>
      <c r="BA7" s="29" t="s">
        <v>189</v>
      </c>
      <c r="BB7" s="29" t="s">
        <v>191</v>
      </c>
      <c r="BC7" s="29" t="s">
        <v>190</v>
      </c>
      <c r="BD7" s="29" t="s">
        <v>189</v>
      </c>
      <c r="BE7" s="29" t="s">
        <v>189</v>
      </c>
      <c r="BF7" s="29" t="s">
        <v>189</v>
      </c>
      <c r="BG7" t="s">
        <v>190</v>
      </c>
      <c r="BH7" s="29" t="s">
        <v>187</v>
      </c>
      <c r="BI7" t="s">
        <v>162</v>
      </c>
      <c r="BJ7" s="29" t="s">
        <v>156</v>
      </c>
      <c r="BK7" s="29" t="s">
        <v>157</v>
      </c>
      <c r="BL7" s="29" t="s">
        <v>158</v>
      </c>
      <c r="BM7" t="s">
        <v>152</v>
      </c>
      <c r="BN7" t="s">
        <v>152</v>
      </c>
      <c r="BO7" t="s">
        <v>152</v>
      </c>
      <c r="BP7" t="s">
        <v>153</v>
      </c>
      <c r="BQ7" t="s">
        <v>152</v>
      </c>
      <c r="BR7" t="s">
        <v>162</v>
      </c>
      <c r="BS7" t="s">
        <v>530</v>
      </c>
      <c r="BT7" t="s">
        <v>152</v>
      </c>
      <c r="BU7" s="29" t="s">
        <v>152</v>
      </c>
      <c r="BV7" s="29" t="s">
        <v>152</v>
      </c>
      <c r="BW7" s="29" t="s">
        <v>152</v>
      </c>
      <c r="BX7" s="29" t="s">
        <v>152</v>
      </c>
      <c r="BY7" s="29" t="s">
        <v>153</v>
      </c>
      <c r="BZ7" s="29" t="s">
        <v>153</v>
      </c>
      <c r="CA7" t="s">
        <v>153</v>
      </c>
      <c r="CB7" t="s">
        <v>152</v>
      </c>
      <c r="CC7" t="s">
        <v>152</v>
      </c>
      <c r="CD7" t="s">
        <v>153</v>
      </c>
      <c r="CE7" t="s">
        <v>152</v>
      </c>
      <c r="CF7" t="s">
        <v>162</v>
      </c>
      <c r="CG7" s="29" t="s">
        <v>153</v>
      </c>
      <c r="CH7" s="29" t="s">
        <v>152</v>
      </c>
      <c r="CI7" s="29" t="s">
        <v>152</v>
      </c>
      <c r="CJ7" s="29" t="s">
        <v>153</v>
      </c>
      <c r="CK7" s="29" t="s">
        <v>153</v>
      </c>
      <c r="CL7" s="29" t="s">
        <v>162</v>
      </c>
      <c r="CM7" t="s">
        <v>152</v>
      </c>
      <c r="CN7" s="29" t="s">
        <v>200</v>
      </c>
      <c r="CO7" s="29" t="s">
        <v>202</v>
      </c>
      <c r="CP7" s="29" t="s">
        <v>201</v>
      </c>
      <c r="CQ7" t="s">
        <v>204</v>
      </c>
      <c r="CR7" s="29" t="s">
        <v>205</v>
      </c>
      <c r="CS7" s="29" t="s">
        <v>206</v>
      </c>
      <c r="CT7" s="29" t="s">
        <v>207</v>
      </c>
      <c r="CU7" s="29" t="s">
        <v>208</v>
      </c>
      <c r="CV7" s="29" t="s">
        <v>209</v>
      </c>
      <c r="CW7" s="29" t="s">
        <v>210</v>
      </c>
      <c r="CX7" s="29" t="s">
        <v>211</v>
      </c>
      <c r="CY7" s="29" t="s">
        <v>212</v>
      </c>
      <c r="CZ7" s="29" t="s">
        <v>213</v>
      </c>
      <c r="DA7" t="s">
        <v>215</v>
      </c>
      <c r="DB7" t="s">
        <v>214</v>
      </c>
      <c r="DC7" s="29" t="s">
        <v>217</v>
      </c>
      <c r="DD7" s="29" t="s">
        <v>218</v>
      </c>
      <c r="DE7" s="29" t="s">
        <v>219</v>
      </c>
      <c r="DF7" s="29" t="s">
        <v>220</v>
      </c>
      <c r="DG7" s="29" t="s">
        <v>215</v>
      </c>
      <c r="DH7" s="29" t="s">
        <v>214</v>
      </c>
      <c r="DI7" s="29" t="s">
        <v>222</v>
      </c>
      <c r="DJ7" s="29" t="s">
        <v>218</v>
      </c>
      <c r="DK7" s="29" t="s">
        <v>219</v>
      </c>
      <c r="DL7" s="29" t="s">
        <v>220</v>
      </c>
      <c r="DM7" t="s">
        <v>224</v>
      </c>
      <c r="DN7" t="s">
        <v>153</v>
      </c>
      <c r="DO7" t="s">
        <v>153</v>
      </c>
      <c r="DP7" t="s">
        <v>153</v>
      </c>
      <c r="DQ7" t="s">
        <v>152</v>
      </c>
      <c r="DR7" t="s">
        <v>152</v>
      </c>
      <c r="DS7" t="s">
        <v>228</v>
      </c>
      <c r="DT7" s="29" t="s">
        <v>229</v>
      </c>
      <c r="DU7" t="s">
        <v>233</v>
      </c>
      <c r="DV7" t="s">
        <v>236</v>
      </c>
      <c r="DW7" t="s">
        <v>235</v>
      </c>
    </row>
    <row r="8" spans="1:127" x14ac:dyDescent="0.35">
      <c r="A8" s="90">
        <v>5</v>
      </c>
      <c r="B8" t="s">
        <v>143</v>
      </c>
      <c r="C8" t="s">
        <v>145</v>
      </c>
      <c r="D8">
        <v>38</v>
      </c>
      <c r="E8" t="s">
        <v>148</v>
      </c>
      <c r="F8" t="s">
        <v>151</v>
      </c>
      <c r="G8" s="29" t="s">
        <v>152</v>
      </c>
      <c r="H8" t="s">
        <v>152</v>
      </c>
      <c r="I8" s="29" t="s">
        <v>152</v>
      </c>
      <c r="J8" s="29" t="s">
        <v>153</v>
      </c>
      <c r="K8" s="29" t="s">
        <v>152</v>
      </c>
      <c r="L8" s="29" t="s">
        <v>153</v>
      </c>
      <c r="M8" s="29" t="s">
        <v>153</v>
      </c>
      <c r="N8" t="s">
        <v>152</v>
      </c>
      <c r="O8" s="29" t="s">
        <v>156</v>
      </c>
      <c r="P8" s="29" t="s">
        <v>157</v>
      </c>
      <c r="Q8" s="29" t="s">
        <v>158</v>
      </c>
      <c r="R8" t="s">
        <v>152</v>
      </c>
      <c r="S8" t="s">
        <v>152</v>
      </c>
      <c r="T8" s="29" t="s">
        <v>152</v>
      </c>
      <c r="U8" s="29" t="s">
        <v>152</v>
      </c>
      <c r="V8" t="s">
        <v>153</v>
      </c>
      <c r="W8" s="29" t="s">
        <v>153</v>
      </c>
      <c r="X8" s="29" t="s">
        <v>152</v>
      </c>
      <c r="Y8" s="29" t="s">
        <v>152</v>
      </c>
      <c r="Z8" s="29" t="s">
        <v>153</v>
      </c>
      <c r="AA8" s="29" t="s">
        <v>161</v>
      </c>
      <c r="AB8" s="29" t="s">
        <v>163</v>
      </c>
      <c r="AC8" s="29" t="s">
        <v>164</v>
      </c>
      <c r="AD8" s="29" t="s">
        <v>165</v>
      </c>
      <c r="AE8" t="s">
        <v>152</v>
      </c>
      <c r="AF8" s="29" t="s">
        <v>152</v>
      </c>
      <c r="AG8" s="29" t="s">
        <v>152</v>
      </c>
      <c r="AH8" s="29" t="s">
        <v>153</v>
      </c>
      <c r="AI8" s="29" t="s">
        <v>152</v>
      </c>
      <c r="AJ8" s="89" t="s">
        <v>153</v>
      </c>
      <c r="AK8" s="29" t="s">
        <v>173</v>
      </c>
      <c r="AL8" s="32" t="s">
        <v>175</v>
      </c>
      <c r="AM8" t="s">
        <v>152</v>
      </c>
      <c r="AN8" s="29" t="s">
        <v>176</v>
      </c>
      <c r="AO8" t="s">
        <v>177</v>
      </c>
      <c r="AP8" t="s">
        <v>182</v>
      </c>
      <c r="AQ8" s="29" t="s">
        <v>185</v>
      </c>
      <c r="AR8" t="s">
        <v>182</v>
      </c>
      <c r="AS8" s="29" t="s">
        <v>184</v>
      </c>
      <c r="AT8" s="29" t="s">
        <v>181</v>
      </c>
      <c r="AU8" t="s">
        <v>184</v>
      </c>
      <c r="AV8" t="s">
        <v>184</v>
      </c>
      <c r="AW8" t="s">
        <v>184</v>
      </c>
      <c r="AX8" t="s">
        <v>187</v>
      </c>
      <c r="AY8" t="s">
        <v>191</v>
      </c>
      <c r="AZ8" s="29" t="s">
        <v>189</v>
      </c>
      <c r="BA8" s="29" t="s">
        <v>189</v>
      </c>
      <c r="BB8" t="s">
        <v>191</v>
      </c>
      <c r="BC8" s="29" t="s">
        <v>190</v>
      </c>
      <c r="BD8" s="29" t="s">
        <v>189</v>
      </c>
      <c r="BE8" s="29" t="s">
        <v>189</v>
      </c>
      <c r="BF8" s="29" t="s">
        <v>189</v>
      </c>
      <c r="BG8" s="29" t="s">
        <v>190</v>
      </c>
      <c r="BH8" s="29" t="s">
        <v>189</v>
      </c>
      <c r="BI8" t="s">
        <v>194</v>
      </c>
      <c r="BJ8" s="29" t="s">
        <v>156</v>
      </c>
      <c r="BK8" s="29" t="s">
        <v>157</v>
      </c>
      <c r="BL8" s="29" t="s">
        <v>162</v>
      </c>
      <c r="BM8" t="s">
        <v>152</v>
      </c>
      <c r="BN8" t="s">
        <v>152</v>
      </c>
      <c r="BO8" t="s">
        <v>152</v>
      </c>
      <c r="BP8" t="s">
        <v>153</v>
      </c>
      <c r="BQ8" t="s">
        <v>196</v>
      </c>
      <c r="BR8" t="s">
        <v>197</v>
      </c>
      <c r="BS8" s="29" t="s">
        <v>529</v>
      </c>
      <c r="BT8" t="s">
        <v>152</v>
      </c>
      <c r="BU8" s="29" t="s">
        <v>152</v>
      </c>
      <c r="BV8" s="29" t="s">
        <v>152</v>
      </c>
      <c r="BW8" s="29" t="s">
        <v>153</v>
      </c>
      <c r="BX8" s="29" t="s">
        <v>152</v>
      </c>
      <c r="BY8" s="29" t="s">
        <v>153</v>
      </c>
      <c r="BZ8" s="29" t="s">
        <v>153</v>
      </c>
      <c r="CA8" t="s">
        <v>152</v>
      </c>
      <c r="CB8" t="s">
        <v>153</v>
      </c>
      <c r="CC8" t="s">
        <v>152</v>
      </c>
      <c r="CD8" t="s">
        <v>153</v>
      </c>
      <c r="CE8" t="s">
        <v>152</v>
      </c>
      <c r="CF8" t="s">
        <v>162</v>
      </c>
      <c r="CG8" s="29" t="s">
        <v>152</v>
      </c>
      <c r="CH8" s="29" t="s">
        <v>153</v>
      </c>
      <c r="CI8" s="29" t="s">
        <v>152</v>
      </c>
      <c r="CJ8" s="29" t="s">
        <v>153</v>
      </c>
      <c r="CK8" s="29" t="s">
        <v>153</v>
      </c>
      <c r="CL8" s="29" t="s">
        <v>162</v>
      </c>
      <c r="CM8" t="s">
        <v>152</v>
      </c>
      <c r="CN8" s="29" t="s">
        <v>202</v>
      </c>
      <c r="CO8" s="29" t="s">
        <v>200</v>
      </c>
      <c r="CP8" s="29" t="s">
        <v>526</v>
      </c>
      <c r="CQ8" s="29" t="s">
        <v>203</v>
      </c>
      <c r="CR8" s="29" t="s">
        <v>205</v>
      </c>
      <c r="CS8" s="29" t="s">
        <v>206</v>
      </c>
      <c r="CT8" s="29" t="s">
        <v>207</v>
      </c>
      <c r="CU8" s="29" t="s">
        <v>208</v>
      </c>
      <c r="CV8" s="29" t="s">
        <v>209</v>
      </c>
      <c r="CW8" s="29" t="s">
        <v>210</v>
      </c>
      <c r="CX8" s="29" t="s">
        <v>211</v>
      </c>
      <c r="CY8" s="29" t="s">
        <v>212</v>
      </c>
      <c r="CZ8" s="29" t="s">
        <v>213</v>
      </c>
      <c r="DA8" t="s">
        <v>214</v>
      </c>
      <c r="DB8" s="29" t="s">
        <v>217</v>
      </c>
      <c r="DC8" t="s">
        <v>215</v>
      </c>
      <c r="DD8" s="29" t="s">
        <v>219</v>
      </c>
      <c r="DE8" s="29" t="s">
        <v>220</v>
      </c>
      <c r="DF8" s="29" t="s">
        <v>220</v>
      </c>
      <c r="DG8" s="29" t="s">
        <v>214</v>
      </c>
      <c r="DH8" s="29" t="s">
        <v>222</v>
      </c>
      <c r="DI8" s="29" t="s">
        <v>215</v>
      </c>
      <c r="DJ8" s="29" t="s">
        <v>218</v>
      </c>
      <c r="DK8" s="29" t="s">
        <v>220</v>
      </c>
      <c r="DL8" s="29" t="s">
        <v>219</v>
      </c>
      <c r="DM8" t="s">
        <v>224</v>
      </c>
      <c r="DN8" t="s">
        <v>153</v>
      </c>
      <c r="DO8" t="s">
        <v>153</v>
      </c>
      <c r="DP8" t="s">
        <v>153</v>
      </c>
      <c r="DQ8" t="s">
        <v>152</v>
      </c>
      <c r="DR8" t="s">
        <v>152</v>
      </c>
      <c r="DS8" t="s">
        <v>162</v>
      </c>
      <c r="DT8" s="29" t="s">
        <v>230</v>
      </c>
      <c r="DU8" t="s">
        <v>161</v>
      </c>
      <c r="DV8" t="s">
        <v>233</v>
      </c>
      <c r="DW8" s="29" t="s">
        <v>235</v>
      </c>
    </row>
    <row r="9" spans="1:127" x14ac:dyDescent="0.35">
      <c r="A9" s="90">
        <v>6</v>
      </c>
      <c r="B9" t="s">
        <v>144</v>
      </c>
      <c r="C9" s="29" t="s">
        <v>517</v>
      </c>
      <c r="D9">
        <v>33</v>
      </c>
      <c r="E9" t="s">
        <v>148</v>
      </c>
      <c r="F9" t="s">
        <v>151</v>
      </c>
      <c r="G9" s="29" t="s">
        <v>152</v>
      </c>
      <c r="H9" t="s">
        <v>152</v>
      </c>
      <c r="I9" s="29" t="s">
        <v>152</v>
      </c>
      <c r="J9" s="29" t="s">
        <v>153</v>
      </c>
      <c r="K9" s="29" t="s">
        <v>152</v>
      </c>
      <c r="L9" s="29" t="s">
        <v>153</v>
      </c>
      <c r="M9" s="29" t="s">
        <v>153</v>
      </c>
      <c r="N9" t="s">
        <v>152</v>
      </c>
      <c r="O9" s="29" t="s">
        <v>156</v>
      </c>
      <c r="P9" s="29" t="s">
        <v>157</v>
      </c>
      <c r="Q9" s="29" t="s">
        <v>158</v>
      </c>
      <c r="R9" t="s">
        <v>152</v>
      </c>
      <c r="S9" t="s">
        <v>152</v>
      </c>
      <c r="T9" s="29" t="s">
        <v>152</v>
      </c>
      <c r="U9" s="29" t="s">
        <v>152</v>
      </c>
      <c r="V9" t="s">
        <v>153</v>
      </c>
      <c r="W9" s="29" t="s">
        <v>153</v>
      </c>
      <c r="X9" s="29" t="s">
        <v>152</v>
      </c>
      <c r="Y9" s="29" t="s">
        <v>152</v>
      </c>
      <c r="Z9" s="29" t="s">
        <v>153</v>
      </c>
      <c r="AA9" s="29" t="s">
        <v>161</v>
      </c>
      <c r="AB9" s="29" t="s">
        <v>163</v>
      </c>
      <c r="AC9" s="29" t="s">
        <v>164</v>
      </c>
      <c r="AD9" s="29" t="s">
        <v>165</v>
      </c>
      <c r="AE9" t="s">
        <v>152</v>
      </c>
      <c r="AF9" s="29" t="s">
        <v>152</v>
      </c>
      <c r="AG9" s="29" t="s">
        <v>152</v>
      </c>
      <c r="AH9" s="29" t="s">
        <v>153</v>
      </c>
      <c r="AI9" s="29" t="s">
        <v>152</v>
      </c>
      <c r="AJ9" s="89" t="s">
        <v>153</v>
      </c>
      <c r="AK9" s="29" t="s">
        <v>173</v>
      </c>
      <c r="AL9" s="32" t="s">
        <v>175</v>
      </c>
      <c r="AM9" t="s">
        <v>152</v>
      </c>
      <c r="AN9" s="29" t="s">
        <v>176</v>
      </c>
      <c r="AO9" t="s">
        <v>179</v>
      </c>
      <c r="AP9" t="s">
        <v>182</v>
      </c>
      <c r="AQ9" s="29" t="s">
        <v>185</v>
      </c>
      <c r="AR9" t="s">
        <v>182</v>
      </c>
      <c r="AS9" s="29" t="s">
        <v>184</v>
      </c>
      <c r="AT9" s="29" t="s">
        <v>181</v>
      </c>
      <c r="AU9" t="s">
        <v>184</v>
      </c>
      <c r="AV9" t="s">
        <v>184</v>
      </c>
      <c r="AW9" t="s">
        <v>184</v>
      </c>
      <c r="AX9" t="s">
        <v>188</v>
      </c>
      <c r="AY9" s="29" t="s">
        <v>191</v>
      </c>
      <c r="AZ9" s="29" t="s">
        <v>189</v>
      </c>
      <c r="BA9" s="29" t="s">
        <v>189</v>
      </c>
      <c r="BB9" s="29" t="s">
        <v>191</v>
      </c>
      <c r="BC9" s="29" t="s">
        <v>190</v>
      </c>
      <c r="BD9" s="29" t="s">
        <v>189</v>
      </c>
      <c r="BE9" s="29" t="s">
        <v>189</v>
      </c>
      <c r="BF9" s="29" t="s">
        <v>189</v>
      </c>
      <c r="BG9" s="29" t="s">
        <v>190</v>
      </c>
      <c r="BH9" s="29" t="s">
        <v>189</v>
      </c>
      <c r="BI9" t="s">
        <v>193</v>
      </c>
      <c r="BJ9" s="29" t="s">
        <v>156</v>
      </c>
      <c r="BK9" s="29" t="s">
        <v>157</v>
      </c>
      <c r="BL9" s="29" t="s">
        <v>158</v>
      </c>
      <c r="BM9" t="s">
        <v>152</v>
      </c>
      <c r="BN9" t="s">
        <v>152</v>
      </c>
      <c r="BO9" t="s">
        <v>152</v>
      </c>
      <c r="BP9" t="s">
        <v>153</v>
      </c>
      <c r="BQ9" t="s">
        <v>152</v>
      </c>
      <c r="BR9" t="s">
        <v>162</v>
      </c>
      <c r="BS9" t="s">
        <v>530</v>
      </c>
      <c r="BT9" t="s">
        <v>152</v>
      </c>
      <c r="BU9" s="29" t="s">
        <v>152</v>
      </c>
      <c r="BV9" s="29" t="s">
        <v>152</v>
      </c>
      <c r="BW9" s="29" t="s">
        <v>153</v>
      </c>
      <c r="BX9" s="29" t="s">
        <v>152</v>
      </c>
      <c r="BY9" s="29" t="s">
        <v>153</v>
      </c>
      <c r="BZ9" s="29" t="s">
        <v>153</v>
      </c>
      <c r="CA9" t="s">
        <v>153</v>
      </c>
      <c r="CB9" t="s">
        <v>153</v>
      </c>
      <c r="CC9" t="s">
        <v>153</v>
      </c>
      <c r="CD9" t="s">
        <v>153</v>
      </c>
      <c r="CE9" t="s">
        <v>153</v>
      </c>
      <c r="CF9" t="s">
        <v>162</v>
      </c>
      <c r="CG9" s="29" t="s">
        <v>153</v>
      </c>
      <c r="CH9" s="29" t="s">
        <v>153</v>
      </c>
      <c r="CI9" s="29" t="s">
        <v>152</v>
      </c>
      <c r="CJ9" s="29" t="s">
        <v>153</v>
      </c>
      <c r="CK9" s="29" t="s">
        <v>153</v>
      </c>
      <c r="CL9" s="29" t="s">
        <v>162</v>
      </c>
      <c r="CM9" t="s">
        <v>152</v>
      </c>
      <c r="CN9" s="29" t="s">
        <v>202</v>
      </c>
      <c r="CO9" s="29" t="s">
        <v>200</v>
      </c>
      <c r="CP9" s="29" t="s">
        <v>526</v>
      </c>
      <c r="CQ9" s="29" t="s">
        <v>204</v>
      </c>
      <c r="CR9" s="29" t="s">
        <v>205</v>
      </c>
      <c r="CS9" s="29" t="s">
        <v>206</v>
      </c>
      <c r="CT9" s="29" t="s">
        <v>207</v>
      </c>
      <c r="CU9" s="29" t="s">
        <v>208</v>
      </c>
      <c r="CV9" s="29" t="s">
        <v>209</v>
      </c>
      <c r="CW9" s="29" t="s">
        <v>210</v>
      </c>
      <c r="CX9" s="29" t="s">
        <v>211</v>
      </c>
      <c r="CY9" s="29" t="s">
        <v>526</v>
      </c>
      <c r="CZ9" s="29" t="s">
        <v>526</v>
      </c>
      <c r="DA9" t="s">
        <v>214</v>
      </c>
      <c r="DB9" s="29" t="s">
        <v>217</v>
      </c>
      <c r="DC9" t="s">
        <v>215</v>
      </c>
      <c r="DD9" s="29" t="s">
        <v>218</v>
      </c>
      <c r="DE9" s="29" t="s">
        <v>219</v>
      </c>
      <c r="DF9" s="29" t="s">
        <v>219</v>
      </c>
      <c r="DG9" s="29" t="s">
        <v>214</v>
      </c>
      <c r="DH9" s="29" t="s">
        <v>222</v>
      </c>
      <c r="DI9" s="29" t="s">
        <v>215</v>
      </c>
      <c r="DJ9" s="29" t="s">
        <v>218</v>
      </c>
      <c r="DK9" s="29" t="s">
        <v>218</v>
      </c>
      <c r="DL9" s="29" t="s">
        <v>219</v>
      </c>
      <c r="DM9" t="s">
        <v>225</v>
      </c>
      <c r="DN9" t="s">
        <v>153</v>
      </c>
      <c r="DO9" t="s">
        <v>153</v>
      </c>
      <c r="DP9" t="s">
        <v>152</v>
      </c>
      <c r="DQ9" t="s">
        <v>153</v>
      </c>
      <c r="DR9" t="s">
        <v>152</v>
      </c>
      <c r="DS9" t="s">
        <v>162</v>
      </c>
      <c r="DT9" s="29" t="s">
        <v>230</v>
      </c>
      <c r="DU9" t="s">
        <v>161</v>
      </c>
      <c r="DV9" t="s">
        <v>233</v>
      </c>
      <c r="DW9" s="29" t="s">
        <v>235</v>
      </c>
    </row>
    <row r="10" spans="1:127" x14ac:dyDescent="0.35">
      <c r="A10" s="90">
        <v>7</v>
      </c>
      <c r="B10" t="s">
        <v>143</v>
      </c>
      <c r="C10" s="29" t="s">
        <v>145</v>
      </c>
      <c r="D10">
        <v>38</v>
      </c>
      <c r="E10" t="s">
        <v>147</v>
      </c>
      <c r="F10" t="s">
        <v>150</v>
      </c>
      <c r="G10" s="29" t="s">
        <v>152</v>
      </c>
      <c r="H10" t="s">
        <v>152</v>
      </c>
      <c r="I10" s="29" t="s">
        <v>152</v>
      </c>
      <c r="J10" s="29" t="s">
        <v>152</v>
      </c>
      <c r="K10" s="29" t="s">
        <v>152</v>
      </c>
      <c r="L10" s="29" t="s">
        <v>153</v>
      </c>
      <c r="M10" s="29" t="s">
        <v>153</v>
      </c>
      <c r="N10" t="s">
        <v>152</v>
      </c>
      <c r="O10" s="29" t="s">
        <v>156</v>
      </c>
      <c r="P10" s="29" t="s">
        <v>157</v>
      </c>
      <c r="Q10" s="29" t="s">
        <v>158</v>
      </c>
      <c r="R10" t="s">
        <v>152</v>
      </c>
      <c r="S10" t="s">
        <v>152</v>
      </c>
      <c r="T10" s="29" t="s">
        <v>152</v>
      </c>
      <c r="U10" s="29" t="s">
        <v>152</v>
      </c>
      <c r="V10" t="s">
        <v>153</v>
      </c>
      <c r="W10" s="29" t="s">
        <v>153</v>
      </c>
      <c r="X10" s="29" t="s">
        <v>153</v>
      </c>
      <c r="Y10" s="29" t="s">
        <v>153</v>
      </c>
      <c r="Z10" s="29" t="s">
        <v>153</v>
      </c>
      <c r="AA10" s="29" t="s">
        <v>161</v>
      </c>
      <c r="AB10" s="29" t="s">
        <v>163</v>
      </c>
      <c r="AC10" s="29" t="s">
        <v>164</v>
      </c>
      <c r="AD10" s="29" t="s">
        <v>165</v>
      </c>
      <c r="AE10" t="s">
        <v>152</v>
      </c>
      <c r="AF10" s="29" t="s">
        <v>152</v>
      </c>
      <c r="AG10" s="29" t="s">
        <v>152</v>
      </c>
      <c r="AH10" s="29" t="s">
        <v>153</v>
      </c>
      <c r="AI10" s="29" t="s">
        <v>152</v>
      </c>
      <c r="AJ10" s="89" t="s">
        <v>153</v>
      </c>
      <c r="AK10" s="29" t="s">
        <v>166</v>
      </c>
      <c r="AL10" s="32" t="s">
        <v>175</v>
      </c>
      <c r="AM10" t="s">
        <v>152</v>
      </c>
      <c r="AN10" s="29" t="s">
        <v>302</v>
      </c>
      <c r="AO10" s="29" t="s">
        <v>179</v>
      </c>
      <c r="AP10" t="s">
        <v>182</v>
      </c>
      <c r="AQ10" s="29" t="s">
        <v>185</v>
      </c>
      <c r="AR10" t="s">
        <v>182</v>
      </c>
      <c r="AS10" s="29" t="s">
        <v>184</v>
      </c>
      <c r="AT10" s="29" t="s">
        <v>181</v>
      </c>
      <c r="AU10" t="s">
        <v>184</v>
      </c>
      <c r="AV10" t="s">
        <v>182</v>
      </c>
      <c r="AW10" t="s">
        <v>184</v>
      </c>
      <c r="AX10" t="s">
        <v>187</v>
      </c>
      <c r="AY10" s="29" t="s">
        <v>191</v>
      </c>
      <c r="AZ10" s="29" t="s">
        <v>189</v>
      </c>
      <c r="BA10" s="29" t="s">
        <v>189</v>
      </c>
      <c r="BB10" s="29" t="s">
        <v>191</v>
      </c>
      <c r="BC10" s="29" t="s">
        <v>190</v>
      </c>
      <c r="BD10" s="29" t="s">
        <v>189</v>
      </c>
      <c r="BE10" s="29" t="s">
        <v>189</v>
      </c>
      <c r="BF10" s="29" t="s">
        <v>189</v>
      </c>
      <c r="BG10" s="29" t="s">
        <v>190</v>
      </c>
      <c r="BH10" s="29" t="s">
        <v>187</v>
      </c>
      <c r="BI10" t="s">
        <v>162</v>
      </c>
      <c r="BJ10" s="29" t="s">
        <v>156</v>
      </c>
      <c r="BK10" s="29" t="s">
        <v>157</v>
      </c>
      <c r="BL10" s="29" t="s">
        <v>158</v>
      </c>
      <c r="BM10" t="s">
        <v>152</v>
      </c>
      <c r="BN10" t="s">
        <v>152</v>
      </c>
      <c r="BO10" t="s">
        <v>153</v>
      </c>
      <c r="BP10" t="s">
        <v>153</v>
      </c>
      <c r="BQ10" t="s">
        <v>152</v>
      </c>
      <c r="BR10" t="s">
        <v>162</v>
      </c>
      <c r="BS10" t="s">
        <v>531</v>
      </c>
      <c r="BT10" t="s">
        <v>153</v>
      </c>
      <c r="BU10" s="29" t="s">
        <v>152</v>
      </c>
      <c r="BV10" s="29" t="s">
        <v>152</v>
      </c>
      <c r="BW10" s="29" t="s">
        <v>152</v>
      </c>
      <c r="BX10" s="29" t="s">
        <v>152</v>
      </c>
      <c r="BY10" s="29" t="s">
        <v>153</v>
      </c>
      <c r="BZ10" s="29" t="s">
        <v>153</v>
      </c>
      <c r="CA10" t="s">
        <v>153</v>
      </c>
      <c r="CB10" t="s">
        <v>153</v>
      </c>
      <c r="CC10" t="s">
        <v>153</v>
      </c>
      <c r="CD10" t="s">
        <v>153</v>
      </c>
      <c r="CE10" t="s">
        <v>152</v>
      </c>
      <c r="CF10" t="s">
        <v>162</v>
      </c>
      <c r="CG10" s="29" t="s">
        <v>153</v>
      </c>
      <c r="CH10" s="29" t="s">
        <v>153</v>
      </c>
      <c r="CI10" s="29" t="s">
        <v>152</v>
      </c>
      <c r="CJ10" s="29" t="s">
        <v>153</v>
      </c>
      <c r="CK10" s="29" t="s">
        <v>153</v>
      </c>
      <c r="CL10" s="29" t="s">
        <v>162</v>
      </c>
      <c r="CM10" t="s">
        <v>152</v>
      </c>
      <c r="CN10" s="29" t="s">
        <v>200</v>
      </c>
      <c r="CO10" s="29" t="s">
        <v>202</v>
      </c>
      <c r="CP10" s="29" t="s">
        <v>201</v>
      </c>
      <c r="CQ10" s="29" t="s">
        <v>204</v>
      </c>
      <c r="CR10" s="29" t="s">
        <v>205</v>
      </c>
      <c r="CS10" s="29" t="s">
        <v>206</v>
      </c>
      <c r="CT10" s="29" t="s">
        <v>207</v>
      </c>
      <c r="CU10" s="29" t="s">
        <v>208</v>
      </c>
      <c r="CV10" s="29" t="s">
        <v>209</v>
      </c>
      <c r="CW10" s="29" t="s">
        <v>210</v>
      </c>
      <c r="CX10" s="29" t="s">
        <v>211</v>
      </c>
      <c r="CY10" s="29" t="s">
        <v>212</v>
      </c>
      <c r="CZ10" s="29" t="s">
        <v>213</v>
      </c>
      <c r="DA10" t="s">
        <v>215</v>
      </c>
      <c r="DB10" t="s">
        <v>214</v>
      </c>
      <c r="DC10" t="s">
        <v>217</v>
      </c>
      <c r="DD10" s="29" t="s">
        <v>218</v>
      </c>
      <c r="DE10" s="29" t="s">
        <v>220</v>
      </c>
      <c r="DF10" s="29" t="s">
        <v>220</v>
      </c>
      <c r="DG10" s="29" t="s">
        <v>215</v>
      </c>
      <c r="DH10" s="29" t="s">
        <v>214</v>
      </c>
      <c r="DI10" s="29" t="s">
        <v>222</v>
      </c>
      <c r="DJ10" s="29" t="s">
        <v>218</v>
      </c>
      <c r="DK10" s="29" t="s">
        <v>218</v>
      </c>
      <c r="DL10" s="29" t="s">
        <v>220</v>
      </c>
      <c r="DM10" t="s">
        <v>224</v>
      </c>
      <c r="DN10" t="s">
        <v>153</v>
      </c>
      <c r="DO10" t="s">
        <v>153</v>
      </c>
      <c r="DP10" t="s">
        <v>152</v>
      </c>
      <c r="DQ10" t="s">
        <v>152</v>
      </c>
      <c r="DR10" t="s">
        <v>152</v>
      </c>
      <c r="DS10" t="s">
        <v>162</v>
      </c>
      <c r="DT10" s="29" t="s">
        <v>182</v>
      </c>
      <c r="DU10" t="s">
        <v>161</v>
      </c>
      <c r="DV10" t="s">
        <v>233</v>
      </c>
      <c r="DW10" s="29" t="s">
        <v>235</v>
      </c>
    </row>
    <row r="11" spans="1:127" x14ac:dyDescent="0.35">
      <c r="A11" s="90">
        <v>8</v>
      </c>
      <c r="B11" t="s">
        <v>143</v>
      </c>
      <c r="C11" s="29" t="s">
        <v>145</v>
      </c>
      <c r="D11">
        <v>35</v>
      </c>
      <c r="E11" t="s">
        <v>147</v>
      </c>
      <c r="F11" t="s">
        <v>150</v>
      </c>
      <c r="G11" s="29" t="s">
        <v>152</v>
      </c>
      <c r="H11" t="s">
        <v>152</v>
      </c>
      <c r="I11" s="29" t="s">
        <v>152</v>
      </c>
      <c r="J11" s="29" t="s">
        <v>153</v>
      </c>
      <c r="K11" s="29" t="s">
        <v>152</v>
      </c>
      <c r="L11" s="29" t="s">
        <v>153</v>
      </c>
      <c r="M11" s="29" t="s">
        <v>153</v>
      </c>
      <c r="N11" t="s">
        <v>152</v>
      </c>
      <c r="O11" s="29" t="s">
        <v>156</v>
      </c>
      <c r="P11" s="29" t="s">
        <v>157</v>
      </c>
      <c r="Q11" s="29" t="s">
        <v>158</v>
      </c>
      <c r="R11" t="s">
        <v>152</v>
      </c>
      <c r="S11" t="s">
        <v>152</v>
      </c>
      <c r="T11" s="29" t="s">
        <v>152</v>
      </c>
      <c r="U11" s="29" t="s">
        <v>152</v>
      </c>
      <c r="V11" t="s">
        <v>153</v>
      </c>
      <c r="W11" s="29" t="s">
        <v>153</v>
      </c>
      <c r="X11" s="29" t="s">
        <v>153</v>
      </c>
      <c r="Y11" s="29" t="s">
        <v>152</v>
      </c>
      <c r="Z11" s="29" t="s">
        <v>153</v>
      </c>
      <c r="AA11" s="29" t="s">
        <v>161</v>
      </c>
      <c r="AB11" s="29" t="s">
        <v>163</v>
      </c>
      <c r="AC11" s="29" t="s">
        <v>164</v>
      </c>
      <c r="AD11" s="29" t="s">
        <v>165</v>
      </c>
      <c r="AE11" t="s">
        <v>152</v>
      </c>
      <c r="AF11" s="29" t="s">
        <v>152</v>
      </c>
      <c r="AG11" s="29" t="s">
        <v>152</v>
      </c>
      <c r="AH11" s="29" t="s">
        <v>153</v>
      </c>
      <c r="AI11" s="29" t="s">
        <v>152</v>
      </c>
      <c r="AJ11" s="89" t="s">
        <v>153</v>
      </c>
      <c r="AK11" s="29" t="s">
        <v>173</v>
      </c>
      <c r="AL11" s="32" t="s">
        <v>174</v>
      </c>
      <c r="AM11" t="s">
        <v>152</v>
      </c>
      <c r="AN11" s="29" t="s">
        <v>302</v>
      </c>
      <c r="AO11" t="s">
        <v>177</v>
      </c>
      <c r="AP11" t="s">
        <v>183</v>
      </c>
      <c r="AQ11" s="29" t="s">
        <v>185</v>
      </c>
      <c r="AR11" t="s">
        <v>182</v>
      </c>
      <c r="AS11" s="29" t="s">
        <v>184</v>
      </c>
      <c r="AT11" s="29" t="s">
        <v>181</v>
      </c>
      <c r="AU11" t="s">
        <v>184</v>
      </c>
      <c r="AV11" t="s">
        <v>184</v>
      </c>
      <c r="AW11" t="s">
        <v>184</v>
      </c>
      <c r="AX11" t="s">
        <v>188</v>
      </c>
      <c r="AY11" s="29" t="s">
        <v>191</v>
      </c>
      <c r="AZ11" s="29" t="s">
        <v>189</v>
      </c>
      <c r="BA11" s="29" t="s">
        <v>189</v>
      </c>
      <c r="BB11" s="29" t="s">
        <v>191</v>
      </c>
      <c r="BC11" s="29" t="s">
        <v>190</v>
      </c>
      <c r="BD11" s="29" t="s">
        <v>189</v>
      </c>
      <c r="BE11" s="29" t="s">
        <v>189</v>
      </c>
      <c r="BF11" s="29" t="s">
        <v>189</v>
      </c>
      <c r="BG11" s="29" t="s">
        <v>190</v>
      </c>
      <c r="BH11" s="29" t="s">
        <v>187</v>
      </c>
      <c r="BI11" t="s">
        <v>162</v>
      </c>
      <c r="BJ11" s="29" t="s">
        <v>156</v>
      </c>
      <c r="BK11" s="29" t="s">
        <v>157</v>
      </c>
      <c r="BL11" s="29" t="s">
        <v>162</v>
      </c>
      <c r="BM11" t="s">
        <v>152</v>
      </c>
      <c r="BN11" t="s">
        <v>152</v>
      </c>
      <c r="BO11" t="s">
        <v>153</v>
      </c>
      <c r="BP11" t="s">
        <v>153</v>
      </c>
      <c r="BQ11" t="s">
        <v>152</v>
      </c>
      <c r="BR11" t="s">
        <v>162</v>
      </c>
      <c r="BS11" s="29" t="s">
        <v>530</v>
      </c>
      <c r="BT11" t="s">
        <v>153</v>
      </c>
      <c r="BU11" s="29" t="s">
        <v>152</v>
      </c>
      <c r="BV11" s="29" t="s">
        <v>152</v>
      </c>
      <c r="BW11" s="29" t="s">
        <v>153</v>
      </c>
      <c r="BX11" s="29" t="s">
        <v>152</v>
      </c>
      <c r="BY11" s="29" t="s">
        <v>153</v>
      </c>
      <c r="BZ11" s="29" t="s">
        <v>153</v>
      </c>
      <c r="CA11" t="s">
        <v>153</v>
      </c>
      <c r="CB11" t="s">
        <v>152</v>
      </c>
      <c r="CC11" t="s">
        <v>152</v>
      </c>
      <c r="CD11" t="s">
        <v>153</v>
      </c>
      <c r="CE11" t="s">
        <v>152</v>
      </c>
      <c r="CF11" t="s">
        <v>162</v>
      </c>
      <c r="CG11" s="29" t="s">
        <v>153</v>
      </c>
      <c r="CH11" s="29" t="s">
        <v>152</v>
      </c>
      <c r="CI11" s="29" t="s">
        <v>152</v>
      </c>
      <c r="CJ11" s="29" t="s">
        <v>153</v>
      </c>
      <c r="CK11" s="29" t="s">
        <v>153</v>
      </c>
      <c r="CL11" s="29" t="s">
        <v>162</v>
      </c>
      <c r="CM11" t="s">
        <v>152</v>
      </c>
      <c r="CN11" s="29" t="s">
        <v>202</v>
      </c>
      <c r="CO11" s="29" t="s">
        <v>200</v>
      </c>
      <c r="CP11" s="29" t="s">
        <v>201</v>
      </c>
      <c r="CQ11" s="29" t="s">
        <v>203</v>
      </c>
      <c r="CR11" s="29" t="s">
        <v>205</v>
      </c>
      <c r="CS11" s="29" t="s">
        <v>206</v>
      </c>
      <c r="CT11" s="29" t="s">
        <v>207</v>
      </c>
      <c r="CU11" s="29" t="s">
        <v>208</v>
      </c>
      <c r="CV11" s="29" t="s">
        <v>209</v>
      </c>
      <c r="CW11" s="29" t="s">
        <v>210</v>
      </c>
      <c r="CX11" s="29" t="s">
        <v>211</v>
      </c>
      <c r="CY11" s="29" t="s">
        <v>212</v>
      </c>
      <c r="CZ11" s="29" t="s">
        <v>213</v>
      </c>
      <c r="DA11" t="s">
        <v>214</v>
      </c>
      <c r="DB11" t="s">
        <v>215</v>
      </c>
      <c r="DC11" t="s">
        <v>217</v>
      </c>
      <c r="DD11" s="29" t="s">
        <v>218</v>
      </c>
      <c r="DE11" s="29" t="s">
        <v>220</v>
      </c>
      <c r="DF11" s="29" t="s">
        <v>220</v>
      </c>
      <c r="DG11" s="29" t="s">
        <v>214</v>
      </c>
      <c r="DH11" s="29" t="s">
        <v>215</v>
      </c>
      <c r="DI11" s="29" t="s">
        <v>222</v>
      </c>
      <c r="DJ11" s="29" t="s">
        <v>218</v>
      </c>
      <c r="DK11" s="29" t="s">
        <v>219</v>
      </c>
      <c r="DL11" s="29" t="s">
        <v>220</v>
      </c>
      <c r="DM11" t="s">
        <v>226</v>
      </c>
      <c r="DN11" t="s">
        <v>153</v>
      </c>
      <c r="DO11" t="s">
        <v>153</v>
      </c>
      <c r="DP11" t="s">
        <v>153</v>
      </c>
      <c r="DQ11" t="s">
        <v>152</v>
      </c>
      <c r="DR11" t="s">
        <v>152</v>
      </c>
      <c r="DS11" t="s">
        <v>162</v>
      </c>
      <c r="DT11" s="29" t="s">
        <v>182</v>
      </c>
      <c r="DU11" t="s">
        <v>161</v>
      </c>
      <c r="DV11" t="s">
        <v>234</v>
      </c>
      <c r="DW11" s="29" t="s">
        <v>235</v>
      </c>
    </row>
    <row r="12" spans="1:127" x14ac:dyDescent="0.35">
      <c r="A12" s="90">
        <v>9</v>
      </c>
      <c r="B12" t="s">
        <v>144</v>
      </c>
      <c r="C12" t="s">
        <v>169</v>
      </c>
      <c r="D12">
        <v>29</v>
      </c>
      <c r="E12" t="s">
        <v>148</v>
      </c>
      <c r="F12" t="s">
        <v>151</v>
      </c>
      <c r="G12" s="29" t="s">
        <v>152</v>
      </c>
      <c r="H12" t="s">
        <v>152</v>
      </c>
      <c r="I12" s="29" t="s">
        <v>153</v>
      </c>
      <c r="J12" s="29" t="s">
        <v>153</v>
      </c>
      <c r="K12" s="29" t="s">
        <v>152</v>
      </c>
      <c r="L12" s="29" t="s">
        <v>153</v>
      </c>
      <c r="M12" s="29" t="s">
        <v>153</v>
      </c>
      <c r="N12" t="s">
        <v>152</v>
      </c>
      <c r="O12" s="29" t="s">
        <v>156</v>
      </c>
      <c r="P12" s="29" t="s">
        <v>157</v>
      </c>
      <c r="Q12" s="29" t="s">
        <v>526</v>
      </c>
      <c r="R12" t="s">
        <v>153</v>
      </c>
      <c r="S12" t="s">
        <v>152</v>
      </c>
      <c r="T12" s="29" t="s">
        <v>526</v>
      </c>
      <c r="U12" s="29" t="s">
        <v>526</v>
      </c>
      <c r="V12" t="s">
        <v>153</v>
      </c>
      <c r="W12" s="29" t="s">
        <v>153</v>
      </c>
      <c r="X12" s="29" t="s">
        <v>153</v>
      </c>
      <c r="Y12" s="29" t="s">
        <v>153</v>
      </c>
      <c r="Z12" s="29" t="s">
        <v>153</v>
      </c>
      <c r="AA12" s="29" t="s">
        <v>162</v>
      </c>
      <c r="AB12" s="29" t="s">
        <v>163</v>
      </c>
      <c r="AC12" s="29" t="s">
        <v>164</v>
      </c>
      <c r="AD12" s="29" t="s">
        <v>165</v>
      </c>
      <c r="AE12" t="s">
        <v>152</v>
      </c>
      <c r="AF12" s="29" t="s">
        <v>152</v>
      </c>
      <c r="AG12" s="29" t="s">
        <v>152</v>
      </c>
      <c r="AH12" s="29" t="s">
        <v>152</v>
      </c>
      <c r="AI12" s="29" t="s">
        <v>152</v>
      </c>
      <c r="AJ12" s="89" t="s">
        <v>153</v>
      </c>
      <c r="AK12" t="s">
        <v>167</v>
      </c>
      <c r="AL12" s="32" t="s">
        <v>175</v>
      </c>
      <c r="AM12" t="s">
        <v>152</v>
      </c>
      <c r="AN12" s="29" t="s">
        <v>176</v>
      </c>
      <c r="AO12" s="29" t="s">
        <v>179</v>
      </c>
      <c r="AP12" t="s">
        <v>184</v>
      </c>
      <c r="AQ12" s="29" t="s">
        <v>185</v>
      </c>
      <c r="AR12" t="s">
        <v>184</v>
      </c>
      <c r="AS12" s="29" t="s">
        <v>182</v>
      </c>
      <c r="AT12" t="s">
        <v>182</v>
      </c>
      <c r="AU12" t="s">
        <v>184</v>
      </c>
      <c r="AV12" t="s">
        <v>182</v>
      </c>
      <c r="AW12" t="s">
        <v>184</v>
      </c>
      <c r="AX12" t="s">
        <v>188</v>
      </c>
      <c r="AY12" s="29" t="s">
        <v>191</v>
      </c>
      <c r="AZ12" s="29" t="s">
        <v>189</v>
      </c>
      <c r="BA12" s="29" t="s">
        <v>189</v>
      </c>
      <c r="BB12" t="s">
        <v>188</v>
      </c>
      <c r="BC12" s="29" t="s">
        <v>188</v>
      </c>
      <c r="BD12" t="s">
        <v>189</v>
      </c>
      <c r="BE12" s="29" t="s">
        <v>189</v>
      </c>
      <c r="BF12" s="29" t="s">
        <v>189</v>
      </c>
      <c r="BG12" s="29" t="s">
        <v>190</v>
      </c>
      <c r="BH12" t="s">
        <v>187</v>
      </c>
      <c r="BI12" t="s">
        <v>162</v>
      </c>
      <c r="BJ12" s="29" t="s">
        <v>156</v>
      </c>
      <c r="BK12" s="29" t="s">
        <v>157</v>
      </c>
      <c r="BL12" s="29" t="s">
        <v>162</v>
      </c>
      <c r="BM12" t="s">
        <v>152</v>
      </c>
      <c r="BN12" t="s">
        <v>152</v>
      </c>
      <c r="BO12" t="s">
        <v>153</v>
      </c>
      <c r="BP12" t="s">
        <v>153</v>
      </c>
      <c r="BQ12" t="s">
        <v>196</v>
      </c>
      <c r="BR12" t="s">
        <v>198</v>
      </c>
      <c r="BS12" t="s">
        <v>532</v>
      </c>
      <c r="BT12" t="s">
        <v>153</v>
      </c>
      <c r="BU12" s="29" t="s">
        <v>152</v>
      </c>
      <c r="BV12" s="29" t="s">
        <v>153</v>
      </c>
      <c r="BW12" s="29" t="s">
        <v>153</v>
      </c>
      <c r="BX12" s="29" t="s">
        <v>152</v>
      </c>
      <c r="BY12" s="29" t="s">
        <v>153</v>
      </c>
      <c r="BZ12" s="29" t="s">
        <v>153</v>
      </c>
      <c r="CA12" t="s">
        <v>152</v>
      </c>
      <c r="CB12" t="s">
        <v>153</v>
      </c>
      <c r="CC12" t="s">
        <v>153</v>
      </c>
      <c r="CD12" t="s">
        <v>153</v>
      </c>
      <c r="CE12" t="s">
        <v>153</v>
      </c>
      <c r="CF12" t="s">
        <v>162</v>
      </c>
      <c r="CG12" s="29" t="s">
        <v>152</v>
      </c>
      <c r="CH12" s="29" t="s">
        <v>153</v>
      </c>
      <c r="CI12" s="29" t="s">
        <v>152</v>
      </c>
      <c r="CJ12" s="29" t="s">
        <v>153</v>
      </c>
      <c r="CK12" s="29" t="s">
        <v>153</v>
      </c>
      <c r="CL12" s="29" t="s">
        <v>162</v>
      </c>
      <c r="CM12" t="s">
        <v>152</v>
      </c>
      <c r="CN12" s="29" t="s">
        <v>200</v>
      </c>
      <c r="CO12" s="29" t="s">
        <v>526</v>
      </c>
      <c r="CP12" s="29" t="s">
        <v>526</v>
      </c>
      <c r="CQ12" s="29" t="s">
        <v>204</v>
      </c>
      <c r="CR12" s="29" t="s">
        <v>205</v>
      </c>
      <c r="CS12" s="29" t="s">
        <v>206</v>
      </c>
      <c r="CT12" s="29" t="s">
        <v>526</v>
      </c>
      <c r="CU12" s="29" t="s">
        <v>208</v>
      </c>
      <c r="CV12" s="29" t="s">
        <v>209</v>
      </c>
      <c r="CW12" s="29" t="s">
        <v>210</v>
      </c>
      <c r="CX12" s="29" t="s">
        <v>211</v>
      </c>
      <c r="CY12" s="29" t="s">
        <v>212</v>
      </c>
      <c r="CZ12" s="29" t="s">
        <v>526</v>
      </c>
      <c r="DA12" t="s">
        <v>216</v>
      </c>
      <c r="DB12" t="s">
        <v>215</v>
      </c>
      <c r="DC12" t="s">
        <v>214</v>
      </c>
      <c r="DD12" s="29" t="s">
        <v>219</v>
      </c>
      <c r="DE12" s="29" t="s">
        <v>219</v>
      </c>
      <c r="DF12" s="29" t="s">
        <v>220</v>
      </c>
      <c r="DG12" s="29" t="s">
        <v>216</v>
      </c>
      <c r="DH12" s="29" t="s">
        <v>215</v>
      </c>
      <c r="DI12" s="29" t="s">
        <v>214</v>
      </c>
      <c r="DJ12" s="29" t="s">
        <v>219</v>
      </c>
      <c r="DK12" s="29" t="s">
        <v>219</v>
      </c>
      <c r="DL12" s="29" t="s">
        <v>220</v>
      </c>
      <c r="DM12" t="s">
        <v>224</v>
      </c>
      <c r="DN12" t="s">
        <v>153</v>
      </c>
      <c r="DO12" t="s">
        <v>152</v>
      </c>
      <c r="DP12" t="s">
        <v>152</v>
      </c>
      <c r="DQ12" t="s">
        <v>152</v>
      </c>
      <c r="DR12" t="s">
        <v>152</v>
      </c>
      <c r="DS12" t="s">
        <v>162</v>
      </c>
      <c r="DT12" s="29" t="s">
        <v>229</v>
      </c>
      <c r="DU12" t="s">
        <v>161</v>
      </c>
      <c r="DV12" t="s">
        <v>234</v>
      </c>
      <c r="DW12" s="29" t="s">
        <v>235</v>
      </c>
    </row>
    <row r="13" spans="1:127" x14ac:dyDescent="0.35">
      <c r="A13" s="90">
        <v>10</v>
      </c>
      <c r="B13" t="s">
        <v>141</v>
      </c>
      <c r="C13" t="s">
        <v>515</v>
      </c>
      <c r="D13">
        <v>51</v>
      </c>
      <c r="E13" t="s">
        <v>146</v>
      </c>
      <c r="F13" t="s">
        <v>150</v>
      </c>
      <c r="G13" s="29" t="s">
        <v>152</v>
      </c>
      <c r="H13" t="s">
        <v>152</v>
      </c>
      <c r="I13" s="29" t="s">
        <v>152</v>
      </c>
      <c r="J13" s="29" t="s">
        <v>152</v>
      </c>
      <c r="K13" s="29" t="s">
        <v>152</v>
      </c>
      <c r="L13" s="29" t="s">
        <v>152</v>
      </c>
      <c r="M13" s="29" t="s">
        <v>518</v>
      </c>
      <c r="N13" t="s">
        <v>152</v>
      </c>
      <c r="O13" s="29" t="s">
        <v>156</v>
      </c>
      <c r="P13" s="29" t="s">
        <v>157</v>
      </c>
      <c r="Q13" s="29" t="s">
        <v>158</v>
      </c>
      <c r="R13" t="s">
        <v>152</v>
      </c>
      <c r="S13" t="s">
        <v>152</v>
      </c>
      <c r="T13" s="29" t="s">
        <v>152</v>
      </c>
      <c r="U13" s="29" t="s">
        <v>152</v>
      </c>
      <c r="V13" t="s">
        <v>153</v>
      </c>
      <c r="W13" s="29" t="s">
        <v>153</v>
      </c>
      <c r="X13" s="29" t="s">
        <v>152</v>
      </c>
      <c r="Y13" s="29" t="s">
        <v>152</v>
      </c>
      <c r="Z13" s="29" t="s">
        <v>152</v>
      </c>
      <c r="AA13" s="29" t="s">
        <v>159</v>
      </c>
      <c r="AB13" s="29" t="s">
        <v>163</v>
      </c>
      <c r="AC13" s="29" t="s">
        <v>164</v>
      </c>
      <c r="AD13" s="29" t="s">
        <v>165</v>
      </c>
      <c r="AE13" t="s">
        <v>152</v>
      </c>
      <c r="AF13" s="29" t="s">
        <v>152</v>
      </c>
      <c r="AG13" s="29" t="s">
        <v>152</v>
      </c>
      <c r="AH13" s="29" t="s">
        <v>153</v>
      </c>
      <c r="AI13" s="29" t="s">
        <v>152</v>
      </c>
      <c r="AJ13" s="89" t="s">
        <v>153</v>
      </c>
      <c r="AK13" t="s">
        <v>168</v>
      </c>
      <c r="AL13" s="32" t="s">
        <v>174</v>
      </c>
      <c r="AM13" t="s">
        <v>152</v>
      </c>
      <c r="AN13" s="29" t="s">
        <v>176</v>
      </c>
      <c r="AO13" t="s">
        <v>178</v>
      </c>
      <c r="AP13" t="s">
        <v>180</v>
      </c>
      <c r="AQ13" s="29" t="s">
        <v>185</v>
      </c>
      <c r="AR13" t="s">
        <v>181</v>
      </c>
      <c r="AS13" s="29" t="s">
        <v>185</v>
      </c>
      <c r="AT13" s="29" t="s">
        <v>180</v>
      </c>
      <c r="AU13" t="s">
        <v>184</v>
      </c>
      <c r="AV13" t="s">
        <v>185</v>
      </c>
      <c r="AW13" s="29" t="s">
        <v>185</v>
      </c>
      <c r="AX13" t="s">
        <v>187</v>
      </c>
      <c r="AY13" s="29" t="s">
        <v>189</v>
      </c>
      <c r="AZ13" s="29" t="s">
        <v>189</v>
      </c>
      <c r="BA13" s="29" t="s">
        <v>191</v>
      </c>
      <c r="BB13" s="29" t="s">
        <v>189</v>
      </c>
      <c r="BC13" s="29" t="s">
        <v>189</v>
      </c>
      <c r="BD13" s="29" t="s">
        <v>190</v>
      </c>
      <c r="BE13" s="29" t="s">
        <v>191</v>
      </c>
      <c r="BF13" s="29" t="s">
        <v>189</v>
      </c>
      <c r="BG13" s="29" t="s">
        <v>189</v>
      </c>
      <c r="BH13" s="29" t="s">
        <v>189</v>
      </c>
      <c r="BI13" s="29" t="s">
        <v>192</v>
      </c>
      <c r="BJ13" s="29" t="s">
        <v>156</v>
      </c>
      <c r="BK13" s="29" t="s">
        <v>157</v>
      </c>
      <c r="BL13" s="29" t="s">
        <v>158</v>
      </c>
      <c r="BM13" t="s">
        <v>152</v>
      </c>
      <c r="BN13" t="s">
        <v>153</v>
      </c>
      <c r="BO13" t="s">
        <v>152</v>
      </c>
      <c r="BP13" t="s">
        <v>153</v>
      </c>
      <c r="BQ13" t="s">
        <v>152</v>
      </c>
      <c r="BR13" t="s">
        <v>162</v>
      </c>
      <c r="BS13" s="29" t="s">
        <v>529</v>
      </c>
      <c r="BT13" t="s">
        <v>152</v>
      </c>
      <c r="BU13" s="29" t="s">
        <v>152</v>
      </c>
      <c r="BV13" s="29" t="s">
        <v>152</v>
      </c>
      <c r="BW13" s="29" t="s">
        <v>152</v>
      </c>
      <c r="BX13" s="29" t="s">
        <v>152</v>
      </c>
      <c r="BY13" s="29" t="s">
        <v>152</v>
      </c>
      <c r="BZ13" s="29">
        <v>3</v>
      </c>
      <c r="CA13" t="s">
        <v>153</v>
      </c>
      <c r="CB13" t="s">
        <v>153</v>
      </c>
      <c r="CC13" t="s">
        <v>152</v>
      </c>
      <c r="CD13" t="s">
        <v>153</v>
      </c>
      <c r="CE13" t="s">
        <v>152</v>
      </c>
      <c r="CF13" s="29" t="s">
        <v>199</v>
      </c>
      <c r="CG13" s="29" t="s">
        <v>153</v>
      </c>
      <c r="CH13" s="29" t="s">
        <v>153</v>
      </c>
      <c r="CI13" s="29" t="s">
        <v>152</v>
      </c>
      <c r="CJ13" s="29" t="s">
        <v>153</v>
      </c>
      <c r="CK13" s="29" t="s">
        <v>153</v>
      </c>
      <c r="CL13" s="29" t="s">
        <v>199</v>
      </c>
      <c r="CM13" t="s">
        <v>152</v>
      </c>
      <c r="CN13" s="29" t="s">
        <v>200</v>
      </c>
      <c r="CO13" s="29" t="s">
        <v>202</v>
      </c>
      <c r="CP13" s="29" t="s">
        <v>201</v>
      </c>
      <c r="CQ13" s="29" t="s">
        <v>203</v>
      </c>
      <c r="CR13" s="29" t="s">
        <v>205</v>
      </c>
      <c r="CS13" s="29" t="s">
        <v>206</v>
      </c>
      <c r="CT13" s="29" t="s">
        <v>207</v>
      </c>
      <c r="CU13" s="29" t="s">
        <v>208</v>
      </c>
      <c r="CV13" s="29" t="s">
        <v>209</v>
      </c>
      <c r="CW13" s="29" t="s">
        <v>210</v>
      </c>
      <c r="CX13" s="29" t="s">
        <v>211</v>
      </c>
      <c r="CY13" s="29" t="s">
        <v>212</v>
      </c>
      <c r="CZ13" s="29" t="s">
        <v>526</v>
      </c>
      <c r="DA13" t="s">
        <v>215</v>
      </c>
      <c r="DB13" t="s">
        <v>214</v>
      </c>
      <c r="DC13" s="29" t="s">
        <v>217</v>
      </c>
      <c r="DD13" s="29" t="s">
        <v>218</v>
      </c>
      <c r="DE13" s="29" t="s">
        <v>219</v>
      </c>
      <c r="DF13" s="29" t="s">
        <v>220</v>
      </c>
      <c r="DG13" s="29" t="s">
        <v>215</v>
      </c>
      <c r="DH13" s="29" t="s">
        <v>214</v>
      </c>
      <c r="DI13" s="29" t="s">
        <v>222</v>
      </c>
      <c r="DJ13" s="29" t="s">
        <v>218</v>
      </c>
      <c r="DK13" s="29" t="s">
        <v>219</v>
      </c>
      <c r="DL13" s="29" t="s">
        <v>220</v>
      </c>
      <c r="DM13" s="29" t="s">
        <v>223</v>
      </c>
      <c r="DN13" t="s">
        <v>153</v>
      </c>
      <c r="DO13" t="s">
        <v>153</v>
      </c>
      <c r="DP13" t="s">
        <v>152</v>
      </c>
      <c r="DQ13" t="s">
        <v>152</v>
      </c>
      <c r="DR13" t="s">
        <v>152</v>
      </c>
      <c r="DS13" t="s">
        <v>228</v>
      </c>
      <c r="DT13" s="29" t="s">
        <v>229</v>
      </c>
      <c r="DU13" t="s">
        <v>232</v>
      </c>
      <c r="DV13" t="s">
        <v>237</v>
      </c>
      <c r="DW13" t="s">
        <v>234</v>
      </c>
    </row>
  </sheetData>
  <mergeCells count="24">
    <mergeCell ref="AN1:BI1"/>
    <mergeCell ref="BJ1:CL1"/>
    <mergeCell ref="AP2:AW2"/>
    <mergeCell ref="AX2:BI2"/>
    <mergeCell ref="BJ2:BL2"/>
    <mergeCell ref="BM2:BP2"/>
    <mergeCell ref="BQ2:BR2"/>
    <mergeCell ref="CA2:CL2"/>
    <mergeCell ref="AB2:AJ2"/>
    <mergeCell ref="A1:A2"/>
    <mergeCell ref="CM1:CZ1"/>
    <mergeCell ref="DA1:DW1"/>
    <mergeCell ref="N2:Q2"/>
    <mergeCell ref="R2:AA2"/>
    <mergeCell ref="AK2:AM2"/>
    <mergeCell ref="BT2:BZ2"/>
    <mergeCell ref="DN2:DW2"/>
    <mergeCell ref="CM2:CP2"/>
    <mergeCell ref="CQ2:CT2"/>
    <mergeCell ref="CU2:CZ2"/>
    <mergeCell ref="DA2:DF2"/>
    <mergeCell ref="DG2:DL2"/>
    <mergeCell ref="B1:M2"/>
    <mergeCell ref="N1:AM1"/>
  </mergeCells>
  <hyperlinks>
    <hyperlink ref="A1:A2" location="Intro!A1" display="Intro!A1" xr:uid="{C1E31046-3CB6-45F3-805C-2E9A6B35C00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18BBC-88DD-4CDD-952D-652754AAA5CE}">
  <dimension ref="A1:DW13"/>
  <sheetViews>
    <sheetView workbookViewId="0">
      <pane xSplit="1" topLeftCell="B1" activePane="topRight" state="frozen"/>
      <selection pane="topRight" sqref="A1:A1048576"/>
    </sheetView>
  </sheetViews>
  <sheetFormatPr defaultRowHeight="14.5" x14ac:dyDescent="0.35"/>
  <cols>
    <col min="1" max="1" width="8.7265625" style="90"/>
    <col min="7" max="7" width="8.7265625" style="29"/>
    <col min="20" max="21" width="8.7265625" style="29"/>
    <col min="36" max="36" width="8.7265625" style="29"/>
  </cols>
  <sheetData>
    <row r="1" spans="1:127" ht="15" thickBot="1" x14ac:dyDescent="0.4">
      <c r="A1" s="134" t="s">
        <v>442</v>
      </c>
      <c r="B1" s="148" t="s">
        <v>238</v>
      </c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50"/>
      <c r="N1" s="154" t="s">
        <v>260</v>
      </c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/>
      <c r="AH1" s="155"/>
      <c r="AI1" s="155"/>
      <c r="AJ1" s="155"/>
      <c r="AK1" s="155"/>
      <c r="AL1" s="155"/>
      <c r="AM1" s="156"/>
      <c r="AN1" s="157" t="s">
        <v>261</v>
      </c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9"/>
      <c r="BJ1" s="160" t="s">
        <v>262</v>
      </c>
      <c r="BK1" s="161"/>
      <c r="BL1" s="161"/>
      <c r="BM1" s="161"/>
      <c r="BN1" s="161"/>
      <c r="BO1" s="161"/>
      <c r="BP1" s="161"/>
      <c r="BQ1" s="161"/>
      <c r="BR1" s="161"/>
      <c r="BS1" s="161"/>
      <c r="BT1" s="161"/>
      <c r="BU1" s="161"/>
      <c r="BV1" s="161"/>
      <c r="BW1" s="161"/>
      <c r="BX1" s="161"/>
      <c r="BY1" s="161"/>
      <c r="BZ1" s="161"/>
      <c r="CA1" s="161"/>
      <c r="CB1" s="161"/>
      <c r="CC1" s="161"/>
      <c r="CD1" s="161"/>
      <c r="CE1" s="161"/>
      <c r="CF1" s="161"/>
      <c r="CG1" s="161"/>
      <c r="CH1" s="161"/>
      <c r="CI1" s="161"/>
      <c r="CJ1" s="161"/>
      <c r="CK1" s="161"/>
      <c r="CL1" s="162"/>
      <c r="CM1" s="136" t="s">
        <v>263</v>
      </c>
      <c r="CN1" s="137"/>
      <c r="CO1" s="137"/>
      <c r="CP1" s="137"/>
      <c r="CQ1" s="137"/>
      <c r="CR1" s="137"/>
      <c r="CS1" s="137"/>
      <c r="CT1" s="137"/>
      <c r="CU1" s="137"/>
      <c r="CV1" s="137"/>
      <c r="CW1" s="137"/>
      <c r="CX1" s="137"/>
      <c r="CY1" s="137"/>
      <c r="CZ1" s="138"/>
      <c r="DA1" s="139" t="s">
        <v>264</v>
      </c>
      <c r="DB1" s="140"/>
      <c r="DC1" s="140"/>
      <c r="DD1" s="140"/>
      <c r="DE1" s="140"/>
      <c r="DF1" s="140"/>
      <c r="DG1" s="140"/>
      <c r="DH1" s="140"/>
      <c r="DI1" s="140"/>
      <c r="DJ1" s="140"/>
      <c r="DK1" s="140"/>
      <c r="DL1" s="140"/>
      <c r="DM1" s="140"/>
      <c r="DN1" s="140"/>
      <c r="DO1" s="140"/>
      <c r="DP1" s="140"/>
      <c r="DQ1" s="140"/>
      <c r="DR1" s="140"/>
      <c r="DS1" s="140"/>
      <c r="DT1" s="140"/>
      <c r="DU1" s="140"/>
      <c r="DV1" s="140"/>
      <c r="DW1" s="141"/>
    </row>
    <row r="2" spans="1:127" ht="15" thickBot="1" x14ac:dyDescent="0.4">
      <c r="A2" s="135"/>
      <c r="B2" s="151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3"/>
      <c r="N2" s="142" t="s">
        <v>239</v>
      </c>
      <c r="O2" s="143"/>
      <c r="P2" s="143"/>
      <c r="Q2" s="144"/>
      <c r="R2" s="131" t="s">
        <v>240</v>
      </c>
      <c r="S2" s="132"/>
      <c r="T2" s="132"/>
      <c r="U2" s="132"/>
      <c r="V2" s="132"/>
      <c r="W2" s="132"/>
      <c r="X2" s="132"/>
      <c r="Y2" s="132"/>
      <c r="Z2" s="132"/>
      <c r="AA2" s="133"/>
      <c r="AB2" s="131" t="s">
        <v>241</v>
      </c>
      <c r="AC2" s="132"/>
      <c r="AD2" s="132"/>
      <c r="AE2" s="132"/>
      <c r="AF2" s="132"/>
      <c r="AG2" s="132"/>
      <c r="AH2" s="132"/>
      <c r="AI2" s="132"/>
      <c r="AJ2" s="133"/>
      <c r="AK2" s="131" t="s">
        <v>242</v>
      </c>
      <c r="AL2" s="132"/>
      <c r="AM2" s="133"/>
      <c r="AN2" s="34" t="s">
        <v>243</v>
      </c>
      <c r="AO2" s="34" t="s">
        <v>244</v>
      </c>
      <c r="AP2" s="131" t="s">
        <v>245</v>
      </c>
      <c r="AQ2" s="132"/>
      <c r="AR2" s="132"/>
      <c r="AS2" s="132"/>
      <c r="AT2" s="132"/>
      <c r="AU2" s="132"/>
      <c r="AV2" s="132"/>
      <c r="AW2" s="133"/>
      <c r="AX2" s="131" t="s">
        <v>246</v>
      </c>
      <c r="AY2" s="132"/>
      <c r="AZ2" s="132"/>
      <c r="BA2" s="132"/>
      <c r="BB2" s="132"/>
      <c r="BC2" s="132"/>
      <c r="BD2" s="132"/>
      <c r="BE2" s="132"/>
      <c r="BF2" s="132"/>
      <c r="BG2" s="132"/>
      <c r="BH2" s="132"/>
      <c r="BI2" s="133"/>
      <c r="BJ2" s="131" t="s">
        <v>247</v>
      </c>
      <c r="BK2" s="132"/>
      <c r="BL2" s="133"/>
      <c r="BM2" s="131" t="s">
        <v>248</v>
      </c>
      <c r="BN2" s="132"/>
      <c r="BO2" s="132"/>
      <c r="BP2" s="133"/>
      <c r="BQ2" s="131" t="s">
        <v>249</v>
      </c>
      <c r="BR2" s="133"/>
      <c r="BS2" s="34" t="s">
        <v>250</v>
      </c>
      <c r="BT2" s="131" t="s">
        <v>251</v>
      </c>
      <c r="BU2" s="132"/>
      <c r="BV2" s="132"/>
      <c r="BW2" s="132"/>
      <c r="BX2" s="132"/>
      <c r="BY2" s="132"/>
      <c r="BZ2" s="133"/>
      <c r="CA2" s="131" t="s">
        <v>252</v>
      </c>
      <c r="CB2" s="132"/>
      <c r="CC2" s="132"/>
      <c r="CD2" s="132"/>
      <c r="CE2" s="132"/>
      <c r="CF2" s="132"/>
      <c r="CG2" s="132"/>
      <c r="CH2" s="132"/>
      <c r="CI2" s="132"/>
      <c r="CJ2" s="132"/>
      <c r="CK2" s="132"/>
      <c r="CL2" s="133"/>
      <c r="CM2" s="131" t="s">
        <v>253</v>
      </c>
      <c r="CN2" s="132"/>
      <c r="CO2" s="132"/>
      <c r="CP2" s="133"/>
      <c r="CQ2" s="131" t="s">
        <v>254</v>
      </c>
      <c r="CR2" s="132"/>
      <c r="CS2" s="132"/>
      <c r="CT2" s="133"/>
      <c r="CU2" s="131" t="s">
        <v>255</v>
      </c>
      <c r="CV2" s="132"/>
      <c r="CW2" s="132"/>
      <c r="CX2" s="132"/>
      <c r="CY2" s="132"/>
      <c r="CZ2" s="133"/>
      <c r="DA2" s="145" t="s">
        <v>256</v>
      </c>
      <c r="DB2" s="145"/>
      <c r="DC2" s="145"/>
      <c r="DD2" s="145"/>
      <c r="DE2" s="145"/>
      <c r="DF2" s="146"/>
      <c r="DG2" s="147" t="s">
        <v>257</v>
      </c>
      <c r="DH2" s="145"/>
      <c r="DI2" s="145"/>
      <c r="DJ2" s="145"/>
      <c r="DK2" s="145"/>
      <c r="DL2" s="146"/>
      <c r="DM2" s="33" t="s">
        <v>258</v>
      </c>
      <c r="DN2" s="131" t="s">
        <v>259</v>
      </c>
      <c r="DO2" s="132"/>
      <c r="DP2" s="132"/>
      <c r="DQ2" s="132"/>
      <c r="DR2" s="132"/>
      <c r="DS2" s="132"/>
      <c r="DT2" s="132"/>
      <c r="DU2" s="132"/>
      <c r="DV2" s="132"/>
      <c r="DW2" s="133"/>
    </row>
    <row r="3" spans="1:127" x14ac:dyDescent="0.35">
      <c r="A3" s="90" t="s">
        <v>44</v>
      </c>
      <c r="B3" s="29" t="s">
        <v>45</v>
      </c>
      <c r="C3" s="29" t="s">
        <v>46</v>
      </c>
      <c r="D3" s="29" t="s">
        <v>47</v>
      </c>
      <c r="E3" s="29" t="s">
        <v>48</v>
      </c>
      <c r="F3" s="29" t="s">
        <v>49</v>
      </c>
      <c r="G3" s="29" t="s">
        <v>519</v>
      </c>
      <c r="H3" s="29" t="s">
        <v>520</v>
      </c>
      <c r="I3" s="29" t="s">
        <v>521</v>
      </c>
      <c r="J3" s="29" t="s">
        <v>522</v>
      </c>
      <c r="K3" s="29" t="s">
        <v>523</v>
      </c>
      <c r="L3" s="29" t="s">
        <v>524</v>
      </c>
      <c r="M3" s="29" t="s">
        <v>525</v>
      </c>
      <c r="N3" s="29" t="s">
        <v>50</v>
      </c>
      <c r="O3" s="29" t="s">
        <v>51</v>
      </c>
      <c r="P3" s="29" t="s">
        <v>52</v>
      </c>
      <c r="Q3" s="29" t="s">
        <v>53</v>
      </c>
      <c r="R3" s="29" t="s">
        <v>54</v>
      </c>
      <c r="S3" s="29" t="s">
        <v>170</v>
      </c>
      <c r="T3" s="29" t="s">
        <v>171</v>
      </c>
      <c r="U3" s="29" t="s">
        <v>172</v>
      </c>
      <c r="V3" s="29" t="s">
        <v>130</v>
      </c>
      <c r="W3" s="29" t="s">
        <v>131</v>
      </c>
      <c r="X3" s="29" t="s">
        <v>132</v>
      </c>
      <c r="Y3" s="29" t="s">
        <v>133</v>
      </c>
      <c r="Z3" s="29" t="s">
        <v>134</v>
      </c>
      <c r="AA3" s="29" t="s">
        <v>135</v>
      </c>
      <c r="AB3" s="29" t="s">
        <v>55</v>
      </c>
      <c r="AC3" s="29" t="s">
        <v>56</v>
      </c>
      <c r="AD3" s="29" t="s">
        <v>57</v>
      </c>
      <c r="AE3" s="29" t="s">
        <v>136</v>
      </c>
      <c r="AF3" s="29" t="s">
        <v>137</v>
      </c>
      <c r="AG3" s="29" t="s">
        <v>138</v>
      </c>
      <c r="AH3" s="29" t="s">
        <v>139</v>
      </c>
      <c r="AI3" s="29" t="s">
        <v>140</v>
      </c>
      <c r="AJ3" s="29" t="s">
        <v>528</v>
      </c>
      <c r="AK3" s="29" t="s">
        <v>58</v>
      </c>
      <c r="AL3" s="29" t="s">
        <v>59</v>
      </c>
      <c r="AM3" s="29" t="s">
        <v>60</v>
      </c>
      <c r="AN3" s="29" t="s">
        <v>61</v>
      </c>
      <c r="AO3" s="29" t="s">
        <v>62</v>
      </c>
      <c r="AP3" s="29" t="s">
        <v>63</v>
      </c>
      <c r="AQ3" s="29" t="s">
        <v>64</v>
      </c>
      <c r="AR3" s="29" t="s">
        <v>65</v>
      </c>
      <c r="AS3" s="29" t="s">
        <v>66</v>
      </c>
      <c r="AT3" s="29" t="s">
        <v>67</v>
      </c>
      <c r="AU3" s="29" t="s">
        <v>68</v>
      </c>
      <c r="AV3" s="29" t="s">
        <v>69</v>
      </c>
      <c r="AW3" s="29" t="s">
        <v>70</v>
      </c>
      <c r="AX3" s="29" t="s">
        <v>71</v>
      </c>
      <c r="AY3" s="29" t="s">
        <v>72</v>
      </c>
      <c r="AZ3" s="29" t="s">
        <v>73</v>
      </c>
      <c r="BA3" s="29" t="s">
        <v>74</v>
      </c>
      <c r="BB3" s="29" t="s">
        <v>75</v>
      </c>
      <c r="BC3" s="29" t="s">
        <v>76</v>
      </c>
      <c r="BD3" s="29" t="s">
        <v>77</v>
      </c>
      <c r="BE3" s="29" t="s">
        <v>78</v>
      </c>
      <c r="BF3" s="29" t="s">
        <v>79</v>
      </c>
      <c r="BG3" s="29" t="s">
        <v>80</v>
      </c>
      <c r="BH3" s="29" t="s">
        <v>81</v>
      </c>
      <c r="BI3" s="29" t="s">
        <v>82</v>
      </c>
      <c r="BJ3" s="29" t="s">
        <v>83</v>
      </c>
      <c r="BK3" s="29" t="s">
        <v>84</v>
      </c>
      <c r="BL3" s="29" t="s">
        <v>85</v>
      </c>
      <c r="BM3" s="29" t="s">
        <v>86</v>
      </c>
      <c r="BN3" s="29" t="s">
        <v>87</v>
      </c>
      <c r="BO3" s="29" t="s">
        <v>88</v>
      </c>
      <c r="BP3" s="29" t="s">
        <v>89</v>
      </c>
      <c r="BQ3" s="29" t="s">
        <v>90</v>
      </c>
      <c r="BR3" s="29" t="s">
        <v>91</v>
      </c>
      <c r="BS3" s="29" t="s">
        <v>92</v>
      </c>
      <c r="BT3" s="29" t="s">
        <v>93</v>
      </c>
      <c r="BU3" s="29" t="s">
        <v>94</v>
      </c>
      <c r="BV3" s="29" t="s">
        <v>95</v>
      </c>
      <c r="BW3" s="29" t="s">
        <v>96</v>
      </c>
      <c r="BX3" s="29" t="s">
        <v>97</v>
      </c>
      <c r="BY3" s="29" t="s">
        <v>98</v>
      </c>
      <c r="BZ3" s="29" t="s">
        <v>99</v>
      </c>
      <c r="CA3" s="29" t="s">
        <v>100</v>
      </c>
      <c r="CB3" s="29" t="s">
        <v>101</v>
      </c>
      <c r="CC3" s="29" t="s">
        <v>102</v>
      </c>
      <c r="CD3" s="29" t="s">
        <v>103</v>
      </c>
      <c r="CE3" s="29" t="s">
        <v>104</v>
      </c>
      <c r="CF3" s="29" t="s">
        <v>105</v>
      </c>
      <c r="CG3" s="29" t="s">
        <v>106</v>
      </c>
      <c r="CH3" s="29" t="s">
        <v>107</v>
      </c>
      <c r="CI3" s="29" t="s">
        <v>108</v>
      </c>
      <c r="CJ3" s="29" t="s">
        <v>109</v>
      </c>
      <c r="CK3" s="29" t="s">
        <v>110</v>
      </c>
      <c r="CL3" s="29" t="s">
        <v>111</v>
      </c>
      <c r="CM3" s="29" t="s">
        <v>112</v>
      </c>
      <c r="CN3" s="29" t="s">
        <v>113</v>
      </c>
      <c r="CO3" s="29" t="s">
        <v>114</v>
      </c>
      <c r="CP3" s="29" t="s">
        <v>115</v>
      </c>
      <c r="CQ3" s="29" t="s">
        <v>116</v>
      </c>
      <c r="CR3" s="29" t="s">
        <v>117</v>
      </c>
      <c r="CS3" s="29" t="s">
        <v>118</v>
      </c>
      <c r="CT3" s="29" t="s">
        <v>119</v>
      </c>
      <c r="CU3" s="29" t="s">
        <v>120</v>
      </c>
      <c r="CV3" s="29" t="s">
        <v>121</v>
      </c>
      <c r="CW3" s="29" t="s">
        <v>122</v>
      </c>
      <c r="CX3" s="29" t="s">
        <v>123</v>
      </c>
      <c r="CY3" s="29" t="s">
        <v>124</v>
      </c>
      <c r="CZ3" s="29" t="s">
        <v>125</v>
      </c>
      <c r="DA3" s="29" t="s">
        <v>0</v>
      </c>
      <c r="DB3" s="29" t="s">
        <v>1</v>
      </c>
      <c r="DC3" s="29" t="s">
        <v>2</v>
      </c>
      <c r="DD3" s="29" t="s">
        <v>3</v>
      </c>
      <c r="DE3" s="29" t="s">
        <v>4</v>
      </c>
      <c r="DF3" s="29" t="s">
        <v>5</v>
      </c>
      <c r="DG3" s="29" t="s">
        <v>6</v>
      </c>
      <c r="DH3" s="29" t="s">
        <v>7</v>
      </c>
      <c r="DI3" s="29" t="s">
        <v>8</v>
      </c>
      <c r="DJ3" s="29" t="s">
        <v>9</v>
      </c>
      <c r="DK3" s="29" t="s">
        <v>10</v>
      </c>
      <c r="DL3" s="29" t="s">
        <v>11</v>
      </c>
      <c r="DM3" s="29" t="s">
        <v>12</v>
      </c>
      <c r="DN3" s="29" t="s">
        <v>14</v>
      </c>
      <c r="DO3" s="29" t="s">
        <v>13</v>
      </c>
      <c r="DP3" s="29" t="s">
        <v>15</v>
      </c>
      <c r="DQ3" s="29" t="s">
        <v>16</v>
      </c>
      <c r="DR3" s="29" t="s">
        <v>17</v>
      </c>
      <c r="DS3" s="29" t="s">
        <v>18</v>
      </c>
      <c r="DT3" s="29" t="s">
        <v>126</v>
      </c>
      <c r="DU3" s="29" t="s">
        <v>127</v>
      </c>
      <c r="DV3" s="29" t="s">
        <v>128</v>
      </c>
      <c r="DW3" s="29" t="s">
        <v>129</v>
      </c>
    </row>
    <row r="4" spans="1:127" x14ac:dyDescent="0.35">
      <c r="A4" s="90">
        <v>1</v>
      </c>
      <c r="B4" s="29">
        <f>IF(raw_data!B4="post-graduate",7,IF(raw_data!B4="graduate",6,IF(raw_data!B4="college",5,IF(raw_data!B4="technical",4,IF(raw_data!B4="high school",3,IF(raw_data!B4="elementary",2,IF(raw_data!B4="some schooling",1,0)))))))</f>
        <v>7</v>
      </c>
      <c r="C4">
        <f>IF(raw_data!C4="gov vet",0,IF(raw_data!C4="non-gov vet",1,IF(raw_data!C4="para-vet",2,IF(raw_data!C4="health worker",2,IF(raw_data!C4="non-vet",3,4)))))</f>
        <v>1</v>
      </c>
      <c r="D4">
        <f>raw_data!D4</f>
        <v>55</v>
      </c>
      <c r="E4">
        <f>IF(raw_data!E4="less than 1 yr", 0, IF(raw_data!E4="1-2 yrs", 1, IF(raw_data!E4="2-5 yrs", 2, IF(raw_data!E4="5-10 yrs", 3, 4))))</f>
        <v>4</v>
      </c>
      <c r="F4">
        <f>IF(raw_data!F4="male", 0, IF(raw_data!F4="female", 1, 2))</f>
        <v>2</v>
      </c>
      <c r="G4" s="29">
        <f>IF(raw_data!G4="no",0,1)</f>
        <v>1</v>
      </c>
      <c r="H4">
        <f>IF(raw_data!H4="no",0,IF(raw_data!H4="na",0,6))</f>
        <v>6</v>
      </c>
      <c r="I4" s="29">
        <f>IF(raw_data!I4="no",0,IF(raw_data!I4="na",0,5))</f>
        <v>5</v>
      </c>
      <c r="J4" s="29">
        <f>IF(raw_data!J4="no",0,IF(raw_data!J4="na",0,4))</f>
        <v>4</v>
      </c>
      <c r="K4" s="29">
        <f>IF(raw_data!K4="no",0,IF(raw_data!K4="na",0,3))</f>
        <v>3</v>
      </c>
      <c r="L4" s="29">
        <f>IF(raw_data!L4="no",0,IF(raw_data!L4="na",0,2))</f>
        <v>2</v>
      </c>
      <c r="M4" s="29">
        <f>IF(raw_data!M4="no",0,IF(raw_data!M4="na",0,1))</f>
        <v>1</v>
      </c>
      <c r="N4" s="29">
        <f>IF(raw_data!N4="no",0,IF(raw_data!N4="don't know",0,1))</f>
        <v>1</v>
      </c>
      <c r="O4" s="29">
        <f>IF(raw_data!O4="don't know",0,IF(raw_data!O4="na",0,1))</f>
        <v>1</v>
      </c>
      <c r="P4" s="29">
        <f>IF(raw_data!P4="don't know",0,IF(raw_data!P4="na",0,1))</f>
        <v>1</v>
      </c>
      <c r="Q4" s="29">
        <f>IF(raw_data!Q4="don't know",0,IF(raw_data!Q4="na",0,1))</f>
        <v>1</v>
      </c>
      <c r="R4" s="29">
        <f>IF(raw_data!R4="no",0,IF(raw_data!R4="na",0,1))</f>
        <v>1</v>
      </c>
      <c r="S4" s="29">
        <f>IF(raw_data!S4="na",0,IF(raw_data!S4="don't know",0,1))</f>
        <v>1</v>
      </c>
      <c r="T4" s="29">
        <f>IF(raw_data!T4="na",0,IF(raw_data!T4="don't know",0,1))</f>
        <v>1</v>
      </c>
      <c r="U4" s="29">
        <f>IF(raw_data!U4="na",0,IF(raw_data!U4="don't know",0,1))</f>
        <v>1</v>
      </c>
      <c r="V4" s="29">
        <f>IF(raw_data!V4="no",0,IF(raw_data!V4="na",0,1))</f>
        <v>1</v>
      </c>
      <c r="W4" s="29">
        <f>IF(raw_data!W4="no",0,IF(raw_data!W4="na",0,1))</f>
        <v>0</v>
      </c>
      <c r="X4" s="29">
        <f>IF(raw_data!X4="no",0,IF(raw_data!X4="na",0,1))</f>
        <v>1</v>
      </c>
      <c r="Y4" s="29">
        <f>IF(raw_data!Y4="no",0,IF(raw_data!Y4="na",0,1))</f>
        <v>1</v>
      </c>
      <c r="Z4" s="29">
        <f>IF(raw_data!Z4="no",0,IF(raw_data!Z4="na",0,1))</f>
        <v>1</v>
      </c>
      <c r="AA4" s="29">
        <f>IF(raw_data!AA4="no",0,IF(raw_data!AA4="na",0,1))</f>
        <v>1</v>
      </c>
      <c r="AB4" s="29">
        <f>IF(raw_data!AB4="no",0,IF(raw_data!AB4="na",0,1))</f>
        <v>1</v>
      </c>
      <c r="AC4" s="29">
        <f>IF(raw_data!AC4="no",0,IF(raw_data!AC4="na",0,1))</f>
        <v>1</v>
      </c>
      <c r="AD4" s="29">
        <f>IF(raw_data!AD4="no",0,IF(raw_data!AD4="na",0,1))</f>
        <v>1</v>
      </c>
      <c r="AE4" s="29">
        <f>IF(raw_data!AE4="no",0,IF(raw_data!AE4="na",0,1))</f>
        <v>1</v>
      </c>
      <c r="AF4" s="29">
        <f>IF(raw_data!AF4="no",0,IF(raw_data!AF4="na",0,1))</f>
        <v>1</v>
      </c>
      <c r="AG4" s="29">
        <f>IF(raw_data!AG4="no",0,IF(raw_data!AG4="na",0,1))</f>
        <v>1</v>
      </c>
      <c r="AH4" s="29">
        <f>IF(raw_data!AH4="no",1,IF(raw_data!AH4="na",1,0))</f>
        <v>1</v>
      </c>
      <c r="AI4" s="29">
        <f>IF(raw_data!AI4="no",0,IF(raw_data!AI4="na",0,1))</f>
        <v>1</v>
      </c>
      <c r="AJ4" s="29">
        <f>IF(raw_data!AJ4="no",1,IF(raw_data!AJ4="na",0,0))</f>
        <v>1</v>
      </c>
      <c r="AK4">
        <f>IF(raw_data!AK4="no idea",0,IF(raw_data!AK4="little idea",1,IF(raw_data!AK4="basic info",2,IF(raw_data!AK4="understand how it spreads",3,4))))</f>
        <v>4</v>
      </c>
      <c r="AL4">
        <f>IF(raw_data!AL4="true", 0, 1)</f>
        <v>1</v>
      </c>
      <c r="AM4" s="29">
        <f>IF(raw_data!AM4="no",0,IF(raw_data!AM4="don't know",0,1))</f>
        <v>1</v>
      </c>
      <c r="AN4">
        <f>IF(raw_data!AN4="very serious", 5, IF(raw_data!AN4="serious", 4, IF(raw_data!AN4="moderately serious", 3, IF(raw_data!AN4="slightly serious", 2, 1))))</f>
        <v>5</v>
      </c>
      <c r="AO4">
        <f>IF(raw_data!AO4="seriously concerned", 5, IF(raw_data!AO4="concerned", 4, IF(raw_data!AO4="slightly concerned", 3, IF(raw_data!AO4="not concerned at all", 2, 1))))</f>
        <v>5</v>
      </c>
      <c r="AP4">
        <f>IF(raw_data!AP4="strongly agree", 5, IF(raw_data!AP4="agree", 4, IF(raw_data!AP4="neutral", 3, IF(raw_data!AP4="disagree", 2, 1))))</f>
        <v>1</v>
      </c>
      <c r="AQ4" s="29">
        <f>IF(raw_data!AQ4="strongly agree", 5, IF(raw_data!AQ4="agree", 4, IF(raw_data!AQ4="neutral", 3, IF(raw_data!AQ4="disagree", 2, 1))))</f>
        <v>5</v>
      </c>
      <c r="AR4" s="29">
        <f>IF(raw_data!AR4="strongly agree", 5, IF(raw_data!AR4="agree", 4, IF(raw_data!AR4="neutral", 3, IF(raw_data!AR4="disagree", 2, 1))))</f>
        <v>2</v>
      </c>
      <c r="AS4" s="29">
        <f>IF(raw_data!AS4="strongly agree", 5, IF(raw_data!AS4="agree", 4, IF(raw_data!AS4="neutral", 3, IF(raw_data!AS4="disagree", 2, 1))))</f>
        <v>5</v>
      </c>
      <c r="AT4" s="29">
        <f>IF(raw_data!AT4="strongly agree", 5, IF(raw_data!AT4="agree", 4, IF(raw_data!AT4="neutral", 3, IF(raw_data!AT4="disagree", 2, 1))))</f>
        <v>1</v>
      </c>
      <c r="AU4" s="29">
        <f>IF(raw_data!AU4="strongly agree", 5, IF(raw_data!AU4="agree", 4, IF(raw_data!AU4="neutral", 3, IF(raw_data!AU4="disagree", 2, 1))))</f>
        <v>4</v>
      </c>
      <c r="AV4" s="29">
        <f>IF(raw_data!AV4="strongly agree", 5, IF(raw_data!AV4="agree", 4, IF(raw_data!AV4="neutral", 3, IF(raw_data!AV4="disagree", 2, 1))))</f>
        <v>4</v>
      </c>
      <c r="AW4" s="29">
        <f>IF(raw_data!AW4="strongly agree", 5, IF(raw_data!AW4="agree", 4, IF(raw_data!AW4="neutral", 3, IF(raw_data!AW4="disagree", 2, 1))))</f>
        <v>5</v>
      </c>
      <c r="AX4">
        <f>IF(raw_data!AX4="very strong influence", 5, IF(raw_data!AX4="substantial influence", 4, IF(raw_data!AX4="moderate influence", 3, IF(raw_data!AX4="limited influence", 2, 1))))</f>
        <v>1</v>
      </c>
      <c r="AY4" s="29">
        <f>IF(raw_data!AY4="very strong influence", 5, IF(raw_data!AY4="substantial influence", 4, IF(raw_data!AY4="moderate influence", 3, IF(raw_data!AY4="limited influence", 2, 1))))</f>
        <v>5</v>
      </c>
      <c r="AZ4" s="29">
        <f>IF(raw_data!AZ4="very strong influence", 5, IF(raw_data!AZ4="substantial influence", 4, IF(raw_data!AZ4="moderate influence", 3, IF(raw_data!AZ4="limited influence", 2, 1))))</f>
        <v>5</v>
      </c>
      <c r="BA4" s="29">
        <f>IF(raw_data!BA4="very strong influence", 5, IF(raw_data!BA4="substantial influence", 4, IF(raw_data!BA4="moderate influence", 3, IF(raw_data!BA4="limited influence", 2, 1))))</f>
        <v>3</v>
      </c>
      <c r="BB4" s="29">
        <f>IF(raw_data!BB4="very strong influence", 5, IF(raw_data!BB4="substantial influence", 4, IF(raw_data!BB4="moderate influence", 3, IF(raw_data!BB4="limited influence", 2, 1))))</f>
        <v>5</v>
      </c>
      <c r="BC4" s="29">
        <f>IF(raw_data!BC4="very strong influence", 5, IF(raw_data!BC4="substantial influence", 4, IF(raw_data!BC4="moderate influence", 3, IF(raw_data!BC4="limited influence", 2, 1))))</f>
        <v>5</v>
      </c>
      <c r="BD4" s="29">
        <f>IF(raw_data!BD4="very strong influence", 5, IF(raw_data!BD4="substantial influence", 4, IF(raw_data!BD4="moderate influence", 3, IF(raw_data!BD4="limited influence", 2, 1))))</f>
        <v>4</v>
      </c>
      <c r="BE4" s="29">
        <f>IF(raw_data!BE4="very strong influence", 5, IF(raw_data!BE4="substantial influence", 4, IF(raw_data!BE4="moderate influence", 3, IF(raw_data!BE4="limited influence", 2, 1))))</f>
        <v>3</v>
      </c>
      <c r="BF4" s="29">
        <f>IF(raw_data!BF4="very strong influence", 5, IF(raw_data!BF4="substantial influence", 4, IF(raw_data!BF4="moderate influence", 3, IF(raw_data!BF4="limited influence", 2, 1))))</f>
        <v>5</v>
      </c>
      <c r="BG4" s="29">
        <f>IF(raw_data!BG4="very strong influence", 5, IF(raw_data!BG4="substantial influence", 4, IF(raw_data!BG4="moderate influence", 3, IF(raw_data!BG4="limited influence", 2, 1))))</f>
        <v>5</v>
      </c>
      <c r="BH4" s="29">
        <f>IF(raw_data!BH4="very strong influence", 5, IF(raw_data!BH4="substantial influence", 4, IF(raw_data!BH4="moderate influence", 3, IF(raw_data!BH4="limited influence", 2, 1))))</f>
        <v>5</v>
      </c>
      <c r="BI4" s="29">
        <f>IF(raw_data!BI4="very strong influence", 5, IF(raw_data!BI4="substantial influence", 4, IF(raw_data!BI4="moderate influence", 3, IF(raw_data!BI4="limited influence", 2, 1))))</f>
        <v>1</v>
      </c>
      <c r="BJ4" s="29">
        <f>IF(raw_data!BJ4="no",0,IF(raw_data!BJ4="na",0,1))</f>
        <v>1</v>
      </c>
      <c r="BK4" s="29">
        <f>IF(raw_data!BK4="no",0,IF(raw_data!BK4="na",0,1))</f>
        <v>1</v>
      </c>
      <c r="BL4" s="29">
        <f>IF(raw_data!BL4="no",0,IF(raw_data!BL4="na",0,1))</f>
        <v>1</v>
      </c>
      <c r="BM4" s="29">
        <f>IF(raw_data!BM4="no",0,IF(raw_data!BM4="na",0,1))</f>
        <v>1</v>
      </c>
      <c r="BN4" s="29">
        <f>IF(raw_data!BN4="no",0,IF(raw_data!BN4="na",0,1))</f>
        <v>0</v>
      </c>
      <c r="BO4" s="29">
        <f>IF(raw_data!BO4="no",0,IF(raw_data!BO4="na",0,1))</f>
        <v>1</v>
      </c>
      <c r="BP4" s="29">
        <f>IF(raw_data!BP4="no",0,IF(raw_data!BP4="na",0,1))</f>
        <v>0</v>
      </c>
      <c r="BQ4">
        <f>IF(raw_data!BQ4="yes", 2, IF(raw_data!BQ4="sometimes", 1, 0))</f>
        <v>2</v>
      </c>
      <c r="BR4">
        <f>IF(raw_data!BR4="na", 0, IF(raw_data!BR4="not required by law", 0, IF(raw_data!BR4="not required by business", 1, IF(raw_data!BR4="don't feel the need", 2, IF(raw_data!BR4="clients don't prefer", 3, 4)))))</f>
        <v>0</v>
      </c>
      <c r="BS4">
        <f>IF(raw_data!BS4="as presc", 0, IF(raw_data!BS4="more presc", 1, IF(raw_data!BS4="stop presc", 2, IF(raw_data!BS4="as feel", 3, 4))))</f>
        <v>0</v>
      </c>
      <c r="BT4">
        <f>IF(raw_data!BT4="yes", 1, 0)</f>
        <v>1</v>
      </c>
      <c r="BU4" s="29">
        <f>IF(raw_data!BU4="no",0,IF(raw_data!BU4="na",0,1))</f>
        <v>1</v>
      </c>
      <c r="BV4" s="29">
        <f>IF(raw_data!BV4="no",0,IF(raw_data!BV4="na",0,1))</f>
        <v>1</v>
      </c>
      <c r="BW4" s="29">
        <f>IF(raw_data!BW4="no",0,IF(raw_data!BW4="na",0,1))</f>
        <v>1</v>
      </c>
      <c r="BX4" s="29">
        <f>IF(raw_data!BX4="no",0,IF(raw_data!BX4="na",0,1))</f>
        <v>1</v>
      </c>
      <c r="BY4" s="29">
        <f>IF(raw_data!BY4="no",0,IF(raw_data!BY4="na",0,1))</f>
        <v>1</v>
      </c>
      <c r="BZ4" s="29">
        <f>IF(raw_data!BZ4="no",0,IF(raw_data!BZ4="na",0,1))</f>
        <v>1</v>
      </c>
      <c r="CA4" s="29">
        <f>IF(raw_data!CA4="no",0,IF(raw_data!CA4="na",0,1))</f>
        <v>0</v>
      </c>
      <c r="CB4" s="29">
        <f>IF(raw_data!CB4="no",0,IF(raw_data!CB4="na",0,1))</f>
        <v>0</v>
      </c>
      <c r="CC4" s="29">
        <f>IF(raw_data!CC4="no",0,IF(raw_data!CC4="na",0,1))</f>
        <v>1</v>
      </c>
      <c r="CD4" s="29">
        <f>IF(raw_data!CD4="no",0,IF(raw_data!CD4="na",0,1))</f>
        <v>0</v>
      </c>
      <c r="CE4" s="29">
        <f>IF(raw_data!CE4="no",0,IF(raw_data!CE4="na",0,1))</f>
        <v>0</v>
      </c>
      <c r="CF4" s="29">
        <f>IF(raw_data!CF4="no",0,IF(raw_data!CF4="na",0,1))</f>
        <v>1</v>
      </c>
      <c r="CG4" s="29">
        <f>IF(raw_data!CG4="no",0,IF(raw_data!CG4="na",0,1))</f>
        <v>0</v>
      </c>
      <c r="CH4" s="29">
        <f>IF(raw_data!CH4="no",0,IF(raw_data!CH4="na",0,1))</f>
        <v>0</v>
      </c>
      <c r="CI4" s="29">
        <f>IF(raw_data!CI4="no",0,IF(raw_data!CI4="na",0,1))</f>
        <v>1</v>
      </c>
      <c r="CJ4" s="29">
        <f>IF(raw_data!CJ4="no",0,IF(raw_data!CJ4="na",0,1))</f>
        <v>0</v>
      </c>
      <c r="CK4" s="29">
        <f>IF(raw_data!CK4="no",0,IF(raw_data!CK4="na",0,1))</f>
        <v>0</v>
      </c>
      <c r="CL4" s="29">
        <f>IF(raw_data!CL4="no",0,IF(raw_data!CL4="na",0,1))</f>
        <v>1</v>
      </c>
      <c r="CM4" s="29">
        <f>IF(raw_data!CM4="no",0,IF(raw_data!CM4="na",0,1))</f>
        <v>1</v>
      </c>
      <c r="CN4" s="29">
        <f>IF(raw_data!CN4="don't know",0,IF(raw_data!CN4="na",0,1))</f>
        <v>1</v>
      </c>
      <c r="CO4" s="29">
        <f>IF(raw_data!CO4="don't know",0,IF(raw_data!CO4="na",0,1))</f>
        <v>1</v>
      </c>
      <c r="CP4" s="29">
        <f>IF(raw_data!CP4="don't know",0,IF(raw_data!CP4="na",0,1))</f>
        <v>1</v>
      </c>
      <c r="CQ4">
        <f>IF(raw_data!CQ4="least effective",1,IF(raw_data!CQ4="somewhat effective",2,IF(raw_data!CQ4="effective",3,4)))</f>
        <v>1</v>
      </c>
      <c r="CR4" s="29">
        <f>IF(raw_data!CR4="don't know",0,IF(raw_data!CR4="na",0,1))</f>
        <v>1</v>
      </c>
      <c r="CS4" s="29">
        <f>IF(raw_data!CS4="don't know",0,IF(raw_data!CS4="na",0,1))</f>
        <v>1</v>
      </c>
      <c r="CT4" s="29">
        <f>IF(raw_data!CT4="don't know",0,IF(raw_data!CT4="na",0,1))</f>
        <v>1</v>
      </c>
      <c r="CU4" s="29">
        <f>IF(raw_data!CU4="don't know",0,IF(raw_data!CU4="na",0,1))</f>
        <v>1</v>
      </c>
      <c r="CV4" s="29">
        <f>IF(raw_data!CV4="don't know",0,IF(raw_data!CV4="na",0,1))</f>
        <v>1</v>
      </c>
      <c r="CW4" s="29">
        <f>IF(raw_data!CW4="don't know",0,IF(raw_data!CW4="na",0,1))</f>
        <v>1</v>
      </c>
      <c r="CX4" s="29">
        <f>IF(raw_data!CX4="don't know",0,IF(raw_data!CX4="na",0,1))</f>
        <v>1</v>
      </c>
      <c r="CY4" s="29">
        <f>IF(raw_data!CY4="don't know",0,IF(raw_data!CY4="na",0,1))</f>
        <v>1</v>
      </c>
      <c r="CZ4" s="29">
        <f>IF(raw_data!CZ4="don't know",0,IF(raw_data!CZ4="na",0,1))</f>
        <v>1</v>
      </c>
      <c r="DA4">
        <f>IF(raw_data!DA4="na",0,IF(raw_data!DA4="tv",1,IF(raw_data!DA4="radio",1,IF(raw_data!DA4="newspaper",1,IF(raw_data!DA4="internet",1,IF(raw_data!DA4="sns",1,2))))))</f>
        <v>1</v>
      </c>
      <c r="DB4" s="29">
        <f>IF(raw_data!DB4="na",0,IF(raw_data!DB4="tv",1,IF(raw_data!DB4="radio",1,IF(raw_data!DB4="newspaper",1,IF(raw_data!DB4="internet",1,IF(raw_data!DB4="sns",1,2))))))</f>
        <v>1</v>
      </c>
      <c r="DC4" s="29">
        <f>IF(raw_data!DC4="na",0,IF(raw_data!DC4="tv",1,IF(raw_data!DC4="radio",1,IF(raw_data!DC4="newspaper",1,IF(raw_data!DC4="internet",1,IF(raw_data!DC4="sns",1,2))))))</f>
        <v>1</v>
      </c>
      <c r="DD4">
        <f>IF(raw_data!DD4="4+ hrs",4,IF(raw_data!DD4="2-4 hrs",3,IF(raw_data!DD4="1-2 hrs",2,1)))</f>
        <v>4</v>
      </c>
      <c r="DE4" s="29">
        <f>IF(raw_data!DE4="4+ hrs",4,IF(raw_data!DE4="2-4 hrs",3,IF(raw_data!DE4="1-2 hrs",2,1)))</f>
        <v>3</v>
      </c>
      <c r="DF4" s="29">
        <f>IF(raw_data!DF4="4+ hrs",4,IF(raw_data!DF4="2-4 hrs",3,IF(raw_data!DF4="1-2 hrs",2,1)))</f>
        <v>3</v>
      </c>
      <c r="DG4" s="29">
        <f>IF(raw_data!DG4="na",0,IF(raw_data!DG4="tv",1,IF(raw_data!DG4="radio",1,IF(raw_data!DG4="newspaper",1,IF(raw_data!DG4="internet",1,IF(raw_data!DG4="sns",1,2))))))</f>
        <v>1</v>
      </c>
      <c r="DH4" s="29">
        <f>IF(raw_data!DH4="na",0,IF(raw_data!DH4="tv",1,IF(raw_data!DH4="radio",1,IF(raw_data!DH4="newspaper",1,IF(raw_data!DH4="internet",1,IF(raw_data!DH4="sns",1,2))))))</f>
        <v>2</v>
      </c>
      <c r="DI4" s="29">
        <f>IF(raw_data!DI4="na",0,IF(raw_data!DI4="tv",1,IF(raw_data!DI4="radio",1,IF(raw_data!DI4="newspaper",1,IF(raw_data!DI4="internet",1,IF(raw_data!DI4="sns",1,2))))))</f>
        <v>1</v>
      </c>
      <c r="DJ4" s="29">
        <f>IF(raw_data!DJ4="4+ hrs",4,IF(raw_data!DJ4="2-4 hrs",3,IF(raw_data!DJ4="1-2 hrs",2,1)))</f>
        <v>4</v>
      </c>
      <c r="DK4" s="29">
        <f>IF(raw_data!DK4="4+ hrs",4,IF(raw_data!DK4="2-4 hrs",3,IF(raw_data!DK4="1-2 hrs",2,1)))</f>
        <v>3</v>
      </c>
      <c r="DL4" s="29">
        <f>IF(raw_data!DL4="4+ hrs",4,IF(raw_data!DL4="2-4 hrs",3,IF(raw_data!DL4="1-2 hrs",2,1)))</f>
        <v>3</v>
      </c>
      <c r="DM4">
        <f>IF(raw_data!DM4="only news", 1, IF(raw_data!DM4="mostly news", 2, IF(raw_data!DM4="balanced", 3, IF(raw_data!DM4="mostly entertainment", 2, 1))))</f>
        <v>3</v>
      </c>
      <c r="DN4" s="29">
        <f>IF(raw_data!DN4="no",0,IF(raw_data!DN4="na",0,1))</f>
        <v>0</v>
      </c>
      <c r="DO4" s="29">
        <f>IF(raw_data!DO4="no",0,IF(raw_data!DO4="na",0,1))</f>
        <v>0</v>
      </c>
      <c r="DP4" s="29">
        <f>IF(raw_data!DP4="no",0,IF(raw_data!DP4="na",0,1))</f>
        <v>1</v>
      </c>
      <c r="DQ4" s="29">
        <f>IF(raw_data!DQ4="no",0,IF(raw_data!DQ4="na",0,1))</f>
        <v>0</v>
      </c>
      <c r="DR4" s="29">
        <f>IF(raw_data!DR4="no",0,IF(raw_data!DR4="na",0,1))</f>
        <v>1</v>
      </c>
      <c r="DS4" s="29">
        <f>IF(raw_data!DS4="no",0,IF(raw_data!DS4="na",0,1))</f>
        <v>1</v>
      </c>
      <c r="DT4">
        <f>IF(raw_data!DT4="interested", 3, IF(raw_data!DT4="neutral", 2, 1))</f>
        <v>2</v>
      </c>
      <c r="DU4">
        <f>IF(raw_data!DU4="vet school", 1, IF(raw_data!DU4="symposia", 1, IF(raw_data!DU4="conferences", 1, IF(raw_data!DU4="online course", 1, IF(raw_data!DU4="websites", 1, IF(raw_data!DU4="documentary", 1, IF(raw_data!DU4="tv", 1, IF(raw_data!DU4="newspaper", 1, IF(raw_data!DU4="blogs", 1, IF(raw_data!DU4="sns", 1, IF(raw_data!DU4="na", 0, 2)))))))))))</f>
        <v>1</v>
      </c>
      <c r="DV4" s="29">
        <f>IF(raw_data!DV4="vet school", 1, IF(raw_data!DV4="symposia", 1, IF(raw_data!DV4="conferences", 1, IF(raw_data!DV4="online course", 1, IF(raw_data!DV4="websites", 1, IF(raw_data!DV4="documentary", 1, IF(raw_data!DV4="tv", 1, IF(raw_data!DV4="newspaper", 1, IF(raw_data!DV4="blogs", 1, IF(raw_data!DV4="sns", 1, IF(raw_data!DV4="na", 0, 2)))))))))))</f>
        <v>1</v>
      </c>
      <c r="DW4" s="29">
        <f>IF(raw_data!DW4="vet school", 1, IF(raw_data!DW4="symposia", 1, IF(raw_data!DW4="conferences", 1, IF(raw_data!DW4="online course", 1, IF(raw_data!DW4="websites", 1, IF(raw_data!DW4="documentary", 1, IF(raw_data!DW4="tv", 1, IF(raw_data!DW4="newspaper", 1, IF(raw_data!DW4="blogs", 1, IF(raw_data!DW4="sns", 1, IF(raw_data!DW4="na", 0, 2)))))))))))</f>
        <v>1</v>
      </c>
    </row>
    <row r="5" spans="1:127" x14ac:dyDescent="0.35">
      <c r="A5" s="90">
        <v>2</v>
      </c>
      <c r="B5" s="29">
        <f>IF(raw_data!B5="post-graduate",7,IF(raw_data!B5="graduate",6,IF(raw_data!B5="college",5,IF(raw_data!B5="technical",4,IF(raw_data!B5="high school",3,IF(raw_data!B5="elementary",2,IF(raw_data!B5="some schooling",1,0)))))))</f>
        <v>6</v>
      </c>
      <c r="C5" s="29">
        <f>IF(raw_data!C5="gov vet",0,IF(raw_data!C5="non-gov vet",1,IF(raw_data!C5="para-vet",2,IF(raw_data!C5="health worker",2,IF(raw_data!C5="non-vet",3,4)))))</f>
        <v>0</v>
      </c>
      <c r="D5" s="29">
        <f>raw_data!D5</f>
        <v>50</v>
      </c>
      <c r="E5" s="29">
        <f>IF(raw_data!E5="less than 1 yr", 0, IF(raw_data!E5="1-2 yrs", 1, IF(raw_data!E5="2-5 yrs", 2, IF(raw_data!E5="5-10 yrs", 3, 4))))</f>
        <v>3</v>
      </c>
      <c r="F5" s="29">
        <f>IF(raw_data!F5="male", 0, IF(raw_data!F5="female", 1, 2))</f>
        <v>1</v>
      </c>
      <c r="G5" s="29">
        <f>IF(raw_data!G5="no",0,1)</f>
        <v>1</v>
      </c>
      <c r="H5" s="29">
        <f>IF(raw_data!H5="no",0,IF(raw_data!H5="na",0,6))</f>
        <v>6</v>
      </c>
      <c r="I5" s="29">
        <f>IF(raw_data!I5="no",0,IF(raw_data!I5="na",0,5))</f>
        <v>5</v>
      </c>
      <c r="J5" s="29">
        <f>IF(raw_data!J5="no",0,IF(raw_data!J5="na",0,4))</f>
        <v>4</v>
      </c>
      <c r="K5" s="29">
        <f>IF(raw_data!K5="no",0,IF(raw_data!K5="na",0,3))</f>
        <v>3</v>
      </c>
      <c r="L5" s="29">
        <f>IF(raw_data!L5="no",0,IF(raw_data!L5="na",0,2))</f>
        <v>2</v>
      </c>
      <c r="M5" s="29">
        <f>IF(raw_data!M5="no",0,IF(raw_data!M5="na",0,1))</f>
        <v>1</v>
      </c>
      <c r="N5" s="29">
        <f>IF(raw_data!N5="no",0,IF(raw_data!N5="don't know",0,1))</f>
        <v>1</v>
      </c>
      <c r="O5" s="29">
        <f>IF(raw_data!O5="don't know",0,IF(raw_data!O5="na",0,1))</f>
        <v>1</v>
      </c>
      <c r="P5" s="29">
        <f>IF(raw_data!P5="don't know",0,IF(raw_data!P5="na",0,1))</f>
        <v>1</v>
      </c>
      <c r="Q5" s="29">
        <f>IF(raw_data!Q5="don't know",0,IF(raw_data!Q5="na",0,1))</f>
        <v>1</v>
      </c>
      <c r="R5" s="29">
        <f>IF(raw_data!R5="no",0,IF(raw_data!R5="na",0,1))</f>
        <v>1</v>
      </c>
      <c r="S5" s="29">
        <f>IF(raw_data!S5="na",0,IF(raw_data!S5="don't know",0,1))</f>
        <v>1</v>
      </c>
      <c r="T5" s="29">
        <f>IF(raw_data!T5="na",0,IF(raw_data!T5="don't know",0,1))</f>
        <v>1</v>
      </c>
      <c r="U5" s="29">
        <f>IF(raw_data!U5="na",0,IF(raw_data!U5="don't know",0,1))</f>
        <v>1</v>
      </c>
      <c r="V5" s="29">
        <f>IF(raw_data!V5="no",0,IF(raw_data!V5="na",0,1))</f>
        <v>0</v>
      </c>
      <c r="W5" s="29">
        <f>IF(raw_data!W5="no",0,IF(raw_data!W5="na",0,1))</f>
        <v>0</v>
      </c>
      <c r="X5" s="29">
        <f>IF(raw_data!X5="no",0,IF(raw_data!X5="na",0,1))</f>
        <v>1</v>
      </c>
      <c r="Y5" s="29">
        <f>IF(raw_data!Y5="no",0,IF(raw_data!Y5="na",0,1))</f>
        <v>1</v>
      </c>
      <c r="Z5" s="29">
        <f>IF(raw_data!Z5="no",0,IF(raw_data!Z5="na",0,1))</f>
        <v>0</v>
      </c>
      <c r="AA5" s="29">
        <f>IF(raw_data!AA5="no",0,IF(raw_data!AA5="na",0,1))</f>
        <v>1</v>
      </c>
      <c r="AB5" s="29">
        <f>IF(raw_data!AB5="no",0,IF(raw_data!AB5="na",0,1))</f>
        <v>1</v>
      </c>
      <c r="AC5" s="29">
        <f>IF(raw_data!AC5="no",0,IF(raw_data!AC5="na",0,1))</f>
        <v>1</v>
      </c>
      <c r="AD5" s="29">
        <f>IF(raw_data!AD5="no",0,IF(raw_data!AD5="na",0,1))</f>
        <v>1</v>
      </c>
      <c r="AE5" s="29">
        <f>IF(raw_data!AE5="no",0,IF(raw_data!AE5="na",0,1))</f>
        <v>1</v>
      </c>
      <c r="AF5" s="29">
        <f>IF(raw_data!AF5="no",0,IF(raw_data!AF5="na",0,1))</f>
        <v>1</v>
      </c>
      <c r="AG5" s="29">
        <f>IF(raw_data!AG5="no",0,IF(raw_data!AG5="na",0,1))</f>
        <v>1</v>
      </c>
      <c r="AH5" s="29">
        <f>IF(raw_data!AH5="no",1,IF(raw_data!AH5="na",1,0))</f>
        <v>1</v>
      </c>
      <c r="AI5" s="29">
        <f>IF(raw_data!AI5="no",0,IF(raw_data!AI5="na",0,1))</f>
        <v>1</v>
      </c>
      <c r="AJ5" s="29">
        <f>IF(raw_data!AJ5="no",1,IF(raw_data!AJ5="na",0,0))</f>
        <v>1</v>
      </c>
      <c r="AK5" s="29">
        <f>IF(raw_data!AK5="no idea",0,IF(raw_data!AK5="little idea",1,IF(raw_data!AK5="basic info",2,IF(raw_data!AK5="understand how it spreads",3,4))))</f>
        <v>3</v>
      </c>
      <c r="AL5" s="29">
        <f>IF(raw_data!AL5="true", 0, 1)</f>
        <v>1</v>
      </c>
      <c r="AM5" s="29">
        <f>IF(raw_data!AM5="no",0,IF(raw_data!AM5="don't know",0,1))</f>
        <v>1</v>
      </c>
      <c r="AN5" s="29">
        <f>IF(raw_data!AN5="very serious", 5, IF(raw_data!AN5="serious", 4, IF(raw_data!AN5="moderately serious", 3, IF(raw_data!AN5="slightly serious", 2, 1))))</f>
        <v>5</v>
      </c>
      <c r="AO5" s="29">
        <f>IF(raw_data!AO5="seriously concerned", 5, IF(raw_data!AO5="concerned", 4, IF(raw_data!AO5="slightly concerned", 3, IF(raw_data!AO5="not concerned at all", 2, 1))))</f>
        <v>4</v>
      </c>
      <c r="AP5" s="29">
        <f>IF(raw_data!AP5="strongly agree", 5, IF(raw_data!AP5="agree", 4, IF(raw_data!AP5="neutral", 3, IF(raw_data!AP5="disagree", 2, 1))))</f>
        <v>2</v>
      </c>
      <c r="AQ5" s="29">
        <f>IF(raw_data!AQ5="strongly agree", 5, IF(raw_data!AQ5="agree", 4, IF(raw_data!AQ5="neutral", 3, IF(raw_data!AQ5="disagree", 2, 1))))</f>
        <v>5</v>
      </c>
      <c r="AR5" s="29">
        <f>IF(raw_data!AR5="strongly agree", 5, IF(raw_data!AR5="agree", 4, IF(raw_data!AR5="neutral", 3, IF(raw_data!AR5="disagree", 2, 1))))</f>
        <v>2</v>
      </c>
      <c r="AS5" s="29">
        <f>IF(raw_data!AS5="strongly agree", 5, IF(raw_data!AS5="agree", 4, IF(raw_data!AS5="neutral", 3, IF(raw_data!AS5="disagree", 2, 1))))</f>
        <v>5</v>
      </c>
      <c r="AT5" s="29">
        <f>IF(raw_data!AT5="strongly agree", 5, IF(raw_data!AT5="agree", 4, IF(raw_data!AT5="neutral", 3, IF(raw_data!AT5="disagree", 2, 1))))</f>
        <v>1</v>
      </c>
      <c r="AU5" s="29">
        <f>IF(raw_data!AU5="strongly agree", 5, IF(raw_data!AU5="agree", 4, IF(raw_data!AU5="neutral", 3, IF(raw_data!AU5="disagree", 2, 1))))</f>
        <v>4</v>
      </c>
      <c r="AV5" s="29">
        <f>IF(raw_data!AV5="strongly agree", 5, IF(raw_data!AV5="agree", 4, IF(raw_data!AV5="neutral", 3, IF(raw_data!AV5="disagree", 2, 1))))</f>
        <v>4</v>
      </c>
      <c r="AW5" s="29">
        <f>IF(raw_data!AW5="strongly agree", 5, IF(raw_data!AW5="agree", 4, IF(raw_data!AW5="neutral", 3, IF(raw_data!AW5="disagree", 2, 1))))</f>
        <v>4</v>
      </c>
      <c r="AX5" s="29">
        <f>IF(raw_data!AX5="very strong influence", 5, IF(raw_data!AX5="substantial influence", 4, IF(raw_data!AX5="moderate influence", 3, IF(raw_data!AX5="limited influence", 2, 1))))</f>
        <v>1</v>
      </c>
      <c r="AY5" s="29">
        <f>IF(raw_data!AY5="very strong influence", 5, IF(raw_data!AY5="substantial influence", 4, IF(raw_data!AY5="moderate influence", 3, IF(raw_data!AY5="limited influence", 2, 1))))</f>
        <v>5</v>
      </c>
      <c r="AZ5" s="29">
        <f>IF(raw_data!AZ5="very strong influence", 5, IF(raw_data!AZ5="substantial influence", 4, IF(raw_data!AZ5="moderate influence", 3, IF(raw_data!AZ5="limited influence", 2, 1))))</f>
        <v>5</v>
      </c>
      <c r="BA5" s="29">
        <f>IF(raw_data!BA5="very strong influence", 5, IF(raw_data!BA5="substantial influence", 4, IF(raw_data!BA5="moderate influence", 3, IF(raw_data!BA5="limited influence", 2, 1))))</f>
        <v>3</v>
      </c>
      <c r="BB5" s="29">
        <f>IF(raw_data!BB5="very strong influence", 5, IF(raw_data!BB5="substantial influence", 4, IF(raw_data!BB5="moderate influence", 3, IF(raw_data!BB5="limited influence", 2, 1))))</f>
        <v>5</v>
      </c>
      <c r="BC5" s="29">
        <f>IF(raw_data!BC5="very strong influence", 5, IF(raw_data!BC5="substantial influence", 4, IF(raw_data!BC5="moderate influence", 3, IF(raw_data!BC5="limited influence", 2, 1))))</f>
        <v>5</v>
      </c>
      <c r="BD5" s="29">
        <f>IF(raw_data!BD5="very strong influence", 5, IF(raw_data!BD5="substantial influence", 4, IF(raw_data!BD5="moderate influence", 3, IF(raw_data!BD5="limited influence", 2, 1))))</f>
        <v>4</v>
      </c>
      <c r="BE5" s="29">
        <f>IF(raw_data!BE5="very strong influence", 5, IF(raw_data!BE5="substantial influence", 4, IF(raw_data!BE5="moderate influence", 3, IF(raw_data!BE5="limited influence", 2, 1))))</f>
        <v>3</v>
      </c>
      <c r="BF5" s="29">
        <f>IF(raw_data!BF5="very strong influence", 5, IF(raw_data!BF5="substantial influence", 4, IF(raw_data!BF5="moderate influence", 3, IF(raw_data!BF5="limited influence", 2, 1))))</f>
        <v>5</v>
      </c>
      <c r="BG5" s="29">
        <f>IF(raw_data!BG5="very strong influence", 5, IF(raw_data!BG5="substantial influence", 4, IF(raw_data!BG5="moderate influence", 3, IF(raw_data!BG5="limited influence", 2, 1))))</f>
        <v>5</v>
      </c>
      <c r="BH5" s="29">
        <f>IF(raw_data!BH5="very strong influence", 5, IF(raw_data!BH5="substantial influence", 4, IF(raw_data!BH5="moderate influence", 3, IF(raw_data!BH5="limited influence", 2, 1))))</f>
        <v>5</v>
      </c>
      <c r="BI5" s="29">
        <f>IF(raw_data!BI5="very strong influence", 5, IF(raw_data!BI5="substantial influence", 4, IF(raw_data!BI5="moderate influence", 3, IF(raw_data!BI5="limited influence", 2, 1))))</f>
        <v>1</v>
      </c>
      <c r="BJ5" s="29">
        <f>IF(raw_data!BJ5="no",0,IF(raw_data!BJ5="na",0,1))</f>
        <v>1</v>
      </c>
      <c r="BK5" s="29">
        <f>IF(raw_data!BK5="no",0,IF(raw_data!BK5="na",0,1))</f>
        <v>1</v>
      </c>
      <c r="BL5" s="29">
        <f>IF(raw_data!BL5="no",0,IF(raw_data!BL5="na",0,1))</f>
        <v>1</v>
      </c>
      <c r="BM5" s="29">
        <f>IF(raw_data!BM5="no",0,IF(raw_data!BM5="na",0,1))</f>
        <v>1</v>
      </c>
      <c r="BN5" s="29">
        <f>IF(raw_data!BN5="no",0,IF(raw_data!BN5="na",0,1))</f>
        <v>0</v>
      </c>
      <c r="BO5" s="29">
        <f>IF(raw_data!BO5="no",0,IF(raw_data!BO5="na",0,1))</f>
        <v>1</v>
      </c>
      <c r="BP5" s="29">
        <f>IF(raw_data!BP5="no",0,IF(raw_data!BP5="na",0,1))</f>
        <v>1</v>
      </c>
      <c r="BQ5" s="29">
        <f>IF(raw_data!BQ5="yes", 2, IF(raw_data!BQ5="sometimes", 1, 0))</f>
        <v>2</v>
      </c>
      <c r="BR5" s="29">
        <f>IF(raw_data!BR5="na", 0, IF(raw_data!BR5="not required by law", 0, IF(raw_data!BR5="not required by business", 1, IF(raw_data!BR5="don't feel the need", 2, IF(raw_data!BR5="clients don't prefer", 3, 4)))))</f>
        <v>0</v>
      </c>
      <c r="BS5" s="29">
        <f>IF(raw_data!BS5="as presc", 0, IF(raw_data!BS5="more presc", 1, IF(raw_data!BS5="stop presc", 2, IF(raw_data!BS5="as feel", 3, 4))))</f>
        <v>0</v>
      </c>
      <c r="BT5" s="29">
        <f>IF(raw_data!BT5="yes", 1, 0)</f>
        <v>1</v>
      </c>
      <c r="BU5" s="29">
        <f>IF(raw_data!BU5="no",0,IF(raw_data!BU5="na",0,1))</f>
        <v>1</v>
      </c>
      <c r="BV5" s="29">
        <f>IF(raw_data!BV5="no",0,IF(raw_data!BV5="na",0,1))</f>
        <v>1</v>
      </c>
      <c r="BW5" s="29">
        <f>IF(raw_data!BW5="no",0,IF(raw_data!BW5="na",0,1))</f>
        <v>1</v>
      </c>
      <c r="BX5" s="29">
        <f>IF(raw_data!BX5="no",0,IF(raw_data!BX5="na",0,1))</f>
        <v>1</v>
      </c>
      <c r="BY5" s="29">
        <f>IF(raw_data!BY5="no",0,IF(raw_data!BY5="na",0,1))</f>
        <v>1</v>
      </c>
      <c r="BZ5" s="29">
        <f>IF(raw_data!BZ5="no",0,IF(raw_data!BZ5="na",0,1))</f>
        <v>1</v>
      </c>
      <c r="CA5" s="29">
        <f>IF(raw_data!CA5="no",0,IF(raw_data!CA5="na",0,1))</f>
        <v>0</v>
      </c>
      <c r="CB5" s="29">
        <f>IF(raw_data!CB5="no",0,IF(raw_data!CB5="na",0,1))</f>
        <v>0</v>
      </c>
      <c r="CC5" s="29">
        <f>IF(raw_data!CC5="no",0,IF(raw_data!CC5="na",0,1))</f>
        <v>1</v>
      </c>
      <c r="CD5" s="29">
        <f>IF(raw_data!CD5="no",0,IF(raw_data!CD5="na",0,1))</f>
        <v>0</v>
      </c>
      <c r="CE5" s="29">
        <f>IF(raw_data!CE5="no",0,IF(raw_data!CE5="na",0,1))</f>
        <v>0</v>
      </c>
      <c r="CF5" s="29">
        <f>IF(raw_data!CF5="no",0,IF(raw_data!CF5="na",0,1))</f>
        <v>0</v>
      </c>
      <c r="CG5" s="29">
        <f>IF(raw_data!CG5="no",0,IF(raw_data!CG5="na",0,1))</f>
        <v>0</v>
      </c>
      <c r="CH5" s="29">
        <f>IF(raw_data!CH5="no",0,IF(raw_data!CH5="na",0,1))</f>
        <v>0</v>
      </c>
      <c r="CI5" s="29">
        <f>IF(raw_data!CI5="no",0,IF(raw_data!CI5="na",0,1))</f>
        <v>1</v>
      </c>
      <c r="CJ5" s="29">
        <f>IF(raw_data!CJ5="no",0,IF(raw_data!CJ5="na",0,1))</f>
        <v>0</v>
      </c>
      <c r="CK5" s="29">
        <f>IF(raw_data!CK5="no",0,IF(raw_data!CK5="na",0,1))</f>
        <v>0</v>
      </c>
      <c r="CL5" s="29">
        <f>IF(raw_data!CL5="no",0,IF(raw_data!CL5="na",0,1))</f>
        <v>0</v>
      </c>
      <c r="CM5" s="29">
        <f>IF(raw_data!CM5="no",0,IF(raw_data!CM5="na",0,1))</f>
        <v>1</v>
      </c>
      <c r="CN5" s="29">
        <f>IF(raw_data!CN5="don't know",0,IF(raw_data!CN5="na",0,1))</f>
        <v>1</v>
      </c>
      <c r="CO5" s="29">
        <f>IF(raw_data!CO5="don't know",0,IF(raw_data!CO5="na",0,1))</f>
        <v>1</v>
      </c>
      <c r="CP5" s="29">
        <f>IF(raw_data!CP5="don't know",0,IF(raw_data!CP5="na",0,1))</f>
        <v>1</v>
      </c>
      <c r="CQ5" s="29">
        <f>IF(raw_data!CQ5="least effective",1,IF(raw_data!CQ5="somewhat effective",2,IF(raw_data!CQ5="effective",3,4)))</f>
        <v>1</v>
      </c>
      <c r="CR5" s="29">
        <f>IF(raw_data!CR5="don't know",0,IF(raw_data!CR5="na",0,1))</f>
        <v>1</v>
      </c>
      <c r="CS5" s="29">
        <f>IF(raw_data!CS5="don't know",0,IF(raw_data!CS5="na",0,1))</f>
        <v>1</v>
      </c>
      <c r="CT5" s="29">
        <f>IF(raw_data!CT5="don't know",0,IF(raw_data!CT5="na",0,1))</f>
        <v>1</v>
      </c>
      <c r="CU5" s="29">
        <f>IF(raw_data!CU5="don't know",0,IF(raw_data!CU5="na",0,1))</f>
        <v>1</v>
      </c>
      <c r="CV5" s="29">
        <f>IF(raw_data!CV5="don't know",0,IF(raw_data!CV5="na",0,1))</f>
        <v>1</v>
      </c>
      <c r="CW5" s="29">
        <f>IF(raw_data!CW5="don't know",0,IF(raw_data!CW5="na",0,1))</f>
        <v>1</v>
      </c>
      <c r="CX5" s="29">
        <f>IF(raw_data!CX5="don't know",0,IF(raw_data!CX5="na",0,1))</f>
        <v>1</v>
      </c>
      <c r="CY5" s="29">
        <f>IF(raw_data!CY5="don't know",0,IF(raw_data!CY5="na",0,1))</f>
        <v>1</v>
      </c>
      <c r="CZ5" s="29">
        <f>IF(raw_data!CZ5="don't know",0,IF(raw_data!CZ5="na",0,1))</f>
        <v>1</v>
      </c>
      <c r="DA5" s="29">
        <f>IF(raw_data!DA5="na",0,IF(raw_data!DA5="tv",1,IF(raw_data!DA5="radio",1,IF(raw_data!DA5="newspaper",1,IF(raw_data!DA5="internet",1,IF(raw_data!DA5="sns",1,2))))))</f>
        <v>1</v>
      </c>
      <c r="DB5" s="29">
        <f>IF(raw_data!DB5="na",0,IF(raw_data!DB5="tv",1,IF(raw_data!DB5="radio",1,IF(raw_data!DB5="newspaper",1,IF(raw_data!DB5="internet",1,IF(raw_data!DB5="sns",1,2))))))</f>
        <v>1</v>
      </c>
      <c r="DC5" s="29">
        <f>IF(raw_data!DC5="na",0,IF(raw_data!DC5="tv",1,IF(raw_data!DC5="radio",1,IF(raw_data!DC5="newspaper",1,IF(raw_data!DC5="internet",1,IF(raw_data!DC5="sns",1,2))))))</f>
        <v>1</v>
      </c>
      <c r="DD5" s="29">
        <f>IF(raw_data!DD5="4+ hrs",4,IF(raw_data!DD5="2-4 hrs",3,IF(raw_data!DD5="1-2 hrs",2,1)))</f>
        <v>4</v>
      </c>
      <c r="DE5" s="29">
        <f>IF(raw_data!DE5="4+ hrs",4,IF(raw_data!DE5="2-4 hrs",3,IF(raw_data!DE5="1-2 hrs",2,1)))</f>
        <v>3</v>
      </c>
      <c r="DF5" s="29">
        <f>IF(raw_data!DF5="4+ hrs",4,IF(raw_data!DF5="2-4 hrs",3,IF(raw_data!DF5="1-2 hrs",2,1)))</f>
        <v>2</v>
      </c>
      <c r="DG5" s="29">
        <f>IF(raw_data!DG5="na",0,IF(raw_data!DG5="tv",1,IF(raw_data!DG5="radio",1,IF(raw_data!DG5="newspaper",1,IF(raw_data!DG5="internet",1,IF(raw_data!DG5="sns",1,2))))))</f>
        <v>1</v>
      </c>
      <c r="DH5" s="29">
        <f>IF(raw_data!DH5="na",0,IF(raw_data!DH5="tv",1,IF(raw_data!DH5="radio",1,IF(raw_data!DH5="newspaper",1,IF(raw_data!DH5="internet",1,IF(raw_data!DH5="sns",1,2))))))</f>
        <v>2</v>
      </c>
      <c r="DI5" s="29">
        <f>IF(raw_data!DI5="na",0,IF(raw_data!DI5="tv",1,IF(raw_data!DI5="radio",1,IF(raw_data!DI5="newspaper",1,IF(raw_data!DI5="internet",1,IF(raw_data!DI5="sns",1,2))))))</f>
        <v>1</v>
      </c>
      <c r="DJ5" s="29">
        <f>IF(raw_data!DJ5="4+ hrs",4,IF(raw_data!DJ5="2-4 hrs",3,IF(raw_data!DJ5="1-2 hrs",2,1)))</f>
        <v>4</v>
      </c>
      <c r="DK5" s="29">
        <f>IF(raw_data!DK5="4+ hrs",4,IF(raw_data!DK5="2-4 hrs",3,IF(raw_data!DK5="1-2 hrs",2,1)))</f>
        <v>3</v>
      </c>
      <c r="DL5" s="29">
        <f>IF(raw_data!DL5="4+ hrs",4,IF(raw_data!DL5="2-4 hrs",3,IF(raw_data!DL5="1-2 hrs",2,1)))</f>
        <v>2</v>
      </c>
      <c r="DM5" s="29">
        <f>IF(raw_data!DM5="only news", 1, IF(raw_data!DM5="mostly news", 2, IF(raw_data!DM5="balanced", 3, IF(raw_data!DM5="mostly entertainment", 2, 1))))</f>
        <v>3</v>
      </c>
      <c r="DN5" s="29">
        <f>IF(raw_data!DN5="no",0,IF(raw_data!DN5="na",0,1))</f>
        <v>0</v>
      </c>
      <c r="DO5" s="29">
        <f>IF(raw_data!DO5="no",0,IF(raw_data!DO5="na",0,1))</f>
        <v>0</v>
      </c>
      <c r="DP5" s="29">
        <f>IF(raw_data!DP5="no",0,IF(raw_data!DP5="na",0,1))</f>
        <v>1</v>
      </c>
      <c r="DQ5" s="29">
        <f>IF(raw_data!DQ5="no",0,IF(raw_data!DQ5="na",0,1))</f>
        <v>0</v>
      </c>
      <c r="DR5" s="29">
        <f>IF(raw_data!DR5="no",0,IF(raw_data!DR5="na",0,1))</f>
        <v>1</v>
      </c>
      <c r="DS5" s="29">
        <f>IF(raw_data!DS5="no",0,IF(raw_data!DS5="na",0,1))</f>
        <v>1</v>
      </c>
      <c r="DT5" s="29">
        <f>IF(raw_data!DT5="interested", 3, IF(raw_data!DT5="neutral", 2, 1))</f>
        <v>2</v>
      </c>
      <c r="DU5" s="29">
        <f>IF(raw_data!DU5="vet school", 1, IF(raw_data!DU5="symposia", 1, IF(raw_data!DU5="conferences", 1, IF(raw_data!DU5="online course", 1, IF(raw_data!DU5="websites", 1, IF(raw_data!DU5="documentary", 1, IF(raw_data!DU5="tv", 1, IF(raw_data!DU5="newspaper", 1, IF(raw_data!DU5="blogs", 1, IF(raw_data!DU5="sns", 1, IF(raw_data!DU5="na", 0, 2)))))))))))</f>
        <v>1</v>
      </c>
      <c r="DV5" s="29">
        <f>IF(raw_data!DV5="vet school", 1, IF(raw_data!DV5="symposia", 1, IF(raw_data!DV5="conferences", 1, IF(raw_data!DV5="online course", 1, IF(raw_data!DV5="websites", 1, IF(raw_data!DV5="documentary", 1, IF(raw_data!DV5="tv", 1, IF(raw_data!DV5="newspaper", 1, IF(raw_data!DV5="blogs", 1, IF(raw_data!DV5="sns", 1, IF(raw_data!DV5="na", 0, 2)))))))))))</f>
        <v>1</v>
      </c>
      <c r="DW5" s="29">
        <f>IF(raw_data!DW5="vet school", 1, IF(raw_data!DW5="symposia", 1, IF(raw_data!DW5="conferences", 1, IF(raw_data!DW5="online course", 1, IF(raw_data!DW5="websites", 1, IF(raw_data!DW5="documentary", 1, IF(raw_data!DW5="tv", 1, IF(raw_data!DW5="newspaper", 1, IF(raw_data!DW5="blogs", 1, IF(raw_data!DW5="sns", 1, IF(raw_data!DW5="na", 0, 2)))))))))))</f>
        <v>1</v>
      </c>
    </row>
    <row r="6" spans="1:127" x14ac:dyDescent="0.35">
      <c r="A6" s="90">
        <v>3</v>
      </c>
      <c r="B6" s="29">
        <f>IF(raw_data!B6="post-graduate",7,IF(raw_data!B6="graduate",6,IF(raw_data!B6="college",5,IF(raw_data!B6="technical",4,IF(raw_data!B6="high school",3,IF(raw_data!B6="elementary",2,IF(raw_data!B6="some schooling",1,0)))))))</f>
        <v>6</v>
      </c>
      <c r="C6" s="29">
        <f>IF(raw_data!C6="gov vet",0,IF(raw_data!C6="non-gov vet",1,IF(raw_data!C6="para-vet",2,IF(raw_data!C6="health worker",2,IF(raw_data!C6="non-vet",3,4)))))</f>
        <v>0</v>
      </c>
      <c r="D6" s="29">
        <f>raw_data!D6</f>
        <v>46</v>
      </c>
      <c r="E6" s="29">
        <f>IF(raw_data!E6="less than 1 yr", 0, IF(raw_data!E6="1-2 yrs", 1, IF(raw_data!E6="2-5 yrs", 2, IF(raw_data!E6="5-10 yrs", 3, 4))))</f>
        <v>3</v>
      </c>
      <c r="F6" s="29">
        <f>IF(raw_data!F6="male", 0, IF(raw_data!F6="female", 1, 2))</f>
        <v>0</v>
      </c>
      <c r="G6" s="29">
        <f>IF(raw_data!G6="no",0,1)</f>
        <v>1</v>
      </c>
      <c r="H6" s="29">
        <f>IF(raw_data!H6="no",0,IF(raw_data!H6="na",0,6))</f>
        <v>6</v>
      </c>
      <c r="I6" s="29">
        <f>IF(raw_data!I6="no",0,IF(raw_data!I6="na",0,5))</f>
        <v>5</v>
      </c>
      <c r="J6" s="29">
        <f>IF(raw_data!J6="no",0,IF(raw_data!J6="na",0,4))</f>
        <v>4</v>
      </c>
      <c r="K6" s="29">
        <f>IF(raw_data!K6="no",0,IF(raw_data!K6="na",0,3))</f>
        <v>3</v>
      </c>
      <c r="L6" s="29">
        <f>IF(raw_data!L6="no",0,IF(raw_data!L6="na",0,2))</f>
        <v>2</v>
      </c>
      <c r="M6" s="29">
        <f>IF(raw_data!M6="no",0,IF(raw_data!M6="na",0,1))</f>
        <v>1</v>
      </c>
      <c r="N6" s="29">
        <f>IF(raw_data!N6="no",0,IF(raw_data!N6="don't know",0,1))</f>
        <v>1</v>
      </c>
      <c r="O6" s="29">
        <f>IF(raw_data!O6="don't know",0,IF(raw_data!O6="na",0,1))</f>
        <v>1</v>
      </c>
      <c r="P6" s="29">
        <f>IF(raw_data!P6="don't know",0,IF(raw_data!P6="na",0,1))</f>
        <v>1</v>
      </c>
      <c r="Q6" s="29">
        <f>IF(raw_data!Q6="don't know",0,IF(raw_data!Q6="na",0,1))</f>
        <v>1</v>
      </c>
      <c r="R6" s="29">
        <f>IF(raw_data!R6="no",0,IF(raw_data!R6="na",0,1))</f>
        <v>1</v>
      </c>
      <c r="S6" s="29">
        <f>IF(raw_data!S6="na",0,IF(raw_data!S6="don't know",0,1))</f>
        <v>1</v>
      </c>
      <c r="T6" s="29">
        <f>IF(raw_data!T6="na",0,IF(raw_data!T6="don't know",0,1))</f>
        <v>1</v>
      </c>
      <c r="U6" s="29">
        <f>IF(raw_data!U6="na",0,IF(raw_data!U6="don't know",0,1))</f>
        <v>1</v>
      </c>
      <c r="V6" s="29">
        <f>IF(raw_data!V6="no",0,IF(raw_data!V6="na",0,1))</f>
        <v>0</v>
      </c>
      <c r="W6" s="29">
        <f>IF(raw_data!W6="no",0,IF(raw_data!W6="na",0,1))</f>
        <v>0</v>
      </c>
      <c r="X6" s="29">
        <f>IF(raw_data!X6="no",0,IF(raw_data!X6="na",0,1))</f>
        <v>1</v>
      </c>
      <c r="Y6" s="29">
        <f>IF(raw_data!Y6="no",0,IF(raw_data!Y6="na",0,1))</f>
        <v>1</v>
      </c>
      <c r="Z6" s="29">
        <f>IF(raw_data!Z6="no",0,IF(raw_data!Z6="na",0,1))</f>
        <v>1</v>
      </c>
      <c r="AA6" s="29">
        <f>IF(raw_data!AA6="no",0,IF(raw_data!AA6="na",0,1))</f>
        <v>1</v>
      </c>
      <c r="AB6" s="29">
        <f>IF(raw_data!AB6="no",0,IF(raw_data!AB6="na",0,1))</f>
        <v>1</v>
      </c>
      <c r="AC6" s="29">
        <f>IF(raw_data!AC6="no",0,IF(raw_data!AC6="na",0,1))</f>
        <v>1</v>
      </c>
      <c r="AD6" s="29">
        <f>IF(raw_data!AD6="no",0,IF(raw_data!AD6="na",0,1))</f>
        <v>1</v>
      </c>
      <c r="AE6" s="29">
        <f>IF(raw_data!AE6="no",0,IF(raw_data!AE6="na",0,1))</f>
        <v>1</v>
      </c>
      <c r="AF6" s="29">
        <f>IF(raw_data!AF6="no",0,IF(raw_data!AF6="na",0,1))</f>
        <v>1</v>
      </c>
      <c r="AG6" s="29">
        <f>IF(raw_data!AG6="no",0,IF(raw_data!AG6="na",0,1))</f>
        <v>1</v>
      </c>
      <c r="AH6" s="29">
        <f>IF(raw_data!AH6="no",1,IF(raw_data!AH6="na",1,0))</f>
        <v>1</v>
      </c>
      <c r="AI6" s="29">
        <f>IF(raw_data!AI6="no",0,IF(raw_data!AI6="na",0,1))</f>
        <v>1</v>
      </c>
      <c r="AJ6" s="29">
        <f>IF(raw_data!AJ6="no",1,IF(raw_data!AJ6="na",0,0))</f>
        <v>1</v>
      </c>
      <c r="AK6" s="29">
        <f>IF(raw_data!AK6="no idea",0,IF(raw_data!AK6="little idea",1,IF(raw_data!AK6="basic info",2,IF(raw_data!AK6="understand how it spreads",3,4))))</f>
        <v>2</v>
      </c>
      <c r="AL6" s="29">
        <f>IF(raw_data!AL6="true", 0, 1)</f>
        <v>1</v>
      </c>
      <c r="AM6" s="29">
        <f>IF(raw_data!AM6="no",0,IF(raw_data!AM6="don't know",0,1))</f>
        <v>1</v>
      </c>
      <c r="AN6" s="29">
        <f>IF(raw_data!AN6="very serious", 5, IF(raw_data!AN6="serious", 4, IF(raw_data!AN6="moderately serious", 3, IF(raw_data!AN6="slightly serious", 2, 1))))</f>
        <v>5</v>
      </c>
      <c r="AO6" s="29">
        <f>IF(raw_data!AO6="seriously concerned", 5, IF(raw_data!AO6="concerned", 4, IF(raw_data!AO6="slightly concerned", 3, IF(raw_data!AO6="not concerned at all", 2, 1))))</f>
        <v>4</v>
      </c>
      <c r="AP6" s="29">
        <f>IF(raw_data!AP6="strongly agree", 5, IF(raw_data!AP6="agree", 4, IF(raw_data!AP6="neutral", 3, IF(raw_data!AP6="disagree", 2, 1))))</f>
        <v>2</v>
      </c>
      <c r="AQ6" s="29">
        <f>IF(raw_data!AQ6="strongly agree", 5, IF(raw_data!AQ6="agree", 4, IF(raw_data!AQ6="neutral", 3, IF(raw_data!AQ6="disagree", 2, 1))))</f>
        <v>5</v>
      </c>
      <c r="AR6" s="29">
        <f>IF(raw_data!AR6="strongly agree", 5, IF(raw_data!AR6="agree", 4, IF(raw_data!AR6="neutral", 3, IF(raw_data!AR6="disagree", 2, 1))))</f>
        <v>2</v>
      </c>
      <c r="AS6" s="29">
        <f>IF(raw_data!AS6="strongly agree", 5, IF(raw_data!AS6="agree", 4, IF(raw_data!AS6="neutral", 3, IF(raw_data!AS6="disagree", 2, 1))))</f>
        <v>5</v>
      </c>
      <c r="AT6" s="29">
        <f>IF(raw_data!AT6="strongly agree", 5, IF(raw_data!AT6="agree", 4, IF(raw_data!AT6="neutral", 3, IF(raw_data!AT6="disagree", 2, 1))))</f>
        <v>1</v>
      </c>
      <c r="AU6" s="29">
        <f>IF(raw_data!AU6="strongly agree", 5, IF(raw_data!AU6="agree", 4, IF(raw_data!AU6="neutral", 3, IF(raw_data!AU6="disagree", 2, 1))))</f>
        <v>4</v>
      </c>
      <c r="AV6" s="29">
        <f>IF(raw_data!AV6="strongly agree", 5, IF(raw_data!AV6="agree", 4, IF(raw_data!AV6="neutral", 3, IF(raw_data!AV6="disagree", 2, 1))))</f>
        <v>4</v>
      </c>
      <c r="AW6" s="29">
        <f>IF(raw_data!AW6="strongly agree", 5, IF(raw_data!AW6="agree", 4, IF(raw_data!AW6="neutral", 3, IF(raw_data!AW6="disagree", 2, 1))))</f>
        <v>5</v>
      </c>
      <c r="AX6" s="29">
        <f>IF(raw_data!AX6="very strong influence", 5, IF(raw_data!AX6="substantial influence", 4, IF(raw_data!AX6="moderate influence", 3, IF(raw_data!AX6="limited influence", 2, 1))))</f>
        <v>1</v>
      </c>
      <c r="AY6" s="29">
        <f>IF(raw_data!AY6="very strong influence", 5, IF(raw_data!AY6="substantial influence", 4, IF(raw_data!AY6="moderate influence", 3, IF(raw_data!AY6="limited influence", 2, 1))))</f>
        <v>5</v>
      </c>
      <c r="AZ6" s="29">
        <f>IF(raw_data!AZ6="very strong influence", 5, IF(raw_data!AZ6="substantial influence", 4, IF(raw_data!AZ6="moderate influence", 3, IF(raw_data!AZ6="limited influence", 2, 1))))</f>
        <v>5</v>
      </c>
      <c r="BA6" s="29">
        <f>IF(raw_data!BA6="very strong influence", 5, IF(raw_data!BA6="substantial influence", 4, IF(raw_data!BA6="moderate influence", 3, IF(raw_data!BA6="limited influence", 2, 1))))</f>
        <v>3</v>
      </c>
      <c r="BB6" s="29">
        <f>IF(raw_data!BB6="very strong influence", 5, IF(raw_data!BB6="substantial influence", 4, IF(raw_data!BB6="moderate influence", 3, IF(raw_data!BB6="limited influence", 2, 1))))</f>
        <v>5</v>
      </c>
      <c r="BC6" s="29">
        <f>IF(raw_data!BC6="very strong influence", 5, IF(raw_data!BC6="substantial influence", 4, IF(raw_data!BC6="moderate influence", 3, IF(raw_data!BC6="limited influence", 2, 1))))</f>
        <v>5</v>
      </c>
      <c r="BD6" s="29">
        <f>IF(raw_data!BD6="very strong influence", 5, IF(raw_data!BD6="substantial influence", 4, IF(raw_data!BD6="moderate influence", 3, IF(raw_data!BD6="limited influence", 2, 1))))</f>
        <v>4</v>
      </c>
      <c r="BE6" s="29">
        <f>IF(raw_data!BE6="very strong influence", 5, IF(raw_data!BE6="substantial influence", 4, IF(raw_data!BE6="moderate influence", 3, IF(raw_data!BE6="limited influence", 2, 1))))</f>
        <v>3</v>
      </c>
      <c r="BF6" s="29">
        <f>IF(raw_data!BF6="very strong influence", 5, IF(raw_data!BF6="substantial influence", 4, IF(raw_data!BF6="moderate influence", 3, IF(raw_data!BF6="limited influence", 2, 1))))</f>
        <v>5</v>
      </c>
      <c r="BG6" s="29">
        <f>IF(raw_data!BG6="very strong influence", 5, IF(raw_data!BG6="substantial influence", 4, IF(raw_data!BG6="moderate influence", 3, IF(raw_data!BG6="limited influence", 2, 1))))</f>
        <v>5</v>
      </c>
      <c r="BH6" s="29">
        <f>IF(raw_data!BH6="very strong influence", 5, IF(raw_data!BH6="substantial influence", 4, IF(raw_data!BH6="moderate influence", 3, IF(raw_data!BH6="limited influence", 2, 1))))</f>
        <v>5</v>
      </c>
      <c r="BI6" s="29">
        <f>IF(raw_data!BI6="very strong influence", 5, IF(raw_data!BI6="substantial influence", 4, IF(raw_data!BI6="moderate influence", 3, IF(raw_data!BI6="limited influence", 2, 1))))</f>
        <v>1</v>
      </c>
      <c r="BJ6" s="29">
        <f>IF(raw_data!BJ6="no",0,IF(raw_data!BJ6="na",0,1))</f>
        <v>1</v>
      </c>
      <c r="BK6" s="29">
        <f>IF(raw_data!BK6="no",0,IF(raw_data!BK6="na",0,1))</f>
        <v>1</v>
      </c>
      <c r="BL6" s="29">
        <f>IF(raw_data!BL6="no",0,IF(raw_data!BL6="na",0,1))</f>
        <v>1</v>
      </c>
      <c r="BM6" s="29">
        <f>IF(raw_data!BM6="no",0,IF(raw_data!BM6="na",0,1))</f>
        <v>1</v>
      </c>
      <c r="BN6" s="29">
        <f>IF(raw_data!BN6="no",0,IF(raw_data!BN6="na",0,1))</f>
        <v>0</v>
      </c>
      <c r="BO6" s="29">
        <f>IF(raw_data!BO6="no",0,IF(raw_data!BO6="na",0,1))</f>
        <v>1</v>
      </c>
      <c r="BP6" s="29">
        <f>IF(raw_data!BP6="no",0,IF(raw_data!BP6="na",0,1))</f>
        <v>1</v>
      </c>
      <c r="BQ6" s="29">
        <f>IF(raw_data!BQ6="yes", 2, IF(raw_data!BQ6="sometimes", 1, 0))</f>
        <v>2</v>
      </c>
      <c r="BR6" s="29">
        <f>IF(raw_data!BR6="na", 0, IF(raw_data!BR6="not required by law", 0, IF(raw_data!BR6="not required by business", 1, IF(raw_data!BR6="don't feel the need", 2, IF(raw_data!BR6="clients don't prefer", 3, 4)))))</f>
        <v>0</v>
      </c>
      <c r="BS6" s="29">
        <f>IF(raw_data!BS6="as presc", 0, IF(raw_data!BS6="more presc", 1, IF(raw_data!BS6="stop presc", 2, IF(raw_data!BS6="as feel", 3, 4))))</f>
        <v>0</v>
      </c>
      <c r="BT6" s="29">
        <f>IF(raw_data!BT6="yes", 1, 0)</f>
        <v>1</v>
      </c>
      <c r="BU6" s="29">
        <f>IF(raw_data!BU6="no",0,IF(raw_data!BU6="na",0,1))</f>
        <v>1</v>
      </c>
      <c r="BV6" s="29">
        <f>IF(raw_data!BV6="no",0,IF(raw_data!BV6="na",0,1))</f>
        <v>1</v>
      </c>
      <c r="BW6" s="29">
        <f>IF(raw_data!BW6="no",0,IF(raw_data!BW6="na",0,1))</f>
        <v>1</v>
      </c>
      <c r="BX6" s="29">
        <f>IF(raw_data!BX6="no",0,IF(raw_data!BX6="na",0,1))</f>
        <v>1</v>
      </c>
      <c r="BY6" s="29">
        <f>IF(raw_data!BY6="no",0,IF(raw_data!BY6="na",0,1))</f>
        <v>1</v>
      </c>
      <c r="BZ6" s="29">
        <f>IF(raw_data!BZ6="no",0,IF(raw_data!BZ6="na",0,1))</f>
        <v>1</v>
      </c>
      <c r="CA6" s="29">
        <f>IF(raw_data!CA6="no",0,IF(raw_data!CA6="na",0,1))</f>
        <v>0</v>
      </c>
      <c r="CB6" s="29">
        <f>IF(raw_data!CB6="no",0,IF(raw_data!CB6="na",0,1))</f>
        <v>0</v>
      </c>
      <c r="CC6" s="29">
        <f>IF(raw_data!CC6="no",0,IF(raw_data!CC6="na",0,1))</f>
        <v>1</v>
      </c>
      <c r="CD6" s="29">
        <f>IF(raw_data!CD6="no",0,IF(raw_data!CD6="na",0,1))</f>
        <v>0</v>
      </c>
      <c r="CE6" s="29">
        <f>IF(raw_data!CE6="no",0,IF(raw_data!CE6="na",0,1))</f>
        <v>0</v>
      </c>
      <c r="CF6" s="29">
        <f>IF(raw_data!CF6="no",0,IF(raw_data!CF6="na",0,1))</f>
        <v>0</v>
      </c>
      <c r="CG6" s="29">
        <f>IF(raw_data!CG6="no",0,IF(raw_data!CG6="na",0,1))</f>
        <v>0</v>
      </c>
      <c r="CH6" s="29">
        <f>IF(raw_data!CH6="no",0,IF(raw_data!CH6="na",0,1))</f>
        <v>0</v>
      </c>
      <c r="CI6" s="29">
        <f>IF(raw_data!CI6="no",0,IF(raw_data!CI6="na",0,1))</f>
        <v>1</v>
      </c>
      <c r="CJ6" s="29">
        <f>IF(raw_data!CJ6="no",0,IF(raw_data!CJ6="na",0,1))</f>
        <v>0</v>
      </c>
      <c r="CK6" s="29">
        <f>IF(raw_data!CK6="no",0,IF(raw_data!CK6="na",0,1))</f>
        <v>0</v>
      </c>
      <c r="CL6" s="29">
        <f>IF(raw_data!CL6="no",0,IF(raw_data!CL6="na",0,1))</f>
        <v>0</v>
      </c>
      <c r="CM6" s="29">
        <f>IF(raw_data!CM6="no",0,IF(raw_data!CM6="na",0,1))</f>
        <v>1</v>
      </c>
      <c r="CN6" s="29">
        <f>IF(raw_data!CN6="don't know",0,IF(raw_data!CN6="na",0,1))</f>
        <v>1</v>
      </c>
      <c r="CO6" s="29">
        <f>IF(raw_data!CO6="don't know",0,IF(raw_data!CO6="na",0,1))</f>
        <v>1</v>
      </c>
      <c r="CP6" s="29">
        <f>IF(raw_data!CP6="don't know",0,IF(raw_data!CP6="na",0,1))</f>
        <v>1</v>
      </c>
      <c r="CQ6" s="29">
        <f>IF(raw_data!CQ6="least effective",1,IF(raw_data!CQ6="somewhat effective",2,IF(raw_data!CQ6="effective",3,4)))</f>
        <v>1</v>
      </c>
      <c r="CR6" s="29">
        <f>IF(raw_data!CR6="don't know",0,IF(raw_data!CR6="na",0,1))</f>
        <v>1</v>
      </c>
      <c r="CS6" s="29">
        <f>IF(raw_data!CS6="don't know",0,IF(raw_data!CS6="na",0,1))</f>
        <v>1</v>
      </c>
      <c r="CT6" s="29">
        <f>IF(raw_data!CT6="don't know",0,IF(raw_data!CT6="na",0,1))</f>
        <v>1</v>
      </c>
      <c r="CU6" s="29">
        <f>IF(raw_data!CU6="don't know",0,IF(raw_data!CU6="na",0,1))</f>
        <v>1</v>
      </c>
      <c r="CV6" s="29">
        <f>IF(raw_data!CV6="don't know",0,IF(raw_data!CV6="na",0,1))</f>
        <v>1</v>
      </c>
      <c r="CW6" s="29">
        <f>IF(raw_data!CW6="don't know",0,IF(raw_data!CW6="na",0,1))</f>
        <v>1</v>
      </c>
      <c r="CX6" s="29">
        <f>IF(raw_data!CX6="don't know",0,IF(raw_data!CX6="na",0,1))</f>
        <v>1</v>
      </c>
      <c r="CY6" s="29">
        <f>IF(raw_data!CY6="don't know",0,IF(raw_data!CY6="na",0,1))</f>
        <v>1</v>
      </c>
      <c r="CZ6" s="29">
        <f>IF(raw_data!CZ6="don't know",0,IF(raw_data!CZ6="na",0,1))</f>
        <v>1</v>
      </c>
      <c r="DA6" s="29">
        <f>IF(raw_data!DA6="na",0,IF(raw_data!DA6="tv",1,IF(raw_data!DA6="radio",1,IF(raw_data!DA6="newspaper",1,IF(raw_data!DA6="internet",1,IF(raw_data!DA6="sns",1,2))))))</f>
        <v>1</v>
      </c>
      <c r="DB6" s="29">
        <f>IF(raw_data!DB6="na",0,IF(raw_data!DB6="tv",1,IF(raw_data!DB6="radio",1,IF(raw_data!DB6="newspaper",1,IF(raw_data!DB6="internet",1,IF(raw_data!DB6="sns",1,2))))))</f>
        <v>1</v>
      </c>
      <c r="DC6" s="29">
        <f>IF(raw_data!DC6="na",0,IF(raw_data!DC6="tv",1,IF(raw_data!DC6="radio",1,IF(raw_data!DC6="newspaper",1,IF(raw_data!DC6="internet",1,IF(raw_data!DC6="sns",1,2))))))</f>
        <v>1</v>
      </c>
      <c r="DD6" s="29">
        <f>IF(raw_data!DD6="4+ hrs",4,IF(raw_data!DD6="2-4 hrs",3,IF(raw_data!DD6="1-2 hrs",2,1)))</f>
        <v>4</v>
      </c>
      <c r="DE6" s="29">
        <f>IF(raw_data!DE6="4+ hrs",4,IF(raw_data!DE6="2-4 hrs",3,IF(raw_data!DE6="1-2 hrs",2,1)))</f>
        <v>2</v>
      </c>
      <c r="DF6" s="29">
        <f>IF(raw_data!DF6="4+ hrs",4,IF(raw_data!DF6="2-4 hrs",3,IF(raw_data!DF6="1-2 hrs",2,1)))</f>
        <v>2</v>
      </c>
      <c r="DG6" s="29">
        <f>IF(raw_data!DG6="na",0,IF(raw_data!DG6="tv",1,IF(raw_data!DG6="radio",1,IF(raw_data!DG6="newspaper",1,IF(raw_data!DG6="internet",1,IF(raw_data!DG6="sns",1,2))))))</f>
        <v>1</v>
      </c>
      <c r="DH6" s="29">
        <f>IF(raw_data!DH6="na",0,IF(raw_data!DH6="tv",1,IF(raw_data!DH6="radio",1,IF(raw_data!DH6="newspaper",1,IF(raw_data!DH6="internet",1,IF(raw_data!DH6="sns",1,2))))))</f>
        <v>1</v>
      </c>
      <c r="DI6" s="29">
        <f>IF(raw_data!DI6="na",0,IF(raw_data!DI6="tv",1,IF(raw_data!DI6="radio",1,IF(raw_data!DI6="newspaper",1,IF(raw_data!DI6="internet",1,IF(raw_data!DI6="sns",1,2))))))</f>
        <v>1</v>
      </c>
      <c r="DJ6" s="29">
        <f>IF(raw_data!DJ6="4+ hrs",4,IF(raw_data!DJ6="2-4 hrs",3,IF(raw_data!DJ6="1-2 hrs",2,1)))</f>
        <v>4</v>
      </c>
      <c r="DK6" s="29">
        <f>IF(raw_data!DK6="4+ hrs",4,IF(raw_data!DK6="2-4 hrs",3,IF(raw_data!DK6="1-2 hrs",2,1)))</f>
        <v>4</v>
      </c>
      <c r="DL6" s="29">
        <f>IF(raw_data!DL6="4+ hrs",4,IF(raw_data!DL6="2-4 hrs",3,IF(raw_data!DL6="1-2 hrs",2,1)))</f>
        <v>3</v>
      </c>
      <c r="DM6" s="29">
        <f>IF(raw_data!DM6="only news", 1, IF(raw_data!DM6="mostly news", 2, IF(raw_data!DM6="balanced", 3, IF(raw_data!DM6="mostly entertainment", 2, 1))))</f>
        <v>3</v>
      </c>
      <c r="DN6" s="29">
        <f>IF(raw_data!DN6="no",0,IF(raw_data!DN6="na",0,1))</f>
        <v>0</v>
      </c>
      <c r="DO6" s="29">
        <f>IF(raw_data!DO6="no",0,IF(raw_data!DO6="na",0,1))</f>
        <v>0</v>
      </c>
      <c r="DP6" s="29">
        <f>IF(raw_data!DP6="no",0,IF(raw_data!DP6="na",0,1))</f>
        <v>1</v>
      </c>
      <c r="DQ6" s="29">
        <f>IF(raw_data!DQ6="no",0,IF(raw_data!DQ6="na",0,1))</f>
        <v>1</v>
      </c>
      <c r="DR6" s="29">
        <f>IF(raw_data!DR6="no",0,IF(raw_data!DR6="na",0,1))</f>
        <v>1</v>
      </c>
      <c r="DS6" s="29">
        <f>IF(raw_data!DS6="no",0,IF(raw_data!DS6="na",0,1))</f>
        <v>1</v>
      </c>
      <c r="DT6" s="29">
        <f>IF(raw_data!DT6="interested", 3, IF(raw_data!DT6="neutral", 2, 1))</f>
        <v>3</v>
      </c>
      <c r="DU6" s="29">
        <f>IF(raw_data!DU6="vet school", 1, IF(raw_data!DU6="symposia", 1, IF(raw_data!DU6="conferences", 1, IF(raw_data!DU6="online course", 1, IF(raw_data!DU6="websites", 1, IF(raw_data!DU6="documentary", 1, IF(raw_data!DU6="tv", 1, IF(raw_data!DU6="newspaper", 1, IF(raw_data!DU6="blogs", 1, IF(raw_data!DU6="sns", 1, IF(raw_data!DU6="na", 0, 2)))))))))))</f>
        <v>1</v>
      </c>
      <c r="DV6" s="29">
        <f>IF(raw_data!DV6="vet school", 1, IF(raw_data!DV6="symposia", 1, IF(raw_data!DV6="conferences", 1, IF(raw_data!DV6="online course", 1, IF(raw_data!DV6="websites", 1, IF(raw_data!DV6="documentary", 1, IF(raw_data!DV6="tv", 1, IF(raw_data!DV6="newspaper", 1, IF(raw_data!DV6="blogs", 1, IF(raw_data!DV6="sns", 1, IF(raw_data!DV6="na", 0, 2)))))))))))</f>
        <v>1</v>
      </c>
      <c r="DW6" s="29">
        <f>IF(raw_data!DW6="vet school", 1, IF(raw_data!DW6="symposia", 1, IF(raw_data!DW6="conferences", 1, IF(raw_data!DW6="online course", 1, IF(raw_data!DW6="websites", 1, IF(raw_data!DW6="documentary", 1, IF(raw_data!DW6="tv", 1, IF(raw_data!DW6="newspaper", 1, IF(raw_data!DW6="blogs", 1, IF(raw_data!DW6="sns", 1, IF(raw_data!DW6="na", 0, 2)))))))))))</f>
        <v>1</v>
      </c>
    </row>
    <row r="7" spans="1:127" x14ac:dyDescent="0.35">
      <c r="A7" s="90">
        <v>4</v>
      </c>
      <c r="B7" s="29">
        <f>IF(raw_data!B7="post-graduate",7,IF(raw_data!B7="graduate",6,IF(raw_data!B7="college",5,IF(raw_data!B7="technical",4,IF(raw_data!B7="high school",3,IF(raw_data!B7="elementary",2,IF(raw_data!B7="some schooling",1,0)))))))</f>
        <v>5</v>
      </c>
      <c r="C7" s="29">
        <f>IF(raw_data!C7="gov vet",0,IF(raw_data!C7="non-gov vet",1,IF(raw_data!C7="para-vet",2,IF(raw_data!C7="health worker",2,IF(raw_data!C7="non-vet",3,4)))))</f>
        <v>2</v>
      </c>
      <c r="D7" s="29">
        <f>raw_data!D7</f>
        <v>40</v>
      </c>
      <c r="E7" s="29">
        <f>IF(raw_data!E7="less than 1 yr", 0, IF(raw_data!E7="1-2 yrs", 1, IF(raw_data!E7="2-5 yrs", 2, IF(raw_data!E7="5-10 yrs", 3, 4))))</f>
        <v>3</v>
      </c>
      <c r="F7" s="29">
        <f>IF(raw_data!F7="male", 0, IF(raw_data!F7="female", 1, 2))</f>
        <v>0</v>
      </c>
      <c r="G7" s="29">
        <f>IF(raw_data!G7="no",0,1)</f>
        <v>1</v>
      </c>
      <c r="H7" s="29">
        <f>IF(raw_data!H7="no",0,IF(raw_data!H7="na",0,6))</f>
        <v>6</v>
      </c>
      <c r="I7" s="29">
        <f>IF(raw_data!I7="no",0,IF(raw_data!I7="na",0,5))</f>
        <v>5</v>
      </c>
      <c r="J7" s="29">
        <f>IF(raw_data!J7="no",0,IF(raw_data!J7="na",0,4))</f>
        <v>4</v>
      </c>
      <c r="K7" s="29">
        <f>IF(raw_data!K7="no",0,IF(raw_data!K7="na",0,3))</f>
        <v>3</v>
      </c>
      <c r="L7" s="29">
        <f>IF(raw_data!L7="no",0,IF(raw_data!L7="na",0,2))</f>
        <v>0</v>
      </c>
      <c r="M7" s="29">
        <f>IF(raw_data!M7="no",0,IF(raw_data!M7="na",0,1))</f>
        <v>0</v>
      </c>
      <c r="N7" s="29">
        <f>IF(raw_data!N7="no",0,IF(raw_data!N7="don't know",0,1))</f>
        <v>1</v>
      </c>
      <c r="O7" s="29">
        <f>IF(raw_data!O7="don't know",0,IF(raw_data!O7="na",0,1))</f>
        <v>1</v>
      </c>
      <c r="P7" s="29">
        <f>IF(raw_data!P7="don't know",0,IF(raw_data!P7="na",0,1))</f>
        <v>1</v>
      </c>
      <c r="Q7" s="29">
        <f>IF(raw_data!Q7="don't know",0,IF(raw_data!Q7="na",0,1))</f>
        <v>1</v>
      </c>
      <c r="R7" s="29">
        <f>IF(raw_data!R7="no",0,IF(raw_data!R7="na",0,1))</f>
        <v>1</v>
      </c>
      <c r="S7" s="29">
        <f>IF(raw_data!S7="na",0,IF(raw_data!S7="don't know",0,1))</f>
        <v>1</v>
      </c>
      <c r="T7" s="29">
        <f>IF(raw_data!T7="na",0,IF(raw_data!T7="don't know",0,1))</f>
        <v>1</v>
      </c>
      <c r="U7" s="29">
        <f>IF(raw_data!U7="na",0,IF(raw_data!U7="don't know",0,1))</f>
        <v>1</v>
      </c>
      <c r="V7" s="29">
        <f>IF(raw_data!V7="no",0,IF(raw_data!V7="na",0,1))</f>
        <v>0</v>
      </c>
      <c r="W7" s="29">
        <f>IF(raw_data!W7="no",0,IF(raw_data!W7="na",0,1))</f>
        <v>0</v>
      </c>
      <c r="X7" s="29">
        <f>IF(raw_data!X7="no",0,IF(raw_data!X7="na",0,1))</f>
        <v>0</v>
      </c>
      <c r="Y7" s="29">
        <f>IF(raw_data!Y7="no",0,IF(raw_data!Y7="na",0,1))</f>
        <v>1</v>
      </c>
      <c r="Z7" s="29">
        <f>IF(raw_data!Z7="no",0,IF(raw_data!Z7="na",0,1))</f>
        <v>0</v>
      </c>
      <c r="AA7" s="29">
        <f>IF(raw_data!AA7="no",0,IF(raw_data!AA7="na",0,1))</f>
        <v>1</v>
      </c>
      <c r="AB7" s="29">
        <f>IF(raw_data!AB7="no",0,IF(raw_data!AB7="na",0,1))</f>
        <v>1</v>
      </c>
      <c r="AC7" s="29">
        <f>IF(raw_data!AC7="no",0,IF(raw_data!AC7="na",0,1))</f>
        <v>1</v>
      </c>
      <c r="AD7" s="29">
        <f>IF(raw_data!AD7="no",0,IF(raw_data!AD7="na",0,1))</f>
        <v>1</v>
      </c>
      <c r="AE7" s="29">
        <f>IF(raw_data!AE7="no",0,IF(raw_data!AE7="na",0,1))</f>
        <v>1</v>
      </c>
      <c r="AF7" s="29">
        <f>IF(raw_data!AF7="no",0,IF(raw_data!AF7="na",0,1))</f>
        <v>1</v>
      </c>
      <c r="AG7" s="29">
        <f>IF(raw_data!AG7="no",0,IF(raw_data!AG7="na",0,1))</f>
        <v>1</v>
      </c>
      <c r="AH7" s="29">
        <f>IF(raw_data!AH7="no",1,IF(raw_data!AH7="na",1,0))</f>
        <v>1</v>
      </c>
      <c r="AI7" s="29">
        <f>IF(raw_data!AI7="no",0,IF(raw_data!AI7="na",0,1))</f>
        <v>1</v>
      </c>
      <c r="AJ7" s="29">
        <f>IF(raw_data!AJ7="no",1,IF(raw_data!AJ7="na",0,0))</f>
        <v>1</v>
      </c>
      <c r="AK7" s="29">
        <f>IF(raw_data!AK7="no idea",0,IF(raw_data!AK7="little idea",1,IF(raw_data!AK7="basic info",2,IF(raw_data!AK7="understand how it spreads",3,4))))</f>
        <v>2</v>
      </c>
      <c r="AL7" s="29">
        <f>IF(raw_data!AL7="true", 0, 1)</f>
        <v>1</v>
      </c>
      <c r="AM7" s="29">
        <f>IF(raw_data!AM7="no",0,IF(raw_data!AM7="don't know",0,1))</f>
        <v>1</v>
      </c>
      <c r="AN7" s="29">
        <f>IF(raw_data!AN7="very serious", 5, IF(raw_data!AN7="serious", 4, IF(raw_data!AN7="moderately serious", 3, IF(raw_data!AN7="slightly serious", 2, 1))))</f>
        <v>5</v>
      </c>
      <c r="AO7" s="29">
        <f>IF(raw_data!AO7="seriously concerned", 5, IF(raw_data!AO7="concerned", 4, IF(raw_data!AO7="slightly concerned", 3, IF(raw_data!AO7="not concerned at all", 2, 1))))</f>
        <v>4</v>
      </c>
      <c r="AP7" s="29">
        <f>IF(raw_data!AP7="strongly agree", 5, IF(raw_data!AP7="agree", 4, IF(raw_data!AP7="neutral", 3, IF(raw_data!AP7="disagree", 2, 1))))</f>
        <v>2</v>
      </c>
      <c r="AQ7" s="29">
        <f>IF(raw_data!AQ7="strongly agree", 5, IF(raw_data!AQ7="agree", 4, IF(raw_data!AQ7="neutral", 3, IF(raw_data!AQ7="disagree", 2, 1))))</f>
        <v>5</v>
      </c>
      <c r="AR7" s="29">
        <f>IF(raw_data!AR7="strongly agree", 5, IF(raw_data!AR7="agree", 4, IF(raw_data!AR7="neutral", 3, IF(raw_data!AR7="disagree", 2, 1))))</f>
        <v>3</v>
      </c>
      <c r="AS7" s="29">
        <f>IF(raw_data!AS7="strongly agree", 5, IF(raw_data!AS7="agree", 4, IF(raw_data!AS7="neutral", 3, IF(raw_data!AS7="disagree", 2, 1))))</f>
        <v>4</v>
      </c>
      <c r="AT7" s="29">
        <f>IF(raw_data!AT7="strongly agree", 5, IF(raw_data!AT7="agree", 4, IF(raw_data!AT7="neutral", 3, IF(raw_data!AT7="disagree", 2, 1))))</f>
        <v>2</v>
      </c>
      <c r="AU7" s="29">
        <f>IF(raw_data!AU7="strongly agree", 5, IF(raw_data!AU7="agree", 4, IF(raw_data!AU7="neutral", 3, IF(raw_data!AU7="disagree", 2, 1))))</f>
        <v>4</v>
      </c>
      <c r="AV7" s="29">
        <f>IF(raw_data!AV7="strongly agree", 5, IF(raw_data!AV7="agree", 4, IF(raw_data!AV7="neutral", 3, IF(raw_data!AV7="disagree", 2, 1))))</f>
        <v>3</v>
      </c>
      <c r="AW7" s="29">
        <f>IF(raw_data!AW7="strongly agree", 5, IF(raw_data!AW7="agree", 4, IF(raw_data!AW7="neutral", 3, IF(raw_data!AW7="disagree", 2, 1))))</f>
        <v>4</v>
      </c>
      <c r="AX7" s="29">
        <f>IF(raw_data!AX7="very strong influence", 5, IF(raw_data!AX7="substantial influence", 4, IF(raw_data!AX7="moderate influence", 3, IF(raw_data!AX7="limited influence", 2, 1))))</f>
        <v>1</v>
      </c>
      <c r="AY7" s="29">
        <f>IF(raw_data!AY7="very strong influence", 5, IF(raw_data!AY7="substantial influence", 4, IF(raw_data!AY7="moderate influence", 3, IF(raw_data!AY7="limited influence", 2, 1))))</f>
        <v>4</v>
      </c>
      <c r="AZ7" s="29">
        <f>IF(raw_data!AZ7="very strong influence", 5, IF(raw_data!AZ7="substantial influence", 4, IF(raw_data!AZ7="moderate influence", 3, IF(raw_data!AZ7="limited influence", 2, 1))))</f>
        <v>5</v>
      </c>
      <c r="BA7" s="29">
        <f>IF(raw_data!BA7="very strong influence", 5, IF(raw_data!BA7="substantial influence", 4, IF(raw_data!BA7="moderate influence", 3, IF(raw_data!BA7="limited influence", 2, 1))))</f>
        <v>5</v>
      </c>
      <c r="BB7" s="29">
        <f>IF(raw_data!BB7="very strong influence", 5, IF(raw_data!BB7="substantial influence", 4, IF(raw_data!BB7="moderate influence", 3, IF(raw_data!BB7="limited influence", 2, 1))))</f>
        <v>3</v>
      </c>
      <c r="BC7" s="29">
        <f>IF(raw_data!BC7="very strong influence", 5, IF(raw_data!BC7="substantial influence", 4, IF(raw_data!BC7="moderate influence", 3, IF(raw_data!BC7="limited influence", 2, 1))))</f>
        <v>4</v>
      </c>
      <c r="BD7" s="29">
        <f>IF(raw_data!BD7="very strong influence", 5, IF(raw_data!BD7="substantial influence", 4, IF(raw_data!BD7="moderate influence", 3, IF(raw_data!BD7="limited influence", 2, 1))))</f>
        <v>5</v>
      </c>
      <c r="BE7" s="29">
        <f>IF(raw_data!BE7="very strong influence", 5, IF(raw_data!BE7="substantial influence", 4, IF(raw_data!BE7="moderate influence", 3, IF(raw_data!BE7="limited influence", 2, 1))))</f>
        <v>5</v>
      </c>
      <c r="BF7" s="29">
        <f>IF(raw_data!BF7="very strong influence", 5, IF(raw_data!BF7="substantial influence", 4, IF(raw_data!BF7="moderate influence", 3, IF(raw_data!BF7="limited influence", 2, 1))))</f>
        <v>5</v>
      </c>
      <c r="BG7" s="29">
        <f>IF(raw_data!BG7="very strong influence", 5, IF(raw_data!BG7="substantial influence", 4, IF(raw_data!BG7="moderate influence", 3, IF(raw_data!BG7="limited influence", 2, 1))))</f>
        <v>4</v>
      </c>
      <c r="BH7" s="29">
        <f>IF(raw_data!BH7="very strong influence", 5, IF(raw_data!BH7="substantial influence", 4, IF(raw_data!BH7="moderate influence", 3, IF(raw_data!BH7="limited influence", 2, 1))))</f>
        <v>1</v>
      </c>
      <c r="BI7" s="29">
        <f>IF(raw_data!BI7="very strong influence", 5, IF(raw_data!BI7="substantial influence", 4, IF(raw_data!BI7="moderate influence", 3, IF(raw_data!BI7="limited influence", 2, 1))))</f>
        <v>1</v>
      </c>
      <c r="BJ7" s="29">
        <f>IF(raw_data!BJ7="no",0,IF(raw_data!BJ7="na",0,1))</f>
        <v>1</v>
      </c>
      <c r="BK7" s="29">
        <f>IF(raw_data!BK7="no",0,IF(raw_data!BK7="na",0,1))</f>
        <v>1</v>
      </c>
      <c r="BL7" s="29">
        <f>IF(raw_data!BL7="no",0,IF(raw_data!BL7="na",0,1))</f>
        <v>1</v>
      </c>
      <c r="BM7" s="29">
        <f>IF(raw_data!BM7="no",0,IF(raw_data!BM7="na",0,1))</f>
        <v>1</v>
      </c>
      <c r="BN7" s="29">
        <f>IF(raw_data!BN7="no",0,IF(raw_data!BN7="na",0,1))</f>
        <v>1</v>
      </c>
      <c r="BO7" s="29">
        <f>IF(raw_data!BO7="no",0,IF(raw_data!BO7="na",0,1))</f>
        <v>1</v>
      </c>
      <c r="BP7" s="29">
        <f>IF(raw_data!BP7="no",0,IF(raw_data!BP7="na",0,1))</f>
        <v>0</v>
      </c>
      <c r="BQ7" s="29">
        <f>IF(raw_data!BQ7="yes", 2, IF(raw_data!BQ7="sometimes", 1, 0))</f>
        <v>2</v>
      </c>
      <c r="BR7" s="29">
        <f>IF(raw_data!BR7="na", 0, IF(raw_data!BR7="not required by law", 0, IF(raw_data!BR7="not required by business", 1, IF(raw_data!BR7="don't feel the need", 2, IF(raw_data!BR7="clients don't prefer", 3, 4)))))</f>
        <v>0</v>
      </c>
      <c r="BS7" s="29">
        <f>IF(raw_data!BS7="as presc", 0, IF(raw_data!BS7="more presc", 1, IF(raw_data!BS7="stop presc", 2, IF(raw_data!BS7="as feel", 3, 4))))</f>
        <v>1</v>
      </c>
      <c r="BT7" s="29">
        <f>IF(raw_data!BT7="yes", 1, 0)</f>
        <v>1</v>
      </c>
      <c r="BU7" s="29">
        <f>IF(raw_data!BU7="no",0,IF(raw_data!BU7="na",0,1))</f>
        <v>1</v>
      </c>
      <c r="BV7" s="29">
        <f>IF(raw_data!BV7="no",0,IF(raw_data!BV7="na",0,1))</f>
        <v>1</v>
      </c>
      <c r="BW7" s="29">
        <f>IF(raw_data!BW7="no",0,IF(raw_data!BW7="na",0,1))</f>
        <v>1</v>
      </c>
      <c r="BX7" s="29">
        <f>IF(raw_data!BX7="no",0,IF(raw_data!BX7="na",0,1))</f>
        <v>1</v>
      </c>
      <c r="BY7" s="29">
        <f>IF(raw_data!BY7="no",0,IF(raw_data!BY7="na",0,1))</f>
        <v>0</v>
      </c>
      <c r="BZ7" s="29">
        <f>IF(raw_data!BZ7="no",0,IF(raw_data!BZ7="na",0,1))</f>
        <v>0</v>
      </c>
      <c r="CA7" s="29">
        <f>IF(raw_data!CA7="no",0,IF(raw_data!CA7="na",0,1))</f>
        <v>0</v>
      </c>
      <c r="CB7" s="29">
        <f>IF(raw_data!CB7="no",0,IF(raw_data!CB7="na",0,1))</f>
        <v>1</v>
      </c>
      <c r="CC7" s="29">
        <f>IF(raw_data!CC7="no",0,IF(raw_data!CC7="na",0,1))</f>
        <v>1</v>
      </c>
      <c r="CD7" s="29">
        <f>IF(raw_data!CD7="no",0,IF(raw_data!CD7="na",0,1))</f>
        <v>0</v>
      </c>
      <c r="CE7" s="29">
        <f>IF(raw_data!CE7="no",0,IF(raw_data!CE7="na",0,1))</f>
        <v>1</v>
      </c>
      <c r="CF7" s="29">
        <f>IF(raw_data!CF7="no",0,IF(raw_data!CF7="na",0,1))</f>
        <v>0</v>
      </c>
      <c r="CG7" s="29">
        <f>IF(raw_data!CG7="no",0,IF(raw_data!CG7="na",0,1))</f>
        <v>0</v>
      </c>
      <c r="CH7" s="29">
        <f>IF(raw_data!CH7="no",0,IF(raw_data!CH7="na",0,1))</f>
        <v>1</v>
      </c>
      <c r="CI7" s="29">
        <f>IF(raw_data!CI7="no",0,IF(raw_data!CI7="na",0,1))</f>
        <v>1</v>
      </c>
      <c r="CJ7" s="29">
        <f>IF(raw_data!CJ7="no",0,IF(raw_data!CJ7="na",0,1))</f>
        <v>0</v>
      </c>
      <c r="CK7" s="29">
        <f>IF(raw_data!CK7="no",0,IF(raw_data!CK7="na",0,1))</f>
        <v>0</v>
      </c>
      <c r="CL7" s="29">
        <f>IF(raw_data!CL7="no",0,IF(raw_data!CL7="na",0,1))</f>
        <v>0</v>
      </c>
      <c r="CM7" s="29">
        <f>IF(raw_data!CM7="no",0,IF(raw_data!CM7="na",0,1))</f>
        <v>1</v>
      </c>
      <c r="CN7" s="29">
        <f>IF(raw_data!CN7="don't know",0,IF(raw_data!CN7="na",0,1))</f>
        <v>1</v>
      </c>
      <c r="CO7" s="29">
        <f>IF(raw_data!CO7="don't know",0,IF(raw_data!CO7="na",0,1))</f>
        <v>1</v>
      </c>
      <c r="CP7" s="29">
        <f>IF(raw_data!CP7="don't know",0,IF(raw_data!CP7="na",0,1))</f>
        <v>1</v>
      </c>
      <c r="CQ7" s="29">
        <f>IF(raw_data!CQ7="least effective",1,IF(raw_data!CQ7="somewhat effective",2,IF(raw_data!CQ7="effective",3,4)))</f>
        <v>2</v>
      </c>
      <c r="CR7" s="29">
        <f>IF(raw_data!CR7="don't know",0,IF(raw_data!CR7="na",0,1))</f>
        <v>1</v>
      </c>
      <c r="CS7" s="29">
        <f>IF(raw_data!CS7="don't know",0,IF(raw_data!CS7="na",0,1))</f>
        <v>1</v>
      </c>
      <c r="CT7" s="29">
        <f>IF(raw_data!CT7="don't know",0,IF(raw_data!CT7="na",0,1))</f>
        <v>1</v>
      </c>
      <c r="CU7" s="29">
        <f>IF(raw_data!CU7="don't know",0,IF(raw_data!CU7="na",0,1))</f>
        <v>1</v>
      </c>
      <c r="CV7" s="29">
        <f>IF(raw_data!CV7="don't know",0,IF(raw_data!CV7="na",0,1))</f>
        <v>1</v>
      </c>
      <c r="CW7" s="29">
        <f>IF(raw_data!CW7="don't know",0,IF(raw_data!CW7="na",0,1))</f>
        <v>1</v>
      </c>
      <c r="CX7" s="29">
        <f>IF(raw_data!CX7="don't know",0,IF(raw_data!CX7="na",0,1))</f>
        <v>1</v>
      </c>
      <c r="CY7" s="29">
        <f>IF(raw_data!CY7="don't know",0,IF(raw_data!CY7="na",0,1))</f>
        <v>1</v>
      </c>
      <c r="CZ7" s="29">
        <f>IF(raw_data!CZ7="don't know",0,IF(raw_data!CZ7="na",0,1))</f>
        <v>1</v>
      </c>
      <c r="DA7" s="29">
        <f>IF(raw_data!DA7="na",0,IF(raw_data!DA7="tv",1,IF(raw_data!DA7="radio",1,IF(raw_data!DA7="newspaper",1,IF(raw_data!DA7="internet",1,IF(raw_data!DA7="sns",1,2))))))</f>
        <v>1</v>
      </c>
      <c r="DB7" s="29">
        <f>IF(raw_data!DB7="na",0,IF(raw_data!DB7="tv",1,IF(raw_data!DB7="radio",1,IF(raw_data!DB7="newspaper",1,IF(raw_data!DB7="internet",1,IF(raw_data!DB7="sns",1,2))))))</f>
        <v>1</v>
      </c>
      <c r="DC7" s="29">
        <f>IF(raw_data!DC7="na",0,IF(raw_data!DC7="tv",1,IF(raw_data!DC7="radio",1,IF(raw_data!DC7="newspaper",1,IF(raw_data!DC7="internet",1,IF(raw_data!DC7="sns",1,2))))))</f>
        <v>1</v>
      </c>
      <c r="DD7" s="29">
        <f>IF(raw_data!DD7="4+ hrs",4,IF(raw_data!DD7="2-4 hrs",3,IF(raw_data!DD7="1-2 hrs",2,1)))</f>
        <v>4</v>
      </c>
      <c r="DE7" s="29">
        <f>IF(raw_data!DE7="4+ hrs",4,IF(raw_data!DE7="2-4 hrs",3,IF(raw_data!DE7="1-2 hrs",2,1)))</f>
        <v>3</v>
      </c>
      <c r="DF7" s="29">
        <f>IF(raw_data!DF7="4+ hrs",4,IF(raw_data!DF7="2-4 hrs",3,IF(raw_data!DF7="1-2 hrs",2,1)))</f>
        <v>2</v>
      </c>
      <c r="DG7" s="29">
        <f>IF(raw_data!DG7="na",0,IF(raw_data!DG7="tv",1,IF(raw_data!DG7="radio",1,IF(raw_data!DG7="newspaper",1,IF(raw_data!DG7="internet",1,IF(raw_data!DG7="sns",1,2))))))</f>
        <v>1</v>
      </c>
      <c r="DH7" s="29">
        <f>IF(raw_data!DH7="na",0,IF(raw_data!DH7="tv",1,IF(raw_data!DH7="radio",1,IF(raw_data!DH7="newspaper",1,IF(raw_data!DH7="internet",1,IF(raw_data!DH7="sns",1,2))))))</f>
        <v>1</v>
      </c>
      <c r="DI7" s="29">
        <f>IF(raw_data!DI7="na",0,IF(raw_data!DI7="tv",1,IF(raw_data!DI7="radio",1,IF(raw_data!DI7="newspaper",1,IF(raw_data!DI7="internet",1,IF(raw_data!DI7="sns",1,2))))))</f>
        <v>1</v>
      </c>
      <c r="DJ7" s="29">
        <f>IF(raw_data!DJ7="4+ hrs",4,IF(raw_data!DJ7="2-4 hrs",3,IF(raw_data!DJ7="1-2 hrs",2,1)))</f>
        <v>4</v>
      </c>
      <c r="DK7" s="29">
        <f>IF(raw_data!DK7="4+ hrs",4,IF(raw_data!DK7="2-4 hrs",3,IF(raw_data!DK7="1-2 hrs",2,1)))</f>
        <v>3</v>
      </c>
      <c r="DL7" s="29">
        <f>IF(raw_data!DL7="4+ hrs",4,IF(raw_data!DL7="2-4 hrs",3,IF(raw_data!DL7="1-2 hrs",2,1)))</f>
        <v>2</v>
      </c>
      <c r="DM7" s="29">
        <f>IF(raw_data!DM7="only news", 1, IF(raw_data!DM7="mostly news", 2, IF(raw_data!DM7="balanced", 3, IF(raw_data!DM7="mostly entertainment", 2, 1))))</f>
        <v>1</v>
      </c>
      <c r="DN7" s="29">
        <f>IF(raw_data!DN7="no",0,IF(raw_data!DN7="na",0,1))</f>
        <v>0</v>
      </c>
      <c r="DO7" s="29">
        <f>IF(raw_data!DO7="no",0,IF(raw_data!DO7="na",0,1))</f>
        <v>0</v>
      </c>
      <c r="DP7" s="29">
        <f>IF(raw_data!DP7="no",0,IF(raw_data!DP7="na",0,1))</f>
        <v>0</v>
      </c>
      <c r="DQ7" s="29">
        <f>IF(raw_data!DQ7="no",0,IF(raw_data!DQ7="na",0,1))</f>
        <v>1</v>
      </c>
      <c r="DR7" s="29">
        <f>IF(raw_data!DR7="no",0,IF(raw_data!DR7="na",0,1))</f>
        <v>1</v>
      </c>
      <c r="DS7" s="29">
        <f>IF(raw_data!DS7="no",0,IF(raw_data!DS7="na",0,1))</f>
        <v>1</v>
      </c>
      <c r="DT7" s="29">
        <f>IF(raw_data!DT7="interested", 3, IF(raw_data!DT7="neutral", 2, 1))</f>
        <v>3</v>
      </c>
      <c r="DU7" s="29">
        <f>IF(raw_data!DU7="vet school", 1, IF(raw_data!DU7="symposia", 1, IF(raw_data!DU7="conferences", 1, IF(raw_data!DU7="online course", 1, IF(raw_data!DU7="websites", 1, IF(raw_data!DU7="documentary", 1, IF(raw_data!DU7="tv", 1, IF(raw_data!DU7="newspaper", 1, IF(raw_data!DU7="blogs", 1, IF(raw_data!DU7="sns", 1, IF(raw_data!DU7="na", 0, 2)))))))))))</f>
        <v>1</v>
      </c>
      <c r="DV7" s="29">
        <f>IF(raw_data!DV7="vet school", 1, IF(raw_data!DV7="symposia", 1, IF(raw_data!DV7="conferences", 1, IF(raw_data!DV7="online course", 1, IF(raw_data!DV7="websites", 1, IF(raw_data!DV7="documentary", 1, IF(raw_data!DV7="tv", 1, IF(raw_data!DV7="newspaper", 1, IF(raw_data!DV7="blogs", 1, IF(raw_data!DV7="sns", 1, IF(raw_data!DV7="na", 0, 2)))))))))))</f>
        <v>2</v>
      </c>
      <c r="DW7" s="29">
        <f>IF(raw_data!DW7="vet school", 1, IF(raw_data!DW7="symposia", 1, IF(raw_data!DW7="conferences", 1, IF(raw_data!DW7="online course", 1, IF(raw_data!DW7="websites", 1, IF(raw_data!DW7="documentary", 1, IF(raw_data!DW7="tv", 1, IF(raw_data!DW7="newspaper", 1, IF(raw_data!DW7="blogs", 1, IF(raw_data!DW7="sns", 1, IF(raw_data!DW7="na", 0, 2)))))))))))</f>
        <v>1</v>
      </c>
    </row>
    <row r="8" spans="1:127" x14ac:dyDescent="0.35">
      <c r="A8" s="90">
        <v>5</v>
      </c>
      <c r="B8" s="29">
        <f>IF(raw_data!B8="post-graduate",7,IF(raw_data!B8="graduate",6,IF(raw_data!B8="college",5,IF(raw_data!B8="technical",4,IF(raw_data!B8="high school",3,IF(raw_data!B8="elementary",2,IF(raw_data!B8="some schooling",1,0)))))))</f>
        <v>5</v>
      </c>
      <c r="C8" s="29">
        <f>IF(raw_data!C8="gov vet",0,IF(raw_data!C8="non-gov vet",1,IF(raw_data!C8="para-vet",2,IF(raw_data!C8="health worker",2,IF(raw_data!C8="non-vet",3,4)))))</f>
        <v>2</v>
      </c>
      <c r="D8" s="29">
        <f>raw_data!D8</f>
        <v>38</v>
      </c>
      <c r="E8" s="29">
        <f>IF(raw_data!E8="less than 1 yr", 0, IF(raw_data!E8="1-2 yrs", 1, IF(raw_data!E8="2-5 yrs", 2, IF(raw_data!E8="5-10 yrs", 3, 4))))</f>
        <v>2</v>
      </c>
      <c r="F8" s="29">
        <f>IF(raw_data!F8="male", 0, IF(raw_data!F8="female", 1, 2))</f>
        <v>0</v>
      </c>
      <c r="G8" s="29">
        <f>IF(raw_data!G8="no",0,1)</f>
        <v>1</v>
      </c>
      <c r="H8" s="29">
        <f>IF(raw_data!H8="no",0,IF(raw_data!H8="na",0,6))</f>
        <v>6</v>
      </c>
      <c r="I8" s="29">
        <f>IF(raw_data!I8="no",0,IF(raw_data!I8="na",0,5))</f>
        <v>5</v>
      </c>
      <c r="J8" s="29">
        <f>IF(raw_data!J8="no",0,IF(raw_data!J8="na",0,4))</f>
        <v>0</v>
      </c>
      <c r="K8" s="29">
        <f>IF(raw_data!K8="no",0,IF(raw_data!K8="na",0,3))</f>
        <v>3</v>
      </c>
      <c r="L8" s="29">
        <f>IF(raw_data!L8="no",0,IF(raw_data!L8="na",0,2))</f>
        <v>0</v>
      </c>
      <c r="M8" s="29">
        <f>IF(raw_data!M8="no",0,IF(raw_data!M8="na",0,1))</f>
        <v>0</v>
      </c>
      <c r="N8" s="29">
        <f>IF(raw_data!N8="no",0,IF(raw_data!N8="don't know",0,1))</f>
        <v>1</v>
      </c>
      <c r="O8" s="29">
        <f>IF(raw_data!O8="don't know",0,IF(raw_data!O8="na",0,1))</f>
        <v>1</v>
      </c>
      <c r="P8" s="29">
        <f>IF(raw_data!P8="don't know",0,IF(raw_data!P8="na",0,1))</f>
        <v>1</v>
      </c>
      <c r="Q8" s="29">
        <f>IF(raw_data!Q8="don't know",0,IF(raw_data!Q8="na",0,1))</f>
        <v>1</v>
      </c>
      <c r="R8" s="29">
        <f>IF(raw_data!R8="no",0,IF(raw_data!R8="na",0,1))</f>
        <v>1</v>
      </c>
      <c r="S8" s="29">
        <f>IF(raw_data!S8="na",0,IF(raw_data!S8="don't know",0,1))</f>
        <v>1</v>
      </c>
      <c r="T8" s="29">
        <f>IF(raw_data!T8="na",0,IF(raw_data!T8="don't know",0,1))</f>
        <v>1</v>
      </c>
      <c r="U8" s="29">
        <f>IF(raw_data!U8="na",0,IF(raw_data!U8="don't know",0,1))</f>
        <v>1</v>
      </c>
      <c r="V8" s="29">
        <f>IF(raw_data!V8="no",0,IF(raw_data!V8="na",0,1))</f>
        <v>0</v>
      </c>
      <c r="W8" s="29">
        <f>IF(raw_data!W8="no",0,IF(raw_data!W8="na",0,1))</f>
        <v>0</v>
      </c>
      <c r="X8" s="29">
        <f>IF(raw_data!X8="no",0,IF(raw_data!X8="na",0,1))</f>
        <v>1</v>
      </c>
      <c r="Y8" s="29">
        <f>IF(raw_data!Y8="no",0,IF(raw_data!Y8="na",0,1))</f>
        <v>1</v>
      </c>
      <c r="Z8" s="29">
        <f>IF(raw_data!Z8="no",0,IF(raw_data!Z8="na",0,1))</f>
        <v>0</v>
      </c>
      <c r="AA8" s="29">
        <f>IF(raw_data!AA8="no",0,IF(raw_data!AA8="na",0,1))</f>
        <v>1</v>
      </c>
      <c r="AB8" s="29">
        <f>IF(raw_data!AB8="no",0,IF(raw_data!AB8="na",0,1))</f>
        <v>1</v>
      </c>
      <c r="AC8" s="29">
        <f>IF(raw_data!AC8="no",0,IF(raw_data!AC8="na",0,1))</f>
        <v>1</v>
      </c>
      <c r="AD8" s="29">
        <f>IF(raw_data!AD8="no",0,IF(raw_data!AD8="na",0,1))</f>
        <v>1</v>
      </c>
      <c r="AE8" s="29">
        <f>IF(raw_data!AE8="no",0,IF(raw_data!AE8="na",0,1))</f>
        <v>1</v>
      </c>
      <c r="AF8" s="29">
        <f>IF(raw_data!AF8="no",0,IF(raw_data!AF8="na",0,1))</f>
        <v>1</v>
      </c>
      <c r="AG8" s="29">
        <f>IF(raw_data!AG8="no",0,IF(raw_data!AG8="na",0,1))</f>
        <v>1</v>
      </c>
      <c r="AH8" s="29">
        <f>IF(raw_data!AH8="no",1,IF(raw_data!AH8="na",1,0))</f>
        <v>1</v>
      </c>
      <c r="AI8" s="29">
        <f>IF(raw_data!AI8="no",0,IF(raw_data!AI8="na",0,1))</f>
        <v>1</v>
      </c>
      <c r="AJ8" s="29">
        <f>IF(raw_data!AJ8="no",1,IF(raw_data!AJ8="na",0,0))</f>
        <v>1</v>
      </c>
      <c r="AK8" s="29">
        <f>IF(raw_data!AK8="no idea",0,IF(raw_data!AK8="little idea",1,IF(raw_data!AK8="basic info",2,IF(raw_data!AK8="understand how it spreads",3,4))))</f>
        <v>2</v>
      </c>
      <c r="AL8" s="29">
        <f>IF(raw_data!AL8="true", 0, 1)</f>
        <v>0</v>
      </c>
      <c r="AM8" s="29">
        <f>IF(raw_data!AM8="no",0,IF(raw_data!AM8="don't know",0,1))</f>
        <v>1</v>
      </c>
      <c r="AN8" s="29">
        <f>IF(raw_data!AN8="very serious", 5, IF(raw_data!AN8="serious", 4, IF(raw_data!AN8="moderately serious", 3, IF(raw_data!AN8="slightly serious", 2, 1))))</f>
        <v>5</v>
      </c>
      <c r="AO8" s="29">
        <f>IF(raw_data!AO8="seriously concerned", 5, IF(raw_data!AO8="concerned", 4, IF(raw_data!AO8="slightly concerned", 3, IF(raw_data!AO8="not concerned at all", 2, 1))))</f>
        <v>4</v>
      </c>
      <c r="AP8" s="29">
        <f>IF(raw_data!AP8="strongly agree", 5, IF(raw_data!AP8="agree", 4, IF(raw_data!AP8="neutral", 3, IF(raw_data!AP8="disagree", 2, 1))))</f>
        <v>3</v>
      </c>
      <c r="AQ8" s="29">
        <f>IF(raw_data!AQ8="strongly agree", 5, IF(raw_data!AQ8="agree", 4, IF(raw_data!AQ8="neutral", 3, IF(raw_data!AQ8="disagree", 2, 1))))</f>
        <v>5</v>
      </c>
      <c r="AR8" s="29">
        <f>IF(raw_data!AR8="strongly agree", 5, IF(raw_data!AR8="agree", 4, IF(raw_data!AR8="neutral", 3, IF(raw_data!AR8="disagree", 2, 1))))</f>
        <v>3</v>
      </c>
      <c r="AS8" s="29">
        <f>IF(raw_data!AS8="strongly agree", 5, IF(raw_data!AS8="agree", 4, IF(raw_data!AS8="neutral", 3, IF(raw_data!AS8="disagree", 2, 1))))</f>
        <v>4</v>
      </c>
      <c r="AT8" s="29">
        <f>IF(raw_data!AT8="strongly agree", 5, IF(raw_data!AT8="agree", 4, IF(raw_data!AT8="neutral", 3, IF(raw_data!AT8="disagree", 2, 1))))</f>
        <v>2</v>
      </c>
      <c r="AU8" s="29">
        <f>IF(raw_data!AU8="strongly agree", 5, IF(raw_data!AU8="agree", 4, IF(raw_data!AU8="neutral", 3, IF(raw_data!AU8="disagree", 2, 1))))</f>
        <v>4</v>
      </c>
      <c r="AV8" s="29">
        <f>IF(raw_data!AV8="strongly agree", 5, IF(raw_data!AV8="agree", 4, IF(raw_data!AV8="neutral", 3, IF(raw_data!AV8="disagree", 2, 1))))</f>
        <v>4</v>
      </c>
      <c r="AW8" s="29">
        <f>IF(raw_data!AW8="strongly agree", 5, IF(raw_data!AW8="agree", 4, IF(raw_data!AW8="neutral", 3, IF(raw_data!AW8="disagree", 2, 1))))</f>
        <v>4</v>
      </c>
      <c r="AX8" s="29">
        <f>IF(raw_data!AX8="very strong influence", 5, IF(raw_data!AX8="substantial influence", 4, IF(raw_data!AX8="moderate influence", 3, IF(raw_data!AX8="limited influence", 2, 1))))</f>
        <v>1</v>
      </c>
      <c r="AY8" s="29">
        <f>IF(raw_data!AY8="very strong influence", 5, IF(raw_data!AY8="substantial influence", 4, IF(raw_data!AY8="moderate influence", 3, IF(raw_data!AY8="limited influence", 2, 1))))</f>
        <v>3</v>
      </c>
      <c r="AZ8" s="29">
        <f>IF(raw_data!AZ8="very strong influence", 5, IF(raw_data!AZ8="substantial influence", 4, IF(raw_data!AZ8="moderate influence", 3, IF(raw_data!AZ8="limited influence", 2, 1))))</f>
        <v>5</v>
      </c>
      <c r="BA8" s="29">
        <f>IF(raw_data!BA8="very strong influence", 5, IF(raw_data!BA8="substantial influence", 4, IF(raw_data!BA8="moderate influence", 3, IF(raw_data!BA8="limited influence", 2, 1))))</f>
        <v>5</v>
      </c>
      <c r="BB8" s="29">
        <f>IF(raw_data!BB8="very strong influence", 5, IF(raw_data!BB8="substantial influence", 4, IF(raw_data!BB8="moderate influence", 3, IF(raw_data!BB8="limited influence", 2, 1))))</f>
        <v>3</v>
      </c>
      <c r="BC8" s="29">
        <f>IF(raw_data!BC8="very strong influence", 5, IF(raw_data!BC8="substantial influence", 4, IF(raw_data!BC8="moderate influence", 3, IF(raw_data!BC8="limited influence", 2, 1))))</f>
        <v>4</v>
      </c>
      <c r="BD8" s="29">
        <f>IF(raw_data!BD8="very strong influence", 5, IF(raw_data!BD8="substantial influence", 4, IF(raw_data!BD8="moderate influence", 3, IF(raw_data!BD8="limited influence", 2, 1))))</f>
        <v>5</v>
      </c>
      <c r="BE8" s="29">
        <f>IF(raw_data!BE8="very strong influence", 5, IF(raw_data!BE8="substantial influence", 4, IF(raw_data!BE8="moderate influence", 3, IF(raw_data!BE8="limited influence", 2, 1))))</f>
        <v>5</v>
      </c>
      <c r="BF8" s="29">
        <f>IF(raw_data!BF8="very strong influence", 5, IF(raw_data!BF8="substantial influence", 4, IF(raw_data!BF8="moderate influence", 3, IF(raw_data!BF8="limited influence", 2, 1))))</f>
        <v>5</v>
      </c>
      <c r="BG8" s="29">
        <f>IF(raw_data!BG8="very strong influence", 5, IF(raw_data!BG8="substantial influence", 4, IF(raw_data!BG8="moderate influence", 3, IF(raw_data!BG8="limited influence", 2, 1))))</f>
        <v>4</v>
      </c>
      <c r="BH8" s="29">
        <f>IF(raw_data!BH8="very strong influence", 5, IF(raw_data!BH8="substantial influence", 4, IF(raw_data!BH8="moderate influence", 3, IF(raw_data!BH8="limited influence", 2, 1))))</f>
        <v>5</v>
      </c>
      <c r="BI8" s="29">
        <f>IF(raw_data!BI8="very strong influence", 5, IF(raw_data!BI8="substantial influence", 4, IF(raw_data!BI8="moderate influence", 3, IF(raw_data!BI8="limited influence", 2, 1))))</f>
        <v>1</v>
      </c>
      <c r="BJ8" s="29">
        <f>IF(raw_data!BJ8="no",0,IF(raw_data!BJ8="na",0,1))</f>
        <v>1</v>
      </c>
      <c r="BK8" s="29">
        <f>IF(raw_data!BK8="no",0,IF(raw_data!BK8="na",0,1))</f>
        <v>1</v>
      </c>
      <c r="BL8" s="29">
        <f>IF(raw_data!BL8="no",0,IF(raw_data!BL8="na",0,1))</f>
        <v>0</v>
      </c>
      <c r="BM8" s="29">
        <f>IF(raw_data!BM8="no",0,IF(raw_data!BM8="na",0,1))</f>
        <v>1</v>
      </c>
      <c r="BN8" s="29">
        <f>IF(raw_data!BN8="no",0,IF(raw_data!BN8="na",0,1))</f>
        <v>1</v>
      </c>
      <c r="BO8" s="29">
        <f>IF(raw_data!BO8="no",0,IF(raw_data!BO8="na",0,1))</f>
        <v>1</v>
      </c>
      <c r="BP8" s="29">
        <f>IF(raw_data!BP8="no",0,IF(raw_data!BP8="na",0,1))</f>
        <v>0</v>
      </c>
      <c r="BQ8" s="29">
        <f>IF(raw_data!BQ8="yes", 2, IF(raw_data!BQ8="sometimes", 1, 0))</f>
        <v>1</v>
      </c>
      <c r="BR8" s="29">
        <f>IF(raw_data!BR8="na", 0, IF(raw_data!BR8="not required by law", 0, IF(raw_data!BR8="not required by business", 1, IF(raw_data!BR8="don't feel the need", 2, IF(raw_data!BR8="clients don't prefer", 3, 4)))))</f>
        <v>4</v>
      </c>
      <c r="BS8" s="29">
        <f>IF(raw_data!BS8="as presc", 0, IF(raw_data!BS8="more presc", 1, IF(raw_data!BS8="stop presc", 2, IF(raw_data!BS8="as feel", 3, 4))))</f>
        <v>0</v>
      </c>
      <c r="BT8" s="29">
        <f>IF(raw_data!BT8="yes", 1, 0)</f>
        <v>1</v>
      </c>
      <c r="BU8" s="29">
        <f>IF(raw_data!BU8="no",0,IF(raw_data!BU8="na",0,1))</f>
        <v>1</v>
      </c>
      <c r="BV8" s="29">
        <f>IF(raw_data!BV8="no",0,IF(raw_data!BV8="na",0,1))</f>
        <v>1</v>
      </c>
      <c r="BW8" s="29">
        <f>IF(raw_data!BW8="no",0,IF(raw_data!BW8="na",0,1))</f>
        <v>0</v>
      </c>
      <c r="BX8" s="29">
        <f>IF(raw_data!BX8="no",0,IF(raw_data!BX8="na",0,1))</f>
        <v>1</v>
      </c>
      <c r="BY8" s="29">
        <f>IF(raw_data!BY8="no",0,IF(raw_data!BY8="na",0,1))</f>
        <v>0</v>
      </c>
      <c r="BZ8" s="29">
        <f>IF(raw_data!BZ8="no",0,IF(raw_data!BZ8="na",0,1))</f>
        <v>0</v>
      </c>
      <c r="CA8" s="29">
        <f>IF(raw_data!CA8="no",0,IF(raw_data!CA8="na",0,1))</f>
        <v>1</v>
      </c>
      <c r="CB8" s="29">
        <f>IF(raw_data!CB8="no",0,IF(raw_data!CB8="na",0,1))</f>
        <v>0</v>
      </c>
      <c r="CC8" s="29">
        <f>IF(raw_data!CC8="no",0,IF(raw_data!CC8="na",0,1))</f>
        <v>1</v>
      </c>
      <c r="CD8" s="29">
        <f>IF(raw_data!CD8="no",0,IF(raw_data!CD8="na",0,1))</f>
        <v>0</v>
      </c>
      <c r="CE8" s="29">
        <f>IF(raw_data!CE8="no",0,IF(raw_data!CE8="na",0,1))</f>
        <v>1</v>
      </c>
      <c r="CF8" s="29">
        <f>IF(raw_data!CF8="no",0,IF(raw_data!CF8="na",0,1))</f>
        <v>0</v>
      </c>
      <c r="CG8" s="29">
        <f>IF(raw_data!CG8="no",0,IF(raw_data!CG8="na",0,1))</f>
        <v>1</v>
      </c>
      <c r="CH8" s="29">
        <f>IF(raw_data!CH8="no",0,IF(raw_data!CH8="na",0,1))</f>
        <v>0</v>
      </c>
      <c r="CI8" s="29">
        <f>IF(raw_data!CI8="no",0,IF(raw_data!CI8="na",0,1))</f>
        <v>1</v>
      </c>
      <c r="CJ8" s="29">
        <f>IF(raw_data!CJ8="no",0,IF(raw_data!CJ8="na",0,1))</f>
        <v>0</v>
      </c>
      <c r="CK8" s="29">
        <f>IF(raw_data!CK8="no",0,IF(raw_data!CK8="na",0,1))</f>
        <v>0</v>
      </c>
      <c r="CL8" s="29">
        <f>IF(raw_data!CL8="no",0,IF(raw_data!CL8="na",0,1))</f>
        <v>0</v>
      </c>
      <c r="CM8" s="29">
        <f>IF(raw_data!CM8="no",0,IF(raw_data!CM8="na",0,1))</f>
        <v>1</v>
      </c>
      <c r="CN8" s="29">
        <f>IF(raw_data!CN8="don't know",0,IF(raw_data!CN8="na",0,1))</f>
        <v>1</v>
      </c>
      <c r="CO8" s="29">
        <f>IF(raw_data!CO8="don't know",0,IF(raw_data!CO8="na",0,1))</f>
        <v>1</v>
      </c>
      <c r="CP8" s="29">
        <f>IF(raw_data!CP8="don't know",0,IF(raw_data!CP8="na",0,1))</f>
        <v>0</v>
      </c>
      <c r="CQ8" s="29">
        <f>IF(raw_data!CQ8="least effective",1,IF(raw_data!CQ8="somewhat effective",2,IF(raw_data!CQ8="effective",3,4)))</f>
        <v>1</v>
      </c>
      <c r="CR8" s="29">
        <f>IF(raw_data!CR8="don't know",0,IF(raw_data!CR8="na",0,1))</f>
        <v>1</v>
      </c>
      <c r="CS8" s="29">
        <f>IF(raw_data!CS8="don't know",0,IF(raw_data!CS8="na",0,1))</f>
        <v>1</v>
      </c>
      <c r="CT8" s="29">
        <f>IF(raw_data!CT8="don't know",0,IF(raw_data!CT8="na",0,1))</f>
        <v>1</v>
      </c>
      <c r="CU8" s="29">
        <f>IF(raw_data!CU8="don't know",0,IF(raw_data!CU8="na",0,1))</f>
        <v>1</v>
      </c>
      <c r="CV8" s="29">
        <f>IF(raw_data!CV8="don't know",0,IF(raw_data!CV8="na",0,1))</f>
        <v>1</v>
      </c>
      <c r="CW8" s="29">
        <f>IF(raw_data!CW8="don't know",0,IF(raw_data!CW8="na",0,1))</f>
        <v>1</v>
      </c>
      <c r="CX8" s="29">
        <f>IF(raw_data!CX8="don't know",0,IF(raw_data!CX8="na",0,1))</f>
        <v>1</v>
      </c>
      <c r="CY8" s="29">
        <f>IF(raw_data!CY8="don't know",0,IF(raw_data!CY8="na",0,1))</f>
        <v>1</v>
      </c>
      <c r="CZ8" s="29">
        <f>IF(raw_data!CZ8="don't know",0,IF(raw_data!CZ8="na",0,1))</f>
        <v>1</v>
      </c>
      <c r="DA8" s="29">
        <f>IF(raw_data!DA8="na",0,IF(raw_data!DA8="tv",1,IF(raw_data!DA8="radio",1,IF(raw_data!DA8="newspaper",1,IF(raw_data!DA8="internet",1,IF(raw_data!DA8="sns",1,2))))))</f>
        <v>1</v>
      </c>
      <c r="DB8" s="29">
        <f>IF(raw_data!DB8="na",0,IF(raw_data!DB8="tv",1,IF(raw_data!DB8="radio",1,IF(raw_data!DB8="newspaper",1,IF(raw_data!DB8="internet",1,IF(raw_data!DB8="sns",1,2))))))</f>
        <v>1</v>
      </c>
      <c r="DC8" s="29">
        <f>IF(raw_data!DC8="na",0,IF(raw_data!DC8="tv",1,IF(raw_data!DC8="radio",1,IF(raw_data!DC8="newspaper",1,IF(raw_data!DC8="internet",1,IF(raw_data!DC8="sns",1,2))))))</f>
        <v>1</v>
      </c>
      <c r="DD8" s="29">
        <f>IF(raw_data!DD8="4+ hrs",4,IF(raw_data!DD8="2-4 hrs",3,IF(raw_data!DD8="1-2 hrs",2,1)))</f>
        <v>3</v>
      </c>
      <c r="DE8" s="29">
        <f>IF(raw_data!DE8="4+ hrs",4,IF(raw_data!DE8="2-4 hrs",3,IF(raw_data!DE8="1-2 hrs",2,1)))</f>
        <v>2</v>
      </c>
      <c r="DF8" s="29">
        <f>IF(raw_data!DF8="4+ hrs",4,IF(raw_data!DF8="2-4 hrs",3,IF(raw_data!DF8="1-2 hrs",2,1)))</f>
        <v>2</v>
      </c>
      <c r="DG8" s="29">
        <f>IF(raw_data!DG8="na",0,IF(raw_data!DG8="tv",1,IF(raw_data!DG8="radio",1,IF(raw_data!DG8="newspaper",1,IF(raw_data!DG8="internet",1,IF(raw_data!DG8="sns",1,2))))))</f>
        <v>1</v>
      </c>
      <c r="DH8" s="29">
        <f>IF(raw_data!DH8="na",0,IF(raw_data!DH8="tv",1,IF(raw_data!DH8="radio",1,IF(raw_data!DH8="newspaper",1,IF(raw_data!DH8="internet",1,IF(raw_data!DH8="sns",1,2))))))</f>
        <v>1</v>
      </c>
      <c r="DI8" s="29">
        <f>IF(raw_data!DI8="na",0,IF(raw_data!DI8="tv",1,IF(raw_data!DI8="radio",1,IF(raw_data!DI8="newspaper",1,IF(raw_data!DI8="internet",1,IF(raw_data!DI8="sns",1,2))))))</f>
        <v>1</v>
      </c>
      <c r="DJ8" s="29">
        <f>IF(raw_data!DJ8="4+ hrs",4,IF(raw_data!DJ8="2-4 hrs",3,IF(raw_data!DJ8="1-2 hrs",2,1)))</f>
        <v>4</v>
      </c>
      <c r="DK8" s="29">
        <f>IF(raw_data!DK8="4+ hrs",4,IF(raw_data!DK8="2-4 hrs",3,IF(raw_data!DK8="1-2 hrs",2,1)))</f>
        <v>2</v>
      </c>
      <c r="DL8" s="29">
        <f>IF(raw_data!DL8="4+ hrs",4,IF(raw_data!DL8="2-4 hrs",3,IF(raw_data!DL8="1-2 hrs",2,1)))</f>
        <v>3</v>
      </c>
      <c r="DM8" s="29">
        <f>IF(raw_data!DM8="only news", 1, IF(raw_data!DM8="mostly news", 2, IF(raw_data!DM8="balanced", 3, IF(raw_data!DM8="mostly entertainment", 2, 1))))</f>
        <v>1</v>
      </c>
      <c r="DN8" s="29">
        <f>IF(raw_data!DN8="no",0,IF(raw_data!DN8="na",0,1))</f>
        <v>0</v>
      </c>
      <c r="DO8" s="29">
        <f>IF(raw_data!DO8="no",0,IF(raw_data!DO8="na",0,1))</f>
        <v>0</v>
      </c>
      <c r="DP8" s="29">
        <f>IF(raw_data!DP8="no",0,IF(raw_data!DP8="na",0,1))</f>
        <v>0</v>
      </c>
      <c r="DQ8" s="29">
        <f>IF(raw_data!DQ8="no",0,IF(raw_data!DQ8="na",0,1))</f>
        <v>1</v>
      </c>
      <c r="DR8" s="29">
        <f>IF(raw_data!DR8="no",0,IF(raw_data!DR8="na",0,1))</f>
        <v>1</v>
      </c>
      <c r="DS8" s="29">
        <f>IF(raw_data!DS8="no",0,IF(raw_data!DS8="na",0,1))</f>
        <v>0</v>
      </c>
      <c r="DT8" s="29">
        <f>IF(raw_data!DT8="interested", 3, IF(raw_data!DT8="neutral", 2, 1))</f>
        <v>1</v>
      </c>
      <c r="DU8" s="29">
        <f>IF(raw_data!DU8="vet school", 1, IF(raw_data!DU8="symposia", 1, IF(raw_data!DU8="conferences", 1, IF(raw_data!DU8="online course", 1, IF(raw_data!DU8="websites", 1, IF(raw_data!DU8="documentary", 1, IF(raw_data!DU8="tv", 1, IF(raw_data!DU8="newspaper", 1, IF(raw_data!DU8="blogs", 1, IF(raw_data!DU8="sns", 1, IF(raw_data!DU8="na", 0, 2)))))))))))</f>
        <v>2</v>
      </c>
      <c r="DV8" s="29">
        <f>IF(raw_data!DV8="vet school", 1, IF(raw_data!DV8="symposia", 1, IF(raw_data!DV8="conferences", 1, IF(raw_data!DV8="online course", 1, IF(raw_data!DV8="websites", 1, IF(raw_data!DV8="documentary", 1, IF(raw_data!DV8="tv", 1, IF(raw_data!DV8="newspaper", 1, IF(raw_data!DV8="blogs", 1, IF(raw_data!DV8="sns", 1, IF(raw_data!DV8="na", 0, 2)))))))))))</f>
        <v>1</v>
      </c>
      <c r="DW8" s="29">
        <f>IF(raw_data!DW8="vet school", 1, IF(raw_data!DW8="symposia", 1, IF(raw_data!DW8="conferences", 1, IF(raw_data!DW8="online course", 1, IF(raw_data!DW8="websites", 1, IF(raw_data!DW8="documentary", 1, IF(raw_data!DW8="tv", 1, IF(raw_data!DW8="newspaper", 1, IF(raw_data!DW8="blogs", 1, IF(raw_data!DW8="sns", 1, IF(raw_data!DW8="na", 0, 2)))))))))))</f>
        <v>1</v>
      </c>
    </row>
    <row r="9" spans="1:127" x14ac:dyDescent="0.35">
      <c r="A9" s="90">
        <v>6</v>
      </c>
      <c r="B9" s="29">
        <f>IF(raw_data!B9="post-graduate",7,IF(raw_data!B9="graduate",6,IF(raw_data!B9="college",5,IF(raw_data!B9="technical",4,IF(raw_data!B9="high school",3,IF(raw_data!B9="elementary",2,IF(raw_data!B9="some schooling",1,0)))))))</f>
        <v>4</v>
      </c>
      <c r="C9" s="29">
        <f>IF(raw_data!C9="gov vet",0,IF(raw_data!C9="non-gov vet",1,IF(raw_data!C9="para-vet",2,IF(raw_data!C9="health worker",2,IF(raw_data!C9="non-vet",3,4)))))</f>
        <v>2</v>
      </c>
      <c r="D9" s="29">
        <f>raw_data!D9</f>
        <v>33</v>
      </c>
      <c r="E9" s="29">
        <f>IF(raw_data!E9="less than 1 yr", 0, IF(raw_data!E9="1-2 yrs", 1, IF(raw_data!E9="2-5 yrs", 2, IF(raw_data!E9="5-10 yrs", 3, 4))))</f>
        <v>2</v>
      </c>
      <c r="F9" s="29">
        <f>IF(raw_data!F9="male", 0, IF(raw_data!F9="female", 1, 2))</f>
        <v>0</v>
      </c>
      <c r="G9" s="29">
        <f>IF(raw_data!G9="no",0,1)</f>
        <v>1</v>
      </c>
      <c r="H9" s="29">
        <f>IF(raw_data!H9="no",0,IF(raw_data!H9="na",0,6))</f>
        <v>6</v>
      </c>
      <c r="I9" s="29">
        <f>IF(raw_data!I9="no",0,IF(raw_data!I9="na",0,5))</f>
        <v>5</v>
      </c>
      <c r="J9" s="29">
        <f>IF(raw_data!J9="no",0,IF(raw_data!J9="na",0,4))</f>
        <v>0</v>
      </c>
      <c r="K9" s="29">
        <f>IF(raw_data!K9="no",0,IF(raw_data!K9="na",0,3))</f>
        <v>3</v>
      </c>
      <c r="L9" s="29">
        <f>IF(raw_data!L9="no",0,IF(raw_data!L9="na",0,2))</f>
        <v>0</v>
      </c>
      <c r="M9" s="29">
        <f>IF(raw_data!M9="no",0,IF(raw_data!M9="na",0,1))</f>
        <v>0</v>
      </c>
      <c r="N9" s="29">
        <f>IF(raw_data!N9="no",0,IF(raw_data!N9="don't know",0,1))</f>
        <v>1</v>
      </c>
      <c r="O9" s="29">
        <f>IF(raw_data!O9="don't know",0,IF(raw_data!O9="na",0,1))</f>
        <v>1</v>
      </c>
      <c r="P9" s="29">
        <f>IF(raw_data!P9="don't know",0,IF(raw_data!P9="na",0,1))</f>
        <v>1</v>
      </c>
      <c r="Q9" s="29">
        <f>IF(raw_data!Q9="don't know",0,IF(raw_data!Q9="na",0,1))</f>
        <v>1</v>
      </c>
      <c r="R9" s="29">
        <f>IF(raw_data!R9="no",0,IF(raw_data!R9="na",0,1))</f>
        <v>1</v>
      </c>
      <c r="S9" s="29">
        <f>IF(raw_data!S9="na",0,IF(raw_data!S9="don't know",0,1))</f>
        <v>1</v>
      </c>
      <c r="T9" s="29">
        <f>IF(raw_data!T9="na",0,IF(raw_data!T9="don't know",0,1))</f>
        <v>1</v>
      </c>
      <c r="U9" s="29">
        <f>IF(raw_data!U9="na",0,IF(raw_data!U9="don't know",0,1))</f>
        <v>1</v>
      </c>
      <c r="V9" s="29">
        <f>IF(raw_data!V9="no",0,IF(raw_data!V9="na",0,1))</f>
        <v>0</v>
      </c>
      <c r="W9" s="29">
        <f>IF(raw_data!W9="no",0,IF(raw_data!W9="na",0,1))</f>
        <v>0</v>
      </c>
      <c r="X9" s="29">
        <f>IF(raw_data!X9="no",0,IF(raw_data!X9="na",0,1))</f>
        <v>1</v>
      </c>
      <c r="Y9" s="29">
        <f>IF(raw_data!Y9="no",0,IF(raw_data!Y9="na",0,1))</f>
        <v>1</v>
      </c>
      <c r="Z9" s="29">
        <f>IF(raw_data!Z9="no",0,IF(raw_data!Z9="na",0,1))</f>
        <v>0</v>
      </c>
      <c r="AA9" s="29">
        <f>IF(raw_data!AA9="no",0,IF(raw_data!AA9="na",0,1))</f>
        <v>1</v>
      </c>
      <c r="AB9" s="29">
        <f>IF(raw_data!AB9="no",0,IF(raw_data!AB9="na",0,1))</f>
        <v>1</v>
      </c>
      <c r="AC9" s="29">
        <f>IF(raw_data!AC9="no",0,IF(raw_data!AC9="na",0,1))</f>
        <v>1</v>
      </c>
      <c r="AD9" s="29">
        <f>IF(raw_data!AD9="no",0,IF(raw_data!AD9="na",0,1))</f>
        <v>1</v>
      </c>
      <c r="AE9" s="29">
        <f>IF(raw_data!AE9="no",0,IF(raw_data!AE9="na",0,1))</f>
        <v>1</v>
      </c>
      <c r="AF9" s="29">
        <f>IF(raw_data!AF9="no",0,IF(raw_data!AF9="na",0,1))</f>
        <v>1</v>
      </c>
      <c r="AG9" s="29">
        <f>IF(raw_data!AG9="no",0,IF(raw_data!AG9="na",0,1))</f>
        <v>1</v>
      </c>
      <c r="AH9" s="29">
        <f>IF(raw_data!AH9="no",1,IF(raw_data!AH9="na",1,0))</f>
        <v>1</v>
      </c>
      <c r="AI9" s="29">
        <f>IF(raw_data!AI9="no",0,IF(raw_data!AI9="na",0,1))</f>
        <v>1</v>
      </c>
      <c r="AJ9" s="29">
        <f>IF(raw_data!AJ9="no",1,IF(raw_data!AJ9="na",0,0))</f>
        <v>1</v>
      </c>
      <c r="AK9" s="29">
        <f>IF(raw_data!AK9="no idea",0,IF(raw_data!AK9="little idea",1,IF(raw_data!AK9="basic info",2,IF(raw_data!AK9="understand how it spreads",3,4))))</f>
        <v>2</v>
      </c>
      <c r="AL9" s="29">
        <f>IF(raw_data!AL9="true", 0, 1)</f>
        <v>0</v>
      </c>
      <c r="AM9" s="29">
        <f>IF(raw_data!AM9="no",0,IF(raw_data!AM9="don't know",0,1))</f>
        <v>1</v>
      </c>
      <c r="AN9" s="29">
        <f>IF(raw_data!AN9="very serious", 5, IF(raw_data!AN9="serious", 4, IF(raw_data!AN9="moderately serious", 3, IF(raw_data!AN9="slightly serious", 2, 1))))</f>
        <v>5</v>
      </c>
      <c r="AO9" s="29">
        <f>IF(raw_data!AO9="seriously concerned", 5, IF(raw_data!AO9="concerned", 4, IF(raw_data!AO9="slightly concerned", 3, IF(raw_data!AO9="not concerned at all", 2, 1))))</f>
        <v>3</v>
      </c>
      <c r="AP9" s="29">
        <f>IF(raw_data!AP9="strongly agree", 5, IF(raw_data!AP9="agree", 4, IF(raw_data!AP9="neutral", 3, IF(raw_data!AP9="disagree", 2, 1))))</f>
        <v>3</v>
      </c>
      <c r="AQ9" s="29">
        <f>IF(raw_data!AQ9="strongly agree", 5, IF(raw_data!AQ9="agree", 4, IF(raw_data!AQ9="neutral", 3, IF(raw_data!AQ9="disagree", 2, 1))))</f>
        <v>5</v>
      </c>
      <c r="AR9" s="29">
        <f>IF(raw_data!AR9="strongly agree", 5, IF(raw_data!AR9="agree", 4, IF(raw_data!AR9="neutral", 3, IF(raw_data!AR9="disagree", 2, 1))))</f>
        <v>3</v>
      </c>
      <c r="AS9" s="29">
        <f>IF(raw_data!AS9="strongly agree", 5, IF(raw_data!AS9="agree", 4, IF(raw_data!AS9="neutral", 3, IF(raw_data!AS9="disagree", 2, 1))))</f>
        <v>4</v>
      </c>
      <c r="AT9" s="29">
        <f>IF(raw_data!AT9="strongly agree", 5, IF(raw_data!AT9="agree", 4, IF(raw_data!AT9="neutral", 3, IF(raw_data!AT9="disagree", 2, 1))))</f>
        <v>2</v>
      </c>
      <c r="AU9" s="29">
        <f>IF(raw_data!AU9="strongly agree", 5, IF(raw_data!AU9="agree", 4, IF(raw_data!AU9="neutral", 3, IF(raw_data!AU9="disagree", 2, 1))))</f>
        <v>4</v>
      </c>
      <c r="AV9" s="29">
        <f>IF(raw_data!AV9="strongly agree", 5, IF(raw_data!AV9="agree", 4, IF(raw_data!AV9="neutral", 3, IF(raw_data!AV9="disagree", 2, 1))))</f>
        <v>4</v>
      </c>
      <c r="AW9" s="29">
        <f>IF(raw_data!AW9="strongly agree", 5, IF(raw_data!AW9="agree", 4, IF(raw_data!AW9="neutral", 3, IF(raw_data!AW9="disagree", 2, 1))))</f>
        <v>4</v>
      </c>
      <c r="AX9" s="29">
        <f>IF(raw_data!AX9="very strong influence", 5, IF(raw_data!AX9="substantial influence", 4, IF(raw_data!AX9="moderate influence", 3, IF(raw_data!AX9="limited influence", 2, 1))))</f>
        <v>2</v>
      </c>
      <c r="AY9" s="29">
        <f>IF(raw_data!AY9="very strong influence", 5, IF(raw_data!AY9="substantial influence", 4, IF(raw_data!AY9="moderate influence", 3, IF(raw_data!AY9="limited influence", 2, 1))))</f>
        <v>3</v>
      </c>
      <c r="AZ9" s="29">
        <f>IF(raw_data!AZ9="very strong influence", 5, IF(raw_data!AZ9="substantial influence", 4, IF(raw_data!AZ9="moderate influence", 3, IF(raw_data!AZ9="limited influence", 2, 1))))</f>
        <v>5</v>
      </c>
      <c r="BA9" s="29">
        <f>IF(raw_data!BA9="very strong influence", 5, IF(raw_data!BA9="substantial influence", 4, IF(raw_data!BA9="moderate influence", 3, IF(raw_data!BA9="limited influence", 2, 1))))</f>
        <v>5</v>
      </c>
      <c r="BB9" s="29">
        <f>IF(raw_data!BB9="very strong influence", 5, IF(raw_data!BB9="substantial influence", 4, IF(raw_data!BB9="moderate influence", 3, IF(raw_data!BB9="limited influence", 2, 1))))</f>
        <v>3</v>
      </c>
      <c r="BC9" s="29">
        <f>IF(raw_data!BC9="very strong influence", 5, IF(raw_data!BC9="substantial influence", 4, IF(raw_data!BC9="moderate influence", 3, IF(raw_data!BC9="limited influence", 2, 1))))</f>
        <v>4</v>
      </c>
      <c r="BD9" s="29">
        <f>IF(raw_data!BD9="very strong influence", 5, IF(raw_data!BD9="substantial influence", 4, IF(raw_data!BD9="moderate influence", 3, IF(raw_data!BD9="limited influence", 2, 1))))</f>
        <v>5</v>
      </c>
      <c r="BE9" s="29">
        <f>IF(raw_data!BE9="very strong influence", 5, IF(raw_data!BE9="substantial influence", 4, IF(raw_data!BE9="moderate influence", 3, IF(raw_data!BE9="limited influence", 2, 1))))</f>
        <v>5</v>
      </c>
      <c r="BF9" s="29">
        <f>IF(raw_data!BF9="very strong influence", 5, IF(raw_data!BF9="substantial influence", 4, IF(raw_data!BF9="moderate influence", 3, IF(raw_data!BF9="limited influence", 2, 1))))</f>
        <v>5</v>
      </c>
      <c r="BG9" s="29">
        <f>IF(raw_data!BG9="very strong influence", 5, IF(raw_data!BG9="substantial influence", 4, IF(raw_data!BG9="moderate influence", 3, IF(raw_data!BG9="limited influence", 2, 1))))</f>
        <v>4</v>
      </c>
      <c r="BH9" s="29">
        <f>IF(raw_data!BH9="very strong influence", 5, IF(raw_data!BH9="substantial influence", 4, IF(raw_data!BH9="moderate influence", 3, IF(raw_data!BH9="limited influence", 2, 1))))</f>
        <v>5</v>
      </c>
      <c r="BI9" s="29">
        <f>IF(raw_data!BI9="very strong influence", 5, IF(raw_data!BI9="substantial influence", 4, IF(raw_data!BI9="moderate influence", 3, IF(raw_data!BI9="limited influence", 2, 1))))</f>
        <v>1</v>
      </c>
      <c r="BJ9" s="29">
        <f>IF(raw_data!BJ9="no",0,IF(raw_data!BJ9="na",0,1))</f>
        <v>1</v>
      </c>
      <c r="BK9" s="29">
        <f>IF(raw_data!BK9="no",0,IF(raw_data!BK9="na",0,1))</f>
        <v>1</v>
      </c>
      <c r="BL9" s="29">
        <f>IF(raw_data!BL9="no",0,IF(raw_data!BL9="na",0,1))</f>
        <v>1</v>
      </c>
      <c r="BM9" s="29">
        <f>IF(raw_data!BM9="no",0,IF(raw_data!BM9="na",0,1))</f>
        <v>1</v>
      </c>
      <c r="BN9" s="29">
        <f>IF(raw_data!BN9="no",0,IF(raw_data!BN9="na",0,1))</f>
        <v>1</v>
      </c>
      <c r="BO9" s="29">
        <f>IF(raw_data!BO9="no",0,IF(raw_data!BO9="na",0,1))</f>
        <v>1</v>
      </c>
      <c r="BP9" s="29">
        <f>IF(raw_data!BP9="no",0,IF(raw_data!BP9="na",0,1))</f>
        <v>0</v>
      </c>
      <c r="BQ9" s="29">
        <f>IF(raw_data!BQ9="yes", 2, IF(raw_data!BQ9="sometimes", 1, 0))</f>
        <v>2</v>
      </c>
      <c r="BR9" s="29">
        <f>IF(raw_data!BR9="na", 0, IF(raw_data!BR9="not required by law", 0, IF(raw_data!BR9="not required by business", 1, IF(raw_data!BR9="don't feel the need", 2, IF(raw_data!BR9="clients don't prefer", 3, 4)))))</f>
        <v>0</v>
      </c>
      <c r="BS9" s="29">
        <f>IF(raw_data!BS9="as presc", 0, IF(raw_data!BS9="more presc", 1, IF(raw_data!BS9="stop presc", 2, IF(raw_data!BS9="as feel", 3, 4))))</f>
        <v>1</v>
      </c>
      <c r="BT9" s="29">
        <f>IF(raw_data!BT9="yes", 1, 0)</f>
        <v>1</v>
      </c>
      <c r="BU9" s="29">
        <f>IF(raw_data!BU9="no",0,IF(raw_data!BU9="na",0,1))</f>
        <v>1</v>
      </c>
      <c r="BV9" s="29">
        <f>IF(raw_data!BV9="no",0,IF(raw_data!BV9="na",0,1))</f>
        <v>1</v>
      </c>
      <c r="BW9" s="29">
        <f>IF(raw_data!BW9="no",0,IF(raw_data!BW9="na",0,1))</f>
        <v>0</v>
      </c>
      <c r="BX9" s="29">
        <f>IF(raw_data!BX9="no",0,IF(raw_data!BX9="na",0,1))</f>
        <v>1</v>
      </c>
      <c r="BY9" s="29">
        <f>IF(raw_data!BY9="no",0,IF(raw_data!BY9="na",0,1))</f>
        <v>0</v>
      </c>
      <c r="BZ9" s="29">
        <f>IF(raw_data!BZ9="no",0,IF(raw_data!BZ9="na",0,1))</f>
        <v>0</v>
      </c>
      <c r="CA9" s="29">
        <f>IF(raw_data!CA9="no",0,IF(raw_data!CA9="na",0,1))</f>
        <v>0</v>
      </c>
      <c r="CB9" s="29">
        <f>IF(raw_data!CB9="no",0,IF(raw_data!CB9="na",0,1))</f>
        <v>0</v>
      </c>
      <c r="CC9" s="29">
        <f>IF(raw_data!CC9="no",0,IF(raw_data!CC9="na",0,1))</f>
        <v>0</v>
      </c>
      <c r="CD9" s="29">
        <f>IF(raw_data!CD9="no",0,IF(raw_data!CD9="na",0,1))</f>
        <v>0</v>
      </c>
      <c r="CE9" s="29">
        <f>IF(raw_data!CE9="no",0,IF(raw_data!CE9="na",0,1))</f>
        <v>0</v>
      </c>
      <c r="CF9" s="29">
        <f>IF(raw_data!CF9="no",0,IF(raw_data!CF9="na",0,1))</f>
        <v>0</v>
      </c>
      <c r="CG9" s="29">
        <f>IF(raw_data!CG9="no",0,IF(raw_data!CG9="na",0,1))</f>
        <v>0</v>
      </c>
      <c r="CH9" s="29">
        <f>IF(raw_data!CH9="no",0,IF(raw_data!CH9="na",0,1))</f>
        <v>0</v>
      </c>
      <c r="CI9" s="29">
        <f>IF(raw_data!CI9="no",0,IF(raw_data!CI9="na",0,1))</f>
        <v>1</v>
      </c>
      <c r="CJ9" s="29">
        <f>IF(raw_data!CJ9="no",0,IF(raw_data!CJ9="na",0,1))</f>
        <v>0</v>
      </c>
      <c r="CK9" s="29">
        <f>IF(raw_data!CK9="no",0,IF(raw_data!CK9="na",0,1))</f>
        <v>0</v>
      </c>
      <c r="CL9" s="29">
        <f>IF(raw_data!CL9="no",0,IF(raw_data!CL9="na",0,1))</f>
        <v>0</v>
      </c>
      <c r="CM9" s="29">
        <f>IF(raw_data!CM9="no",0,IF(raw_data!CM9="na",0,1))</f>
        <v>1</v>
      </c>
      <c r="CN9" s="29">
        <f>IF(raw_data!CN9="don't know",0,IF(raw_data!CN9="na",0,1))</f>
        <v>1</v>
      </c>
      <c r="CO9" s="29">
        <f>IF(raw_data!CO9="don't know",0,IF(raw_data!CO9="na",0,1))</f>
        <v>1</v>
      </c>
      <c r="CP9" s="29">
        <f>IF(raw_data!CP9="don't know",0,IF(raw_data!CP9="na",0,1))</f>
        <v>0</v>
      </c>
      <c r="CQ9" s="29">
        <f>IF(raw_data!CQ9="least effective",1,IF(raw_data!CQ9="somewhat effective",2,IF(raw_data!CQ9="effective",3,4)))</f>
        <v>2</v>
      </c>
      <c r="CR9" s="29">
        <f>IF(raw_data!CR9="don't know",0,IF(raw_data!CR9="na",0,1))</f>
        <v>1</v>
      </c>
      <c r="CS9" s="29">
        <f>IF(raw_data!CS9="don't know",0,IF(raw_data!CS9="na",0,1))</f>
        <v>1</v>
      </c>
      <c r="CT9" s="29">
        <f>IF(raw_data!CT9="don't know",0,IF(raw_data!CT9="na",0,1))</f>
        <v>1</v>
      </c>
      <c r="CU9" s="29">
        <f>IF(raw_data!CU9="don't know",0,IF(raw_data!CU9="na",0,1))</f>
        <v>1</v>
      </c>
      <c r="CV9" s="29">
        <f>IF(raw_data!CV9="don't know",0,IF(raw_data!CV9="na",0,1))</f>
        <v>1</v>
      </c>
      <c r="CW9" s="29">
        <f>IF(raw_data!CW9="don't know",0,IF(raw_data!CW9="na",0,1))</f>
        <v>1</v>
      </c>
      <c r="CX9" s="29">
        <f>IF(raw_data!CX9="don't know",0,IF(raw_data!CX9="na",0,1))</f>
        <v>1</v>
      </c>
      <c r="CY9" s="29">
        <f>IF(raw_data!CY9="don't know",0,IF(raw_data!CY9="na",0,1))</f>
        <v>0</v>
      </c>
      <c r="CZ9" s="29">
        <f>IF(raw_data!CZ9="don't know",0,IF(raw_data!CZ9="na",0,1))</f>
        <v>0</v>
      </c>
      <c r="DA9" s="29">
        <f>IF(raw_data!DA9="na",0,IF(raw_data!DA9="tv",1,IF(raw_data!DA9="radio",1,IF(raw_data!DA9="newspaper",1,IF(raw_data!DA9="internet",1,IF(raw_data!DA9="sns",1,2))))))</f>
        <v>1</v>
      </c>
      <c r="DB9" s="29">
        <f>IF(raw_data!DB9="na",0,IF(raw_data!DB9="tv",1,IF(raw_data!DB9="radio",1,IF(raw_data!DB9="newspaper",1,IF(raw_data!DB9="internet",1,IF(raw_data!DB9="sns",1,2))))))</f>
        <v>1</v>
      </c>
      <c r="DC9" s="29">
        <f>IF(raw_data!DC9="na",0,IF(raw_data!DC9="tv",1,IF(raw_data!DC9="radio",1,IF(raw_data!DC9="newspaper",1,IF(raw_data!DC9="internet",1,IF(raw_data!DC9="sns",1,2))))))</f>
        <v>1</v>
      </c>
      <c r="DD9" s="29">
        <f>IF(raw_data!DD9="4+ hrs",4,IF(raw_data!DD9="2-4 hrs",3,IF(raw_data!DD9="1-2 hrs",2,1)))</f>
        <v>4</v>
      </c>
      <c r="DE9" s="29">
        <f>IF(raw_data!DE9="4+ hrs",4,IF(raw_data!DE9="2-4 hrs",3,IF(raw_data!DE9="1-2 hrs",2,1)))</f>
        <v>3</v>
      </c>
      <c r="DF9" s="29">
        <f>IF(raw_data!DF9="4+ hrs",4,IF(raw_data!DF9="2-4 hrs",3,IF(raw_data!DF9="1-2 hrs",2,1)))</f>
        <v>3</v>
      </c>
      <c r="DG9" s="29">
        <f>IF(raw_data!DG9="na",0,IF(raw_data!DG9="tv",1,IF(raw_data!DG9="radio",1,IF(raw_data!DG9="newspaper",1,IF(raw_data!DG9="internet",1,IF(raw_data!DG9="sns",1,2))))))</f>
        <v>1</v>
      </c>
      <c r="DH9" s="29">
        <f>IF(raw_data!DH9="na",0,IF(raw_data!DH9="tv",1,IF(raw_data!DH9="radio",1,IF(raw_data!DH9="newspaper",1,IF(raw_data!DH9="internet",1,IF(raw_data!DH9="sns",1,2))))))</f>
        <v>1</v>
      </c>
      <c r="DI9" s="29">
        <f>IF(raw_data!DI9="na",0,IF(raw_data!DI9="tv",1,IF(raw_data!DI9="radio",1,IF(raw_data!DI9="newspaper",1,IF(raw_data!DI9="internet",1,IF(raw_data!DI9="sns",1,2))))))</f>
        <v>1</v>
      </c>
      <c r="DJ9" s="29">
        <f>IF(raw_data!DJ9="4+ hrs",4,IF(raw_data!DJ9="2-4 hrs",3,IF(raw_data!DJ9="1-2 hrs",2,1)))</f>
        <v>4</v>
      </c>
      <c r="DK9" s="29">
        <f>IF(raw_data!DK9="4+ hrs",4,IF(raw_data!DK9="2-4 hrs",3,IF(raw_data!DK9="1-2 hrs",2,1)))</f>
        <v>4</v>
      </c>
      <c r="DL9" s="29">
        <f>IF(raw_data!DL9="4+ hrs",4,IF(raw_data!DL9="2-4 hrs",3,IF(raw_data!DL9="1-2 hrs",2,1)))</f>
        <v>3</v>
      </c>
      <c r="DM9" s="29">
        <f>IF(raw_data!DM9="only news", 1, IF(raw_data!DM9="mostly news", 2, IF(raw_data!DM9="balanced", 3, IF(raw_data!DM9="mostly entertainment", 2, 1))))</f>
        <v>2</v>
      </c>
      <c r="DN9" s="29">
        <f>IF(raw_data!DN9="no",0,IF(raw_data!DN9="na",0,1))</f>
        <v>0</v>
      </c>
      <c r="DO9" s="29">
        <f>IF(raw_data!DO9="no",0,IF(raw_data!DO9="na",0,1))</f>
        <v>0</v>
      </c>
      <c r="DP9" s="29">
        <f>IF(raw_data!DP9="no",0,IF(raw_data!DP9="na",0,1))</f>
        <v>1</v>
      </c>
      <c r="DQ9" s="29">
        <f>IF(raw_data!DQ9="no",0,IF(raw_data!DQ9="na",0,1))</f>
        <v>0</v>
      </c>
      <c r="DR9" s="29">
        <f>IF(raw_data!DR9="no",0,IF(raw_data!DR9="na",0,1))</f>
        <v>1</v>
      </c>
      <c r="DS9" s="29">
        <f>IF(raw_data!DS9="no",0,IF(raw_data!DS9="na",0,1))</f>
        <v>0</v>
      </c>
      <c r="DT9" s="29">
        <f>IF(raw_data!DT9="interested", 3, IF(raw_data!DT9="neutral", 2, 1))</f>
        <v>1</v>
      </c>
      <c r="DU9" s="29">
        <f>IF(raw_data!DU9="vet school", 1, IF(raw_data!DU9="symposia", 1, IF(raw_data!DU9="conferences", 1, IF(raw_data!DU9="online course", 1, IF(raw_data!DU9="websites", 1, IF(raw_data!DU9="documentary", 1, IF(raw_data!DU9="tv", 1, IF(raw_data!DU9="newspaper", 1, IF(raw_data!DU9="blogs", 1, IF(raw_data!DU9="sns", 1, IF(raw_data!DU9="na", 0, 2)))))))))))</f>
        <v>2</v>
      </c>
      <c r="DV9" s="29">
        <f>IF(raw_data!DV9="vet school", 1, IF(raw_data!DV9="symposia", 1, IF(raw_data!DV9="conferences", 1, IF(raw_data!DV9="online course", 1, IF(raw_data!DV9="websites", 1, IF(raw_data!DV9="documentary", 1, IF(raw_data!DV9="tv", 1, IF(raw_data!DV9="newspaper", 1, IF(raw_data!DV9="blogs", 1, IF(raw_data!DV9="sns", 1, IF(raw_data!DV9="na", 0, 2)))))))))))</f>
        <v>1</v>
      </c>
      <c r="DW9" s="29">
        <f>IF(raw_data!DW9="vet school", 1, IF(raw_data!DW9="symposia", 1, IF(raw_data!DW9="conferences", 1, IF(raw_data!DW9="online course", 1, IF(raw_data!DW9="websites", 1, IF(raw_data!DW9="documentary", 1, IF(raw_data!DW9="tv", 1, IF(raw_data!DW9="newspaper", 1, IF(raw_data!DW9="blogs", 1, IF(raw_data!DW9="sns", 1, IF(raw_data!DW9="na", 0, 2)))))))))))</f>
        <v>1</v>
      </c>
    </row>
    <row r="10" spans="1:127" x14ac:dyDescent="0.35">
      <c r="A10" s="90">
        <v>7</v>
      </c>
      <c r="B10" s="29">
        <f>IF(raw_data!B10="post-graduate",7,IF(raw_data!B10="graduate",6,IF(raw_data!B10="college",5,IF(raw_data!B10="technical",4,IF(raw_data!B10="high school",3,IF(raw_data!B10="elementary",2,IF(raw_data!B10="some schooling",1,0)))))))</f>
        <v>5</v>
      </c>
      <c r="C10" s="29">
        <f>IF(raw_data!C10="gov vet",0,IF(raw_data!C10="non-gov vet",1,IF(raw_data!C10="para-vet",2,IF(raw_data!C10="health worker",2,IF(raw_data!C10="non-vet",3,4)))))</f>
        <v>2</v>
      </c>
      <c r="D10" s="29">
        <f>raw_data!D10</f>
        <v>38</v>
      </c>
      <c r="E10" s="29">
        <f>IF(raw_data!E10="less than 1 yr", 0, IF(raw_data!E10="1-2 yrs", 1, IF(raw_data!E10="2-5 yrs", 2, IF(raw_data!E10="5-10 yrs", 3, 4))))</f>
        <v>3</v>
      </c>
      <c r="F10" s="29">
        <f>IF(raw_data!F10="male", 0, IF(raw_data!F10="female", 1, 2))</f>
        <v>1</v>
      </c>
      <c r="G10" s="29">
        <f>IF(raw_data!G10="no",0,1)</f>
        <v>1</v>
      </c>
      <c r="H10" s="29">
        <f>IF(raw_data!H10="no",0,IF(raw_data!H10="na",0,6))</f>
        <v>6</v>
      </c>
      <c r="I10" s="29">
        <f>IF(raw_data!I10="no",0,IF(raw_data!I10="na",0,5))</f>
        <v>5</v>
      </c>
      <c r="J10" s="29">
        <f>IF(raw_data!J10="no",0,IF(raw_data!J10="na",0,4))</f>
        <v>4</v>
      </c>
      <c r="K10" s="29">
        <f>IF(raw_data!K10="no",0,IF(raw_data!K10="na",0,3))</f>
        <v>3</v>
      </c>
      <c r="L10" s="29">
        <f>IF(raw_data!L10="no",0,IF(raw_data!L10="na",0,2))</f>
        <v>0</v>
      </c>
      <c r="M10" s="29">
        <f>IF(raw_data!M10="no",0,IF(raw_data!M10="na",0,1))</f>
        <v>0</v>
      </c>
      <c r="N10" s="29">
        <f>IF(raw_data!N10="no",0,IF(raw_data!N10="don't know",0,1))</f>
        <v>1</v>
      </c>
      <c r="O10" s="29">
        <f>IF(raw_data!O10="don't know",0,IF(raw_data!O10="na",0,1))</f>
        <v>1</v>
      </c>
      <c r="P10" s="29">
        <f>IF(raw_data!P10="don't know",0,IF(raw_data!P10="na",0,1))</f>
        <v>1</v>
      </c>
      <c r="Q10" s="29">
        <f>IF(raw_data!Q10="don't know",0,IF(raw_data!Q10="na",0,1))</f>
        <v>1</v>
      </c>
      <c r="R10" s="29">
        <f>IF(raw_data!R10="no",0,IF(raw_data!R10="na",0,1))</f>
        <v>1</v>
      </c>
      <c r="S10" s="29">
        <f>IF(raw_data!S10="na",0,IF(raw_data!S10="don't know",0,1))</f>
        <v>1</v>
      </c>
      <c r="T10" s="29">
        <f>IF(raw_data!T10="na",0,IF(raw_data!T10="don't know",0,1))</f>
        <v>1</v>
      </c>
      <c r="U10" s="29">
        <f>IF(raw_data!U10="na",0,IF(raw_data!U10="don't know",0,1))</f>
        <v>1</v>
      </c>
      <c r="V10" s="29">
        <f>IF(raw_data!V10="no",0,IF(raw_data!V10="na",0,1))</f>
        <v>0</v>
      </c>
      <c r="W10" s="29">
        <f>IF(raw_data!W10="no",0,IF(raw_data!W10="na",0,1))</f>
        <v>0</v>
      </c>
      <c r="X10" s="29">
        <f>IF(raw_data!X10="no",0,IF(raw_data!X10="na",0,1))</f>
        <v>0</v>
      </c>
      <c r="Y10" s="29">
        <f>IF(raw_data!Y10="no",0,IF(raw_data!Y10="na",0,1))</f>
        <v>0</v>
      </c>
      <c r="Z10" s="29">
        <f>IF(raw_data!Z10="no",0,IF(raw_data!Z10="na",0,1))</f>
        <v>0</v>
      </c>
      <c r="AA10" s="29">
        <f>IF(raw_data!AA10="no",0,IF(raw_data!AA10="na",0,1))</f>
        <v>1</v>
      </c>
      <c r="AB10" s="29">
        <f>IF(raw_data!AB10="no",0,IF(raw_data!AB10="na",0,1))</f>
        <v>1</v>
      </c>
      <c r="AC10" s="29">
        <f>IF(raw_data!AC10="no",0,IF(raw_data!AC10="na",0,1))</f>
        <v>1</v>
      </c>
      <c r="AD10" s="29">
        <f>IF(raw_data!AD10="no",0,IF(raw_data!AD10="na",0,1))</f>
        <v>1</v>
      </c>
      <c r="AE10" s="29">
        <f>IF(raw_data!AE10="no",0,IF(raw_data!AE10="na",0,1))</f>
        <v>1</v>
      </c>
      <c r="AF10" s="29">
        <f>IF(raw_data!AF10="no",0,IF(raw_data!AF10="na",0,1))</f>
        <v>1</v>
      </c>
      <c r="AG10" s="29">
        <f>IF(raw_data!AG10="no",0,IF(raw_data!AG10="na",0,1))</f>
        <v>1</v>
      </c>
      <c r="AH10" s="29">
        <f>IF(raw_data!AH10="no",1,IF(raw_data!AH10="na",1,0))</f>
        <v>1</v>
      </c>
      <c r="AI10" s="29">
        <f>IF(raw_data!AI10="no",0,IF(raw_data!AI10="na",0,1))</f>
        <v>1</v>
      </c>
      <c r="AJ10" s="29">
        <f>IF(raw_data!AJ10="no",1,IF(raw_data!AJ10="na",0,0))</f>
        <v>1</v>
      </c>
      <c r="AK10" s="29">
        <f>IF(raw_data!AK10="no idea",0,IF(raw_data!AK10="little idea",1,IF(raw_data!AK10="basic info",2,IF(raw_data!AK10="understand how it spreads",3,4))))</f>
        <v>3</v>
      </c>
      <c r="AL10" s="29">
        <f>IF(raw_data!AL10="true", 0, 1)</f>
        <v>0</v>
      </c>
      <c r="AM10" s="29">
        <f>IF(raw_data!AM10="no",0,IF(raw_data!AM10="don't know",0,1))</f>
        <v>1</v>
      </c>
      <c r="AN10" s="29">
        <f>IF(raw_data!AN10="very serious", 5, IF(raw_data!AN10="serious", 4, IF(raw_data!AN10="moderately serious", 3, IF(raw_data!AN10="slightly serious", 2, 1))))</f>
        <v>4</v>
      </c>
      <c r="AO10" s="29">
        <f>IF(raw_data!AO10="seriously concerned", 5, IF(raw_data!AO10="concerned", 4, IF(raw_data!AO10="slightly concerned", 3, IF(raw_data!AO10="not concerned at all", 2, 1))))</f>
        <v>3</v>
      </c>
      <c r="AP10" s="29">
        <f>IF(raw_data!AP10="strongly agree", 5, IF(raw_data!AP10="agree", 4, IF(raw_data!AP10="neutral", 3, IF(raw_data!AP10="disagree", 2, 1))))</f>
        <v>3</v>
      </c>
      <c r="AQ10" s="29">
        <f>IF(raw_data!AQ10="strongly agree", 5, IF(raw_data!AQ10="agree", 4, IF(raw_data!AQ10="neutral", 3, IF(raw_data!AQ10="disagree", 2, 1))))</f>
        <v>5</v>
      </c>
      <c r="AR10" s="29">
        <f>IF(raw_data!AR10="strongly agree", 5, IF(raw_data!AR10="agree", 4, IF(raw_data!AR10="neutral", 3, IF(raw_data!AR10="disagree", 2, 1))))</f>
        <v>3</v>
      </c>
      <c r="AS10" s="29">
        <f>IF(raw_data!AS10="strongly agree", 5, IF(raw_data!AS10="agree", 4, IF(raw_data!AS10="neutral", 3, IF(raw_data!AS10="disagree", 2, 1))))</f>
        <v>4</v>
      </c>
      <c r="AT10" s="29">
        <f>IF(raw_data!AT10="strongly agree", 5, IF(raw_data!AT10="agree", 4, IF(raw_data!AT10="neutral", 3, IF(raw_data!AT10="disagree", 2, 1))))</f>
        <v>2</v>
      </c>
      <c r="AU10" s="29">
        <f>IF(raw_data!AU10="strongly agree", 5, IF(raw_data!AU10="agree", 4, IF(raw_data!AU10="neutral", 3, IF(raw_data!AU10="disagree", 2, 1))))</f>
        <v>4</v>
      </c>
      <c r="AV10" s="29">
        <f>IF(raw_data!AV10="strongly agree", 5, IF(raw_data!AV10="agree", 4, IF(raw_data!AV10="neutral", 3, IF(raw_data!AV10="disagree", 2, 1))))</f>
        <v>3</v>
      </c>
      <c r="AW10" s="29">
        <f>IF(raw_data!AW10="strongly agree", 5, IF(raw_data!AW10="agree", 4, IF(raw_data!AW10="neutral", 3, IF(raw_data!AW10="disagree", 2, 1))))</f>
        <v>4</v>
      </c>
      <c r="AX10" s="29">
        <f>IF(raw_data!AX10="very strong influence", 5, IF(raw_data!AX10="substantial influence", 4, IF(raw_data!AX10="moderate influence", 3, IF(raw_data!AX10="limited influence", 2, 1))))</f>
        <v>1</v>
      </c>
      <c r="AY10" s="29">
        <f>IF(raw_data!AY10="very strong influence", 5, IF(raw_data!AY10="substantial influence", 4, IF(raw_data!AY10="moderate influence", 3, IF(raw_data!AY10="limited influence", 2, 1))))</f>
        <v>3</v>
      </c>
      <c r="AZ10" s="29">
        <f>IF(raw_data!AZ10="very strong influence", 5, IF(raw_data!AZ10="substantial influence", 4, IF(raw_data!AZ10="moderate influence", 3, IF(raw_data!AZ10="limited influence", 2, 1))))</f>
        <v>5</v>
      </c>
      <c r="BA10" s="29">
        <f>IF(raw_data!BA10="very strong influence", 5, IF(raw_data!BA10="substantial influence", 4, IF(raw_data!BA10="moderate influence", 3, IF(raw_data!BA10="limited influence", 2, 1))))</f>
        <v>5</v>
      </c>
      <c r="BB10" s="29">
        <f>IF(raw_data!BB10="very strong influence", 5, IF(raw_data!BB10="substantial influence", 4, IF(raw_data!BB10="moderate influence", 3, IF(raw_data!BB10="limited influence", 2, 1))))</f>
        <v>3</v>
      </c>
      <c r="BC10" s="29">
        <f>IF(raw_data!BC10="very strong influence", 5, IF(raw_data!BC10="substantial influence", 4, IF(raw_data!BC10="moderate influence", 3, IF(raw_data!BC10="limited influence", 2, 1))))</f>
        <v>4</v>
      </c>
      <c r="BD10" s="29">
        <f>IF(raw_data!BD10="very strong influence", 5, IF(raw_data!BD10="substantial influence", 4, IF(raw_data!BD10="moderate influence", 3, IF(raw_data!BD10="limited influence", 2, 1))))</f>
        <v>5</v>
      </c>
      <c r="BE10" s="29">
        <f>IF(raw_data!BE10="very strong influence", 5, IF(raw_data!BE10="substantial influence", 4, IF(raw_data!BE10="moderate influence", 3, IF(raw_data!BE10="limited influence", 2, 1))))</f>
        <v>5</v>
      </c>
      <c r="BF10" s="29">
        <f>IF(raw_data!BF10="very strong influence", 5, IF(raw_data!BF10="substantial influence", 4, IF(raw_data!BF10="moderate influence", 3, IF(raw_data!BF10="limited influence", 2, 1))))</f>
        <v>5</v>
      </c>
      <c r="BG10" s="29">
        <f>IF(raw_data!BG10="very strong influence", 5, IF(raw_data!BG10="substantial influence", 4, IF(raw_data!BG10="moderate influence", 3, IF(raw_data!BG10="limited influence", 2, 1))))</f>
        <v>4</v>
      </c>
      <c r="BH10" s="29">
        <f>IF(raw_data!BH10="very strong influence", 5, IF(raw_data!BH10="substantial influence", 4, IF(raw_data!BH10="moderate influence", 3, IF(raw_data!BH10="limited influence", 2, 1))))</f>
        <v>1</v>
      </c>
      <c r="BI10" s="29">
        <f>IF(raw_data!BI10="very strong influence", 5, IF(raw_data!BI10="substantial influence", 4, IF(raw_data!BI10="moderate influence", 3, IF(raw_data!BI10="limited influence", 2, 1))))</f>
        <v>1</v>
      </c>
      <c r="BJ10" s="29">
        <f>IF(raw_data!BJ10="no",0,IF(raw_data!BJ10="na",0,1))</f>
        <v>1</v>
      </c>
      <c r="BK10" s="29">
        <f>IF(raw_data!BK10="no",0,IF(raw_data!BK10="na",0,1))</f>
        <v>1</v>
      </c>
      <c r="BL10" s="29">
        <f>IF(raw_data!BL10="no",0,IF(raw_data!BL10="na",0,1))</f>
        <v>1</v>
      </c>
      <c r="BM10" s="29">
        <f>IF(raw_data!BM10="no",0,IF(raw_data!BM10="na",0,1))</f>
        <v>1</v>
      </c>
      <c r="BN10" s="29">
        <f>IF(raw_data!BN10="no",0,IF(raw_data!BN10="na",0,1))</f>
        <v>1</v>
      </c>
      <c r="BO10" s="29">
        <f>IF(raw_data!BO10="no",0,IF(raw_data!BO10="na",0,1))</f>
        <v>0</v>
      </c>
      <c r="BP10" s="29">
        <f>IF(raw_data!BP10="no",0,IF(raw_data!BP10="na",0,1))</f>
        <v>0</v>
      </c>
      <c r="BQ10" s="29">
        <f>IF(raw_data!BQ10="yes", 2, IF(raw_data!BQ10="sometimes", 1, 0))</f>
        <v>2</v>
      </c>
      <c r="BR10" s="29">
        <f>IF(raw_data!BR10="na", 0, IF(raw_data!BR10="not required by law", 0, IF(raw_data!BR10="not required by business", 1, IF(raw_data!BR10="don't feel the need", 2, IF(raw_data!BR10="clients don't prefer", 3, 4)))))</f>
        <v>0</v>
      </c>
      <c r="BS10" s="29">
        <f>IF(raw_data!BS10="as presc", 0, IF(raw_data!BS10="more presc", 1, IF(raw_data!BS10="stop presc", 2, IF(raw_data!BS10="as feel", 3, 4))))</f>
        <v>2</v>
      </c>
      <c r="BT10" s="29">
        <f>IF(raw_data!BT10="yes", 1, 0)</f>
        <v>0</v>
      </c>
      <c r="BU10" s="29">
        <f>IF(raw_data!BU10="no",0,IF(raw_data!BU10="na",0,1))</f>
        <v>1</v>
      </c>
      <c r="BV10" s="29">
        <f>IF(raw_data!BV10="no",0,IF(raw_data!BV10="na",0,1))</f>
        <v>1</v>
      </c>
      <c r="BW10" s="29">
        <f>IF(raw_data!BW10="no",0,IF(raw_data!BW10="na",0,1))</f>
        <v>1</v>
      </c>
      <c r="BX10" s="29">
        <f>IF(raw_data!BX10="no",0,IF(raw_data!BX10="na",0,1))</f>
        <v>1</v>
      </c>
      <c r="BY10" s="29">
        <f>IF(raw_data!BY10="no",0,IF(raw_data!BY10="na",0,1))</f>
        <v>0</v>
      </c>
      <c r="BZ10" s="29">
        <f>IF(raw_data!BZ10="no",0,IF(raw_data!BZ10="na",0,1))</f>
        <v>0</v>
      </c>
      <c r="CA10" s="29">
        <f>IF(raw_data!CA10="no",0,IF(raw_data!CA10="na",0,1))</f>
        <v>0</v>
      </c>
      <c r="CB10" s="29">
        <f>IF(raw_data!CB10="no",0,IF(raw_data!CB10="na",0,1))</f>
        <v>0</v>
      </c>
      <c r="CC10" s="29">
        <f>IF(raw_data!CC10="no",0,IF(raw_data!CC10="na",0,1))</f>
        <v>0</v>
      </c>
      <c r="CD10" s="29">
        <f>IF(raw_data!CD10="no",0,IF(raw_data!CD10="na",0,1))</f>
        <v>0</v>
      </c>
      <c r="CE10" s="29">
        <f>IF(raw_data!CE10="no",0,IF(raw_data!CE10="na",0,1))</f>
        <v>1</v>
      </c>
      <c r="CF10" s="29">
        <f>IF(raw_data!CF10="no",0,IF(raw_data!CF10="na",0,1))</f>
        <v>0</v>
      </c>
      <c r="CG10" s="29">
        <f>IF(raw_data!CG10="no",0,IF(raw_data!CG10="na",0,1))</f>
        <v>0</v>
      </c>
      <c r="CH10" s="29">
        <f>IF(raw_data!CH10="no",0,IF(raw_data!CH10="na",0,1))</f>
        <v>0</v>
      </c>
      <c r="CI10" s="29">
        <f>IF(raw_data!CI10="no",0,IF(raw_data!CI10="na",0,1))</f>
        <v>1</v>
      </c>
      <c r="CJ10" s="29">
        <f>IF(raw_data!CJ10="no",0,IF(raw_data!CJ10="na",0,1))</f>
        <v>0</v>
      </c>
      <c r="CK10" s="29">
        <f>IF(raw_data!CK10="no",0,IF(raw_data!CK10="na",0,1))</f>
        <v>0</v>
      </c>
      <c r="CL10" s="29">
        <f>IF(raw_data!CL10="no",0,IF(raw_data!CL10="na",0,1))</f>
        <v>0</v>
      </c>
      <c r="CM10" s="29">
        <f>IF(raw_data!CM10="no",0,IF(raw_data!CM10="na",0,1))</f>
        <v>1</v>
      </c>
      <c r="CN10" s="29">
        <f>IF(raw_data!CN10="don't know",0,IF(raw_data!CN10="na",0,1))</f>
        <v>1</v>
      </c>
      <c r="CO10" s="29">
        <f>IF(raw_data!CO10="don't know",0,IF(raw_data!CO10="na",0,1))</f>
        <v>1</v>
      </c>
      <c r="CP10" s="29">
        <f>IF(raw_data!CP10="don't know",0,IF(raw_data!CP10="na",0,1))</f>
        <v>1</v>
      </c>
      <c r="CQ10" s="29">
        <f>IF(raw_data!CQ10="least effective",1,IF(raw_data!CQ10="somewhat effective",2,IF(raw_data!CQ10="effective",3,4)))</f>
        <v>2</v>
      </c>
      <c r="CR10" s="29">
        <f>IF(raw_data!CR10="don't know",0,IF(raw_data!CR10="na",0,1))</f>
        <v>1</v>
      </c>
      <c r="CS10" s="29">
        <f>IF(raw_data!CS10="don't know",0,IF(raw_data!CS10="na",0,1))</f>
        <v>1</v>
      </c>
      <c r="CT10" s="29">
        <f>IF(raw_data!CT10="don't know",0,IF(raw_data!CT10="na",0,1))</f>
        <v>1</v>
      </c>
      <c r="CU10" s="29">
        <f>IF(raw_data!CU10="don't know",0,IF(raw_data!CU10="na",0,1))</f>
        <v>1</v>
      </c>
      <c r="CV10" s="29">
        <f>IF(raw_data!CV10="don't know",0,IF(raw_data!CV10="na",0,1))</f>
        <v>1</v>
      </c>
      <c r="CW10" s="29">
        <f>IF(raw_data!CW10="don't know",0,IF(raw_data!CW10="na",0,1))</f>
        <v>1</v>
      </c>
      <c r="CX10" s="29">
        <f>IF(raw_data!CX10="don't know",0,IF(raw_data!CX10="na",0,1))</f>
        <v>1</v>
      </c>
      <c r="CY10" s="29">
        <f>IF(raw_data!CY10="don't know",0,IF(raw_data!CY10="na",0,1))</f>
        <v>1</v>
      </c>
      <c r="CZ10" s="29">
        <f>IF(raw_data!CZ10="don't know",0,IF(raw_data!CZ10="na",0,1))</f>
        <v>1</v>
      </c>
      <c r="DA10" s="29">
        <f>IF(raw_data!DA10="na",0,IF(raw_data!DA10="tv",1,IF(raw_data!DA10="radio",1,IF(raw_data!DA10="newspaper",1,IF(raw_data!DA10="internet",1,IF(raw_data!DA10="sns",1,2))))))</f>
        <v>1</v>
      </c>
      <c r="DB10" s="29">
        <f>IF(raw_data!DB10="na",0,IF(raw_data!DB10="tv",1,IF(raw_data!DB10="radio",1,IF(raw_data!DB10="newspaper",1,IF(raw_data!DB10="internet",1,IF(raw_data!DB10="sns",1,2))))))</f>
        <v>1</v>
      </c>
      <c r="DC10" s="29">
        <f>IF(raw_data!DC10="na",0,IF(raw_data!DC10="tv",1,IF(raw_data!DC10="radio",1,IF(raw_data!DC10="newspaper",1,IF(raw_data!DC10="internet",1,IF(raw_data!DC10="sns",1,2))))))</f>
        <v>1</v>
      </c>
      <c r="DD10" s="29">
        <f>IF(raw_data!DD10="4+ hrs",4,IF(raw_data!DD10="2-4 hrs",3,IF(raw_data!DD10="1-2 hrs",2,1)))</f>
        <v>4</v>
      </c>
      <c r="DE10" s="29">
        <f>IF(raw_data!DE10="4+ hrs",4,IF(raw_data!DE10="2-4 hrs",3,IF(raw_data!DE10="1-2 hrs",2,1)))</f>
        <v>2</v>
      </c>
      <c r="DF10" s="29">
        <f>IF(raw_data!DF10="4+ hrs",4,IF(raw_data!DF10="2-4 hrs",3,IF(raw_data!DF10="1-2 hrs",2,1)))</f>
        <v>2</v>
      </c>
      <c r="DG10" s="29">
        <f>IF(raw_data!DG10="na",0,IF(raw_data!DG10="tv",1,IF(raw_data!DG10="radio",1,IF(raw_data!DG10="newspaper",1,IF(raw_data!DG10="internet",1,IF(raw_data!DG10="sns",1,2))))))</f>
        <v>1</v>
      </c>
      <c r="DH10" s="29">
        <f>IF(raw_data!DH10="na",0,IF(raw_data!DH10="tv",1,IF(raw_data!DH10="radio",1,IF(raw_data!DH10="newspaper",1,IF(raw_data!DH10="internet",1,IF(raw_data!DH10="sns",1,2))))))</f>
        <v>1</v>
      </c>
      <c r="DI10" s="29">
        <f>IF(raw_data!DI10="na",0,IF(raw_data!DI10="tv",1,IF(raw_data!DI10="radio",1,IF(raw_data!DI10="newspaper",1,IF(raw_data!DI10="internet",1,IF(raw_data!DI10="sns",1,2))))))</f>
        <v>1</v>
      </c>
      <c r="DJ10" s="29">
        <f>IF(raw_data!DJ10="4+ hrs",4,IF(raw_data!DJ10="2-4 hrs",3,IF(raw_data!DJ10="1-2 hrs",2,1)))</f>
        <v>4</v>
      </c>
      <c r="DK10" s="29">
        <f>IF(raw_data!DK10="4+ hrs",4,IF(raw_data!DK10="2-4 hrs",3,IF(raw_data!DK10="1-2 hrs",2,1)))</f>
        <v>4</v>
      </c>
      <c r="DL10" s="29">
        <f>IF(raw_data!DL10="4+ hrs",4,IF(raw_data!DL10="2-4 hrs",3,IF(raw_data!DL10="1-2 hrs",2,1)))</f>
        <v>2</v>
      </c>
      <c r="DM10" s="29">
        <f>IF(raw_data!DM10="only news", 1, IF(raw_data!DM10="mostly news", 2, IF(raw_data!DM10="balanced", 3, IF(raw_data!DM10="mostly entertainment", 2, 1))))</f>
        <v>1</v>
      </c>
      <c r="DN10" s="29">
        <f>IF(raw_data!DN10="no",0,IF(raw_data!DN10="na",0,1))</f>
        <v>0</v>
      </c>
      <c r="DO10" s="29">
        <f>IF(raw_data!DO10="no",0,IF(raw_data!DO10="na",0,1))</f>
        <v>0</v>
      </c>
      <c r="DP10" s="29">
        <f>IF(raw_data!DP10="no",0,IF(raw_data!DP10="na",0,1))</f>
        <v>1</v>
      </c>
      <c r="DQ10" s="29">
        <f>IF(raw_data!DQ10="no",0,IF(raw_data!DQ10="na",0,1))</f>
        <v>1</v>
      </c>
      <c r="DR10" s="29">
        <f>IF(raw_data!DR10="no",0,IF(raw_data!DR10="na",0,1))</f>
        <v>1</v>
      </c>
      <c r="DS10" s="29">
        <f>IF(raw_data!DS10="no",0,IF(raw_data!DS10="na",0,1))</f>
        <v>0</v>
      </c>
      <c r="DT10" s="29">
        <f>IF(raw_data!DT10="interested", 3, IF(raw_data!DT10="neutral", 2, 1))</f>
        <v>2</v>
      </c>
      <c r="DU10" s="29">
        <f>IF(raw_data!DU10="vet school", 1, IF(raw_data!DU10="symposia", 1, IF(raw_data!DU10="conferences", 1, IF(raw_data!DU10="online course", 1, IF(raw_data!DU10="websites", 1, IF(raw_data!DU10="documentary", 1, IF(raw_data!DU10="tv", 1, IF(raw_data!DU10="newspaper", 1, IF(raw_data!DU10="blogs", 1, IF(raw_data!DU10="sns", 1, IF(raw_data!DU10="na", 0, 2)))))))))))</f>
        <v>2</v>
      </c>
      <c r="DV10" s="29">
        <f>IF(raw_data!DV10="vet school", 1, IF(raw_data!DV10="symposia", 1, IF(raw_data!DV10="conferences", 1, IF(raw_data!DV10="online course", 1, IF(raw_data!DV10="websites", 1, IF(raw_data!DV10="documentary", 1, IF(raw_data!DV10="tv", 1, IF(raw_data!DV10="newspaper", 1, IF(raw_data!DV10="blogs", 1, IF(raw_data!DV10="sns", 1, IF(raw_data!DV10="na", 0, 2)))))))))))</f>
        <v>1</v>
      </c>
      <c r="DW10" s="29">
        <f>IF(raw_data!DW10="vet school", 1, IF(raw_data!DW10="symposia", 1, IF(raw_data!DW10="conferences", 1, IF(raw_data!DW10="online course", 1, IF(raw_data!DW10="websites", 1, IF(raw_data!DW10="documentary", 1, IF(raw_data!DW10="tv", 1, IF(raw_data!DW10="newspaper", 1, IF(raw_data!DW10="blogs", 1, IF(raw_data!DW10="sns", 1, IF(raw_data!DW10="na", 0, 2)))))))))))</f>
        <v>1</v>
      </c>
    </row>
    <row r="11" spans="1:127" x14ac:dyDescent="0.35">
      <c r="A11" s="90">
        <v>8</v>
      </c>
      <c r="B11" s="29">
        <f>IF(raw_data!B11="post-graduate",7,IF(raw_data!B11="graduate",6,IF(raw_data!B11="college",5,IF(raw_data!B11="technical",4,IF(raw_data!B11="high school",3,IF(raw_data!B11="elementary",2,IF(raw_data!B11="some schooling",1,0)))))))</f>
        <v>5</v>
      </c>
      <c r="C11" s="29">
        <f>IF(raw_data!C11="gov vet",0,IF(raw_data!C11="non-gov vet",1,IF(raw_data!C11="para-vet",2,IF(raw_data!C11="health worker",2,IF(raw_data!C11="non-vet",3,4)))))</f>
        <v>2</v>
      </c>
      <c r="D11" s="29">
        <f>raw_data!D11</f>
        <v>35</v>
      </c>
      <c r="E11" s="29">
        <f>IF(raw_data!E11="less than 1 yr", 0, IF(raw_data!E11="1-2 yrs", 1, IF(raw_data!E11="2-5 yrs", 2, IF(raw_data!E11="5-10 yrs", 3, 4))))</f>
        <v>3</v>
      </c>
      <c r="F11" s="29">
        <f>IF(raw_data!F11="male", 0, IF(raw_data!F11="female", 1, 2))</f>
        <v>1</v>
      </c>
      <c r="G11" s="29">
        <f>IF(raw_data!G11="no",0,1)</f>
        <v>1</v>
      </c>
      <c r="H11" s="29">
        <f>IF(raw_data!H11="no",0,IF(raw_data!H11="na",0,6))</f>
        <v>6</v>
      </c>
      <c r="I11" s="29">
        <f>IF(raw_data!I11="no",0,IF(raw_data!I11="na",0,5))</f>
        <v>5</v>
      </c>
      <c r="J11" s="29">
        <f>IF(raw_data!J11="no",0,IF(raw_data!J11="na",0,4))</f>
        <v>0</v>
      </c>
      <c r="K11" s="29">
        <f>IF(raw_data!K11="no",0,IF(raw_data!K11="na",0,3))</f>
        <v>3</v>
      </c>
      <c r="L11" s="29">
        <f>IF(raw_data!L11="no",0,IF(raw_data!L11="na",0,2))</f>
        <v>0</v>
      </c>
      <c r="M11" s="29">
        <f>IF(raw_data!M11="no",0,IF(raw_data!M11="na",0,1))</f>
        <v>0</v>
      </c>
      <c r="N11" s="29">
        <f>IF(raw_data!N11="no",0,IF(raw_data!N11="don't know",0,1))</f>
        <v>1</v>
      </c>
      <c r="O11" s="29">
        <f>IF(raw_data!O11="don't know",0,IF(raw_data!O11="na",0,1))</f>
        <v>1</v>
      </c>
      <c r="P11" s="29">
        <f>IF(raw_data!P11="don't know",0,IF(raw_data!P11="na",0,1))</f>
        <v>1</v>
      </c>
      <c r="Q11" s="29">
        <f>IF(raw_data!Q11="don't know",0,IF(raw_data!Q11="na",0,1))</f>
        <v>1</v>
      </c>
      <c r="R11" s="29">
        <f>IF(raw_data!R11="no",0,IF(raw_data!R11="na",0,1))</f>
        <v>1</v>
      </c>
      <c r="S11" s="29">
        <f>IF(raw_data!S11="na",0,IF(raw_data!S11="don't know",0,1))</f>
        <v>1</v>
      </c>
      <c r="T11" s="29">
        <f>IF(raw_data!T11="na",0,IF(raw_data!T11="don't know",0,1))</f>
        <v>1</v>
      </c>
      <c r="U11" s="29">
        <f>IF(raw_data!U11="na",0,IF(raw_data!U11="don't know",0,1))</f>
        <v>1</v>
      </c>
      <c r="V11" s="29">
        <f>IF(raw_data!V11="no",0,IF(raw_data!V11="na",0,1))</f>
        <v>0</v>
      </c>
      <c r="W11" s="29">
        <f>IF(raw_data!W11="no",0,IF(raw_data!W11="na",0,1))</f>
        <v>0</v>
      </c>
      <c r="X11" s="29">
        <f>IF(raw_data!X11="no",0,IF(raw_data!X11="na",0,1))</f>
        <v>0</v>
      </c>
      <c r="Y11" s="29">
        <f>IF(raw_data!Y11="no",0,IF(raw_data!Y11="na",0,1))</f>
        <v>1</v>
      </c>
      <c r="Z11" s="29">
        <f>IF(raw_data!Z11="no",0,IF(raw_data!Z11="na",0,1))</f>
        <v>0</v>
      </c>
      <c r="AA11" s="29">
        <f>IF(raw_data!AA11="no",0,IF(raw_data!AA11="na",0,1))</f>
        <v>1</v>
      </c>
      <c r="AB11" s="29">
        <f>IF(raw_data!AB11="no",0,IF(raw_data!AB11="na",0,1))</f>
        <v>1</v>
      </c>
      <c r="AC11" s="29">
        <f>IF(raw_data!AC11="no",0,IF(raw_data!AC11="na",0,1))</f>
        <v>1</v>
      </c>
      <c r="AD11" s="29">
        <f>IF(raw_data!AD11="no",0,IF(raw_data!AD11="na",0,1))</f>
        <v>1</v>
      </c>
      <c r="AE11" s="29">
        <f>IF(raw_data!AE11="no",0,IF(raw_data!AE11="na",0,1))</f>
        <v>1</v>
      </c>
      <c r="AF11" s="29">
        <f>IF(raw_data!AF11="no",0,IF(raw_data!AF11="na",0,1))</f>
        <v>1</v>
      </c>
      <c r="AG11" s="29">
        <f>IF(raw_data!AG11="no",0,IF(raw_data!AG11="na",0,1))</f>
        <v>1</v>
      </c>
      <c r="AH11" s="29">
        <f>IF(raw_data!AH11="no",1,IF(raw_data!AH11="na",1,0))</f>
        <v>1</v>
      </c>
      <c r="AI11" s="29">
        <f>IF(raw_data!AI11="no",0,IF(raw_data!AI11="na",0,1))</f>
        <v>1</v>
      </c>
      <c r="AJ11" s="29">
        <f>IF(raw_data!AJ11="no",1,IF(raw_data!AJ11="na",0,0))</f>
        <v>1</v>
      </c>
      <c r="AK11" s="29">
        <f>IF(raw_data!AK11="no idea",0,IF(raw_data!AK11="little idea",1,IF(raw_data!AK11="basic info",2,IF(raw_data!AK11="understand how it spreads",3,4))))</f>
        <v>2</v>
      </c>
      <c r="AL11" s="29">
        <f>IF(raw_data!AL11="true", 0, 1)</f>
        <v>1</v>
      </c>
      <c r="AM11" s="29">
        <f>IF(raw_data!AM11="no",0,IF(raw_data!AM11="don't know",0,1))</f>
        <v>1</v>
      </c>
      <c r="AN11" s="29">
        <f>IF(raw_data!AN11="very serious", 5, IF(raw_data!AN11="serious", 4, IF(raw_data!AN11="moderately serious", 3, IF(raw_data!AN11="slightly serious", 2, 1))))</f>
        <v>4</v>
      </c>
      <c r="AO11" s="29">
        <f>IF(raw_data!AO11="seriously concerned", 5, IF(raw_data!AO11="concerned", 4, IF(raw_data!AO11="slightly concerned", 3, IF(raw_data!AO11="not concerned at all", 2, 1))))</f>
        <v>4</v>
      </c>
      <c r="AP11" s="29">
        <f>IF(raw_data!AP11="strongly agree", 5, IF(raw_data!AP11="agree", 4, IF(raw_data!AP11="neutral", 3, IF(raw_data!AP11="disagree", 2, 1))))</f>
        <v>1</v>
      </c>
      <c r="AQ11" s="29">
        <f>IF(raw_data!AQ11="strongly agree", 5, IF(raw_data!AQ11="agree", 4, IF(raw_data!AQ11="neutral", 3, IF(raw_data!AQ11="disagree", 2, 1))))</f>
        <v>5</v>
      </c>
      <c r="AR11" s="29">
        <f>IF(raw_data!AR11="strongly agree", 5, IF(raw_data!AR11="agree", 4, IF(raw_data!AR11="neutral", 3, IF(raw_data!AR11="disagree", 2, 1))))</f>
        <v>3</v>
      </c>
      <c r="AS11" s="29">
        <f>IF(raw_data!AS11="strongly agree", 5, IF(raw_data!AS11="agree", 4, IF(raw_data!AS11="neutral", 3, IF(raw_data!AS11="disagree", 2, 1))))</f>
        <v>4</v>
      </c>
      <c r="AT11" s="29">
        <f>IF(raw_data!AT11="strongly agree", 5, IF(raw_data!AT11="agree", 4, IF(raw_data!AT11="neutral", 3, IF(raw_data!AT11="disagree", 2, 1))))</f>
        <v>2</v>
      </c>
      <c r="AU11" s="29">
        <f>IF(raw_data!AU11="strongly agree", 5, IF(raw_data!AU11="agree", 4, IF(raw_data!AU11="neutral", 3, IF(raw_data!AU11="disagree", 2, 1))))</f>
        <v>4</v>
      </c>
      <c r="AV11" s="29">
        <f>IF(raw_data!AV11="strongly agree", 5, IF(raw_data!AV11="agree", 4, IF(raw_data!AV11="neutral", 3, IF(raw_data!AV11="disagree", 2, 1))))</f>
        <v>4</v>
      </c>
      <c r="AW11" s="29">
        <f>IF(raw_data!AW11="strongly agree", 5, IF(raw_data!AW11="agree", 4, IF(raw_data!AW11="neutral", 3, IF(raw_data!AW11="disagree", 2, 1))))</f>
        <v>4</v>
      </c>
      <c r="AX11" s="29">
        <f>IF(raw_data!AX11="very strong influence", 5, IF(raw_data!AX11="substantial influence", 4, IF(raw_data!AX11="moderate influence", 3, IF(raw_data!AX11="limited influence", 2, 1))))</f>
        <v>2</v>
      </c>
      <c r="AY11" s="29">
        <f>IF(raw_data!AY11="very strong influence", 5, IF(raw_data!AY11="substantial influence", 4, IF(raw_data!AY11="moderate influence", 3, IF(raw_data!AY11="limited influence", 2, 1))))</f>
        <v>3</v>
      </c>
      <c r="AZ11" s="29">
        <f>IF(raw_data!AZ11="very strong influence", 5, IF(raw_data!AZ11="substantial influence", 4, IF(raw_data!AZ11="moderate influence", 3, IF(raw_data!AZ11="limited influence", 2, 1))))</f>
        <v>5</v>
      </c>
      <c r="BA11" s="29">
        <f>IF(raw_data!BA11="very strong influence", 5, IF(raw_data!BA11="substantial influence", 4, IF(raw_data!BA11="moderate influence", 3, IF(raw_data!BA11="limited influence", 2, 1))))</f>
        <v>5</v>
      </c>
      <c r="BB11" s="29">
        <f>IF(raw_data!BB11="very strong influence", 5, IF(raw_data!BB11="substantial influence", 4, IF(raw_data!BB11="moderate influence", 3, IF(raw_data!BB11="limited influence", 2, 1))))</f>
        <v>3</v>
      </c>
      <c r="BC11" s="29">
        <f>IF(raw_data!BC11="very strong influence", 5, IF(raw_data!BC11="substantial influence", 4, IF(raw_data!BC11="moderate influence", 3, IF(raw_data!BC11="limited influence", 2, 1))))</f>
        <v>4</v>
      </c>
      <c r="BD11" s="29">
        <f>IF(raw_data!BD11="very strong influence", 5, IF(raw_data!BD11="substantial influence", 4, IF(raw_data!BD11="moderate influence", 3, IF(raw_data!BD11="limited influence", 2, 1))))</f>
        <v>5</v>
      </c>
      <c r="BE11" s="29">
        <f>IF(raw_data!BE11="very strong influence", 5, IF(raw_data!BE11="substantial influence", 4, IF(raw_data!BE11="moderate influence", 3, IF(raw_data!BE11="limited influence", 2, 1))))</f>
        <v>5</v>
      </c>
      <c r="BF11" s="29">
        <f>IF(raw_data!BF11="very strong influence", 5, IF(raw_data!BF11="substantial influence", 4, IF(raw_data!BF11="moderate influence", 3, IF(raw_data!BF11="limited influence", 2, 1))))</f>
        <v>5</v>
      </c>
      <c r="BG11" s="29">
        <f>IF(raw_data!BG11="very strong influence", 5, IF(raw_data!BG11="substantial influence", 4, IF(raw_data!BG11="moderate influence", 3, IF(raw_data!BG11="limited influence", 2, 1))))</f>
        <v>4</v>
      </c>
      <c r="BH11" s="29">
        <f>IF(raw_data!BH11="very strong influence", 5, IF(raw_data!BH11="substantial influence", 4, IF(raw_data!BH11="moderate influence", 3, IF(raw_data!BH11="limited influence", 2, 1))))</f>
        <v>1</v>
      </c>
      <c r="BI11" s="29">
        <f>IF(raw_data!BI11="very strong influence", 5, IF(raw_data!BI11="substantial influence", 4, IF(raw_data!BI11="moderate influence", 3, IF(raw_data!BI11="limited influence", 2, 1))))</f>
        <v>1</v>
      </c>
      <c r="BJ11" s="29">
        <f>IF(raw_data!BJ11="no",0,IF(raw_data!BJ11="na",0,1))</f>
        <v>1</v>
      </c>
      <c r="BK11" s="29">
        <f>IF(raw_data!BK11="no",0,IF(raw_data!BK11="na",0,1))</f>
        <v>1</v>
      </c>
      <c r="BL11" s="29">
        <f>IF(raw_data!BL11="no",0,IF(raw_data!BL11="na",0,1))</f>
        <v>0</v>
      </c>
      <c r="BM11" s="29">
        <f>IF(raw_data!BM11="no",0,IF(raw_data!BM11="na",0,1))</f>
        <v>1</v>
      </c>
      <c r="BN11" s="29">
        <f>IF(raw_data!BN11="no",0,IF(raw_data!BN11="na",0,1))</f>
        <v>1</v>
      </c>
      <c r="BO11" s="29">
        <f>IF(raw_data!BO11="no",0,IF(raw_data!BO11="na",0,1))</f>
        <v>0</v>
      </c>
      <c r="BP11" s="29">
        <f>IF(raw_data!BP11="no",0,IF(raw_data!BP11="na",0,1))</f>
        <v>0</v>
      </c>
      <c r="BQ11" s="29">
        <f>IF(raw_data!BQ11="yes", 2, IF(raw_data!BQ11="sometimes", 1, 0))</f>
        <v>2</v>
      </c>
      <c r="BR11" s="29">
        <f>IF(raw_data!BR11="na", 0, IF(raw_data!BR11="not required by law", 0, IF(raw_data!BR11="not required by business", 1, IF(raw_data!BR11="don't feel the need", 2, IF(raw_data!BR11="clients don't prefer", 3, 4)))))</f>
        <v>0</v>
      </c>
      <c r="BS11" s="29">
        <f>IF(raw_data!BS11="as presc", 0, IF(raw_data!BS11="more presc", 1, IF(raw_data!BS11="stop presc", 2, IF(raw_data!BS11="as feel", 3, 4))))</f>
        <v>1</v>
      </c>
      <c r="BT11" s="29">
        <f>IF(raw_data!BT11="yes", 1, 0)</f>
        <v>0</v>
      </c>
      <c r="BU11" s="29">
        <f>IF(raw_data!BU11="no",0,IF(raw_data!BU11="na",0,1))</f>
        <v>1</v>
      </c>
      <c r="BV11" s="29">
        <f>IF(raw_data!BV11="no",0,IF(raw_data!BV11="na",0,1))</f>
        <v>1</v>
      </c>
      <c r="BW11" s="29">
        <f>IF(raw_data!BW11="no",0,IF(raw_data!BW11="na",0,1))</f>
        <v>0</v>
      </c>
      <c r="BX11" s="29">
        <f>IF(raw_data!BX11="no",0,IF(raw_data!BX11="na",0,1))</f>
        <v>1</v>
      </c>
      <c r="BY11" s="29">
        <f>IF(raw_data!BY11="no",0,IF(raw_data!BY11="na",0,1))</f>
        <v>0</v>
      </c>
      <c r="BZ11" s="29">
        <f>IF(raw_data!BZ11="no",0,IF(raw_data!BZ11="na",0,1))</f>
        <v>0</v>
      </c>
      <c r="CA11" s="29">
        <f>IF(raw_data!CA11="no",0,IF(raw_data!CA11="na",0,1))</f>
        <v>0</v>
      </c>
      <c r="CB11" s="29">
        <f>IF(raw_data!CB11="no",0,IF(raw_data!CB11="na",0,1))</f>
        <v>1</v>
      </c>
      <c r="CC11" s="29">
        <f>IF(raw_data!CC11="no",0,IF(raw_data!CC11="na",0,1))</f>
        <v>1</v>
      </c>
      <c r="CD11" s="29">
        <f>IF(raw_data!CD11="no",0,IF(raw_data!CD11="na",0,1))</f>
        <v>0</v>
      </c>
      <c r="CE11" s="29">
        <f>IF(raw_data!CE11="no",0,IF(raw_data!CE11="na",0,1))</f>
        <v>1</v>
      </c>
      <c r="CF11" s="29">
        <f>IF(raw_data!CF11="no",0,IF(raw_data!CF11="na",0,1))</f>
        <v>0</v>
      </c>
      <c r="CG11" s="29">
        <f>IF(raw_data!CG11="no",0,IF(raw_data!CG11="na",0,1))</f>
        <v>0</v>
      </c>
      <c r="CH11" s="29">
        <f>IF(raw_data!CH11="no",0,IF(raw_data!CH11="na",0,1))</f>
        <v>1</v>
      </c>
      <c r="CI11" s="29">
        <f>IF(raw_data!CI11="no",0,IF(raw_data!CI11="na",0,1))</f>
        <v>1</v>
      </c>
      <c r="CJ11" s="29">
        <f>IF(raw_data!CJ11="no",0,IF(raw_data!CJ11="na",0,1))</f>
        <v>0</v>
      </c>
      <c r="CK11" s="29">
        <f>IF(raw_data!CK11="no",0,IF(raw_data!CK11="na",0,1))</f>
        <v>0</v>
      </c>
      <c r="CL11" s="29">
        <f>IF(raw_data!CL11="no",0,IF(raw_data!CL11="na",0,1))</f>
        <v>0</v>
      </c>
      <c r="CM11" s="29">
        <f>IF(raw_data!CM11="no",0,IF(raw_data!CM11="na",0,1))</f>
        <v>1</v>
      </c>
      <c r="CN11" s="29">
        <f>IF(raw_data!CN11="don't know",0,IF(raw_data!CN11="na",0,1))</f>
        <v>1</v>
      </c>
      <c r="CO11" s="29">
        <f>IF(raw_data!CO11="don't know",0,IF(raw_data!CO11="na",0,1))</f>
        <v>1</v>
      </c>
      <c r="CP11" s="29">
        <f>IF(raw_data!CP11="don't know",0,IF(raw_data!CP11="na",0,1))</f>
        <v>1</v>
      </c>
      <c r="CQ11" s="29">
        <f>IF(raw_data!CQ11="least effective",1,IF(raw_data!CQ11="somewhat effective",2,IF(raw_data!CQ11="effective",3,4)))</f>
        <v>1</v>
      </c>
      <c r="CR11" s="29">
        <f>IF(raw_data!CR11="don't know",0,IF(raw_data!CR11="na",0,1))</f>
        <v>1</v>
      </c>
      <c r="CS11" s="29">
        <f>IF(raw_data!CS11="don't know",0,IF(raw_data!CS11="na",0,1))</f>
        <v>1</v>
      </c>
      <c r="CT11" s="29">
        <f>IF(raw_data!CT11="don't know",0,IF(raw_data!CT11="na",0,1))</f>
        <v>1</v>
      </c>
      <c r="CU11" s="29">
        <f>IF(raw_data!CU11="don't know",0,IF(raw_data!CU11="na",0,1))</f>
        <v>1</v>
      </c>
      <c r="CV11" s="29">
        <f>IF(raw_data!CV11="don't know",0,IF(raw_data!CV11="na",0,1))</f>
        <v>1</v>
      </c>
      <c r="CW11" s="29">
        <f>IF(raw_data!CW11="don't know",0,IF(raw_data!CW11="na",0,1))</f>
        <v>1</v>
      </c>
      <c r="CX11" s="29">
        <f>IF(raw_data!CX11="don't know",0,IF(raw_data!CX11="na",0,1))</f>
        <v>1</v>
      </c>
      <c r="CY11" s="29">
        <f>IF(raw_data!CY11="don't know",0,IF(raw_data!CY11="na",0,1))</f>
        <v>1</v>
      </c>
      <c r="CZ11" s="29">
        <f>IF(raw_data!CZ11="don't know",0,IF(raw_data!CZ11="na",0,1))</f>
        <v>1</v>
      </c>
      <c r="DA11" s="29">
        <f>IF(raw_data!DA11="na",0,IF(raw_data!DA11="tv",1,IF(raw_data!DA11="radio",1,IF(raw_data!DA11="newspaper",1,IF(raw_data!DA11="internet",1,IF(raw_data!DA11="sns",1,2))))))</f>
        <v>1</v>
      </c>
      <c r="DB11" s="29">
        <f>IF(raw_data!DB11="na",0,IF(raw_data!DB11="tv",1,IF(raw_data!DB11="radio",1,IF(raw_data!DB11="newspaper",1,IF(raw_data!DB11="internet",1,IF(raw_data!DB11="sns",1,2))))))</f>
        <v>1</v>
      </c>
      <c r="DC11" s="29">
        <f>IF(raw_data!DC11="na",0,IF(raw_data!DC11="tv",1,IF(raw_data!DC11="radio",1,IF(raw_data!DC11="newspaper",1,IF(raw_data!DC11="internet",1,IF(raw_data!DC11="sns",1,2))))))</f>
        <v>1</v>
      </c>
      <c r="DD11" s="29">
        <f>IF(raw_data!DD11="4+ hrs",4,IF(raw_data!DD11="2-4 hrs",3,IF(raw_data!DD11="1-2 hrs",2,1)))</f>
        <v>4</v>
      </c>
      <c r="DE11" s="29">
        <f>IF(raw_data!DE11="4+ hrs",4,IF(raw_data!DE11="2-4 hrs",3,IF(raw_data!DE11="1-2 hrs",2,1)))</f>
        <v>2</v>
      </c>
      <c r="DF11" s="29">
        <f>IF(raw_data!DF11="4+ hrs",4,IF(raw_data!DF11="2-4 hrs",3,IF(raw_data!DF11="1-2 hrs",2,1)))</f>
        <v>2</v>
      </c>
      <c r="DG11" s="29">
        <f>IF(raw_data!DG11="na",0,IF(raw_data!DG11="tv",1,IF(raw_data!DG11="radio",1,IF(raw_data!DG11="newspaper",1,IF(raw_data!DG11="internet",1,IF(raw_data!DG11="sns",1,2))))))</f>
        <v>1</v>
      </c>
      <c r="DH11" s="29">
        <f>IF(raw_data!DH11="na",0,IF(raw_data!DH11="tv",1,IF(raw_data!DH11="radio",1,IF(raw_data!DH11="newspaper",1,IF(raw_data!DH11="internet",1,IF(raw_data!DH11="sns",1,2))))))</f>
        <v>1</v>
      </c>
      <c r="DI11" s="29">
        <f>IF(raw_data!DI11="na",0,IF(raw_data!DI11="tv",1,IF(raw_data!DI11="radio",1,IF(raw_data!DI11="newspaper",1,IF(raw_data!DI11="internet",1,IF(raw_data!DI11="sns",1,2))))))</f>
        <v>1</v>
      </c>
      <c r="DJ11" s="29">
        <f>IF(raw_data!DJ11="4+ hrs",4,IF(raw_data!DJ11="2-4 hrs",3,IF(raw_data!DJ11="1-2 hrs",2,1)))</f>
        <v>4</v>
      </c>
      <c r="DK11" s="29">
        <f>IF(raw_data!DK11="4+ hrs",4,IF(raw_data!DK11="2-4 hrs",3,IF(raw_data!DK11="1-2 hrs",2,1)))</f>
        <v>3</v>
      </c>
      <c r="DL11" s="29">
        <f>IF(raw_data!DL11="4+ hrs",4,IF(raw_data!DL11="2-4 hrs",3,IF(raw_data!DL11="1-2 hrs",2,1)))</f>
        <v>2</v>
      </c>
      <c r="DM11" s="29">
        <f>IF(raw_data!DM11="only news", 1, IF(raw_data!DM11="mostly news", 2, IF(raw_data!DM11="balanced", 3, IF(raw_data!DM11="mostly entertainment", 2, 1))))</f>
        <v>2</v>
      </c>
      <c r="DN11" s="29">
        <f>IF(raw_data!DN11="no",0,IF(raw_data!DN11="na",0,1))</f>
        <v>0</v>
      </c>
      <c r="DO11" s="29">
        <f>IF(raw_data!DO11="no",0,IF(raw_data!DO11="na",0,1))</f>
        <v>0</v>
      </c>
      <c r="DP11" s="29">
        <f>IF(raw_data!DP11="no",0,IF(raw_data!DP11="na",0,1))</f>
        <v>0</v>
      </c>
      <c r="DQ11" s="29">
        <f>IF(raw_data!DQ11="no",0,IF(raw_data!DQ11="na",0,1))</f>
        <v>1</v>
      </c>
      <c r="DR11" s="29">
        <f>IF(raw_data!DR11="no",0,IF(raw_data!DR11="na",0,1))</f>
        <v>1</v>
      </c>
      <c r="DS11" s="29">
        <f>IF(raw_data!DS11="no",0,IF(raw_data!DS11="na",0,1))</f>
        <v>0</v>
      </c>
      <c r="DT11" s="29">
        <f>IF(raw_data!DT11="interested", 3, IF(raw_data!DT11="neutral", 2, 1))</f>
        <v>2</v>
      </c>
      <c r="DU11" s="29">
        <f>IF(raw_data!DU11="vet school", 1, IF(raw_data!DU11="symposia", 1, IF(raw_data!DU11="conferences", 1, IF(raw_data!DU11="online course", 1, IF(raw_data!DU11="websites", 1, IF(raw_data!DU11="documentary", 1, IF(raw_data!DU11="tv", 1, IF(raw_data!DU11="newspaper", 1, IF(raw_data!DU11="blogs", 1, IF(raw_data!DU11="sns", 1, IF(raw_data!DU11="na", 0, 2)))))))))))</f>
        <v>2</v>
      </c>
      <c r="DV11" s="29">
        <f>IF(raw_data!DV11="vet school", 1, IF(raw_data!DV11="symposia", 1, IF(raw_data!DV11="conferences", 1, IF(raw_data!DV11="online course", 1, IF(raw_data!DV11="websites", 1, IF(raw_data!DV11="documentary", 1, IF(raw_data!DV11="tv", 1, IF(raw_data!DV11="newspaper", 1, IF(raw_data!DV11="blogs", 1, IF(raw_data!DV11="sns", 1, IF(raw_data!DV11="na", 0, 2)))))))))))</f>
        <v>1</v>
      </c>
      <c r="DW11" s="29">
        <f>IF(raw_data!DW11="vet school", 1, IF(raw_data!DW11="symposia", 1, IF(raw_data!DW11="conferences", 1, IF(raw_data!DW11="online course", 1, IF(raw_data!DW11="websites", 1, IF(raw_data!DW11="documentary", 1, IF(raw_data!DW11="tv", 1, IF(raw_data!DW11="newspaper", 1, IF(raw_data!DW11="blogs", 1, IF(raw_data!DW11="sns", 1, IF(raw_data!DW11="na", 0, 2)))))))))))</f>
        <v>1</v>
      </c>
    </row>
    <row r="12" spans="1:127" x14ac:dyDescent="0.35">
      <c r="A12" s="90">
        <v>9</v>
      </c>
      <c r="B12" s="29">
        <f>IF(raw_data!B12="post-graduate",7,IF(raw_data!B12="graduate",6,IF(raw_data!B12="college",5,IF(raw_data!B12="technical",4,IF(raw_data!B12="high school",3,IF(raw_data!B12="elementary",2,IF(raw_data!B12="some schooling",1,0)))))))</f>
        <v>4</v>
      </c>
      <c r="C12" s="29">
        <f>IF(raw_data!C12="gov vet",0,IF(raw_data!C12="non-gov vet",1,IF(raw_data!C12="para-vet",2,IF(raw_data!C12="health worker",2,IF(raw_data!C12="non-vet",3,4)))))</f>
        <v>4</v>
      </c>
      <c r="D12" s="29">
        <f>raw_data!D12</f>
        <v>29</v>
      </c>
      <c r="E12" s="29">
        <f>IF(raw_data!E12="less than 1 yr", 0, IF(raw_data!E12="1-2 yrs", 1, IF(raw_data!E12="2-5 yrs", 2, IF(raw_data!E12="5-10 yrs", 3, 4))))</f>
        <v>2</v>
      </c>
      <c r="F12" s="29">
        <f>IF(raw_data!F12="male", 0, IF(raw_data!F12="female", 1, 2))</f>
        <v>0</v>
      </c>
      <c r="G12" s="29">
        <f>IF(raw_data!G12="no",0,1)</f>
        <v>1</v>
      </c>
      <c r="H12" s="29">
        <f>IF(raw_data!H12="no",0,IF(raw_data!H12="na",0,6))</f>
        <v>6</v>
      </c>
      <c r="I12" s="29">
        <f>IF(raw_data!I12="no",0,IF(raw_data!I12="na",0,5))</f>
        <v>0</v>
      </c>
      <c r="J12" s="29">
        <f>IF(raw_data!J12="no",0,IF(raw_data!J12="na",0,4))</f>
        <v>0</v>
      </c>
      <c r="K12" s="29">
        <f>IF(raw_data!K12="no",0,IF(raw_data!K12="na",0,3))</f>
        <v>3</v>
      </c>
      <c r="L12" s="29">
        <f>IF(raw_data!L12="no",0,IF(raw_data!L12="na",0,2))</f>
        <v>0</v>
      </c>
      <c r="M12" s="29">
        <f>IF(raw_data!M12="no",0,IF(raw_data!M12="na",0,1))</f>
        <v>0</v>
      </c>
      <c r="N12" s="29">
        <f>IF(raw_data!N12="no",0,IF(raw_data!N12="don't know",0,1))</f>
        <v>1</v>
      </c>
      <c r="O12" s="29">
        <f>IF(raw_data!O12="don't know",0,IF(raw_data!O12="na",0,1))</f>
        <v>1</v>
      </c>
      <c r="P12" s="29">
        <f>IF(raw_data!P12="don't know",0,IF(raw_data!P12="na",0,1))</f>
        <v>1</v>
      </c>
      <c r="Q12" s="29">
        <f>IF(raw_data!Q12="don't know",0,IF(raw_data!Q12="na",0,1))</f>
        <v>0</v>
      </c>
      <c r="R12" s="29">
        <f>IF(raw_data!R12="no",0,IF(raw_data!R12="na",0,1))</f>
        <v>0</v>
      </c>
      <c r="S12" s="29">
        <f>IF(raw_data!S12="na",0,IF(raw_data!S12="don't know",0,1))</f>
        <v>1</v>
      </c>
      <c r="T12" s="29">
        <f>IF(raw_data!T12="na",0,IF(raw_data!T12="don't know",0,1))</f>
        <v>0</v>
      </c>
      <c r="U12" s="29">
        <f>IF(raw_data!U12="na",0,IF(raw_data!U12="don't know",0,1))</f>
        <v>0</v>
      </c>
      <c r="V12" s="29">
        <f>IF(raw_data!V12="no",0,IF(raw_data!V12="na",0,1))</f>
        <v>0</v>
      </c>
      <c r="W12" s="29">
        <f>IF(raw_data!W12="no",0,IF(raw_data!W12="na",0,1))</f>
        <v>0</v>
      </c>
      <c r="X12" s="29">
        <f>IF(raw_data!X12="no",0,IF(raw_data!X12="na",0,1))</f>
        <v>0</v>
      </c>
      <c r="Y12" s="29">
        <f>IF(raw_data!Y12="no",0,IF(raw_data!Y12="na",0,1))</f>
        <v>0</v>
      </c>
      <c r="Z12" s="29">
        <f>IF(raw_data!Z12="no",0,IF(raw_data!Z12="na",0,1))</f>
        <v>0</v>
      </c>
      <c r="AA12" s="29">
        <f>IF(raw_data!AA12="no",0,IF(raw_data!AA12="na",0,1))</f>
        <v>0</v>
      </c>
      <c r="AB12" s="29">
        <f>IF(raw_data!AB12="no",0,IF(raw_data!AB12="na",0,1))</f>
        <v>1</v>
      </c>
      <c r="AC12" s="29">
        <f>IF(raw_data!AC12="no",0,IF(raw_data!AC12="na",0,1))</f>
        <v>1</v>
      </c>
      <c r="AD12" s="29">
        <f>IF(raw_data!AD12="no",0,IF(raw_data!AD12="na",0,1))</f>
        <v>1</v>
      </c>
      <c r="AE12" s="29">
        <f>IF(raw_data!AE12="no",0,IF(raw_data!AE12="na",0,1))</f>
        <v>1</v>
      </c>
      <c r="AF12" s="29">
        <f>IF(raw_data!AF12="no",0,IF(raw_data!AF12="na",0,1))</f>
        <v>1</v>
      </c>
      <c r="AG12" s="29">
        <f>IF(raw_data!AG12="no",0,IF(raw_data!AG12="na",0,1))</f>
        <v>1</v>
      </c>
      <c r="AH12" s="29">
        <f>IF(raw_data!AH12="no",1,IF(raw_data!AH12="na",1,0))</f>
        <v>0</v>
      </c>
      <c r="AI12" s="29">
        <f>IF(raw_data!AI12="no",0,IF(raw_data!AI12="na",0,1))</f>
        <v>1</v>
      </c>
      <c r="AJ12" s="29">
        <f>IF(raw_data!AJ12="no",1,IF(raw_data!AJ12="na",0,0))</f>
        <v>1</v>
      </c>
      <c r="AK12" s="29">
        <f>IF(raw_data!AK12="no idea",0,IF(raw_data!AK12="little idea",1,IF(raw_data!AK12="basic info",2,IF(raw_data!AK12="understand how it spreads",3,4))))</f>
        <v>1</v>
      </c>
      <c r="AL12" s="29">
        <f>IF(raw_data!AL12="true", 0, 1)</f>
        <v>0</v>
      </c>
      <c r="AM12" s="29">
        <f>IF(raw_data!AM12="no",0,IF(raw_data!AM12="don't know",0,1))</f>
        <v>1</v>
      </c>
      <c r="AN12" s="29">
        <f>IF(raw_data!AN12="very serious", 5, IF(raw_data!AN12="serious", 4, IF(raw_data!AN12="moderately serious", 3, IF(raw_data!AN12="slightly serious", 2, 1))))</f>
        <v>5</v>
      </c>
      <c r="AO12" s="29">
        <f>IF(raw_data!AO12="seriously concerned", 5, IF(raw_data!AO12="concerned", 4, IF(raw_data!AO12="slightly concerned", 3, IF(raw_data!AO12="not concerned at all", 2, 1))))</f>
        <v>3</v>
      </c>
      <c r="AP12" s="29">
        <f>IF(raw_data!AP12="strongly agree", 5, IF(raw_data!AP12="agree", 4, IF(raw_data!AP12="neutral", 3, IF(raw_data!AP12="disagree", 2, 1))))</f>
        <v>4</v>
      </c>
      <c r="AQ12" s="29">
        <f>IF(raw_data!AQ12="strongly agree", 5, IF(raw_data!AQ12="agree", 4, IF(raw_data!AQ12="neutral", 3, IF(raw_data!AQ12="disagree", 2, 1))))</f>
        <v>5</v>
      </c>
      <c r="AR12" s="29">
        <f>IF(raw_data!AR12="strongly agree", 5, IF(raw_data!AR12="agree", 4, IF(raw_data!AR12="neutral", 3, IF(raw_data!AR12="disagree", 2, 1))))</f>
        <v>4</v>
      </c>
      <c r="AS12" s="29">
        <f>IF(raw_data!AS12="strongly agree", 5, IF(raw_data!AS12="agree", 4, IF(raw_data!AS12="neutral", 3, IF(raw_data!AS12="disagree", 2, 1))))</f>
        <v>3</v>
      </c>
      <c r="AT12" s="29">
        <f>IF(raw_data!AT12="strongly agree", 5, IF(raw_data!AT12="agree", 4, IF(raw_data!AT12="neutral", 3, IF(raw_data!AT12="disagree", 2, 1))))</f>
        <v>3</v>
      </c>
      <c r="AU12" s="29">
        <f>IF(raw_data!AU12="strongly agree", 5, IF(raw_data!AU12="agree", 4, IF(raw_data!AU12="neutral", 3, IF(raw_data!AU12="disagree", 2, 1))))</f>
        <v>4</v>
      </c>
      <c r="AV12" s="29">
        <f>IF(raw_data!AV12="strongly agree", 5, IF(raw_data!AV12="agree", 4, IF(raw_data!AV12="neutral", 3, IF(raw_data!AV12="disagree", 2, 1))))</f>
        <v>3</v>
      </c>
      <c r="AW12" s="29">
        <f>IF(raw_data!AW12="strongly agree", 5, IF(raw_data!AW12="agree", 4, IF(raw_data!AW12="neutral", 3, IF(raw_data!AW12="disagree", 2, 1))))</f>
        <v>4</v>
      </c>
      <c r="AX12" s="29">
        <f>IF(raw_data!AX12="very strong influence", 5, IF(raw_data!AX12="substantial influence", 4, IF(raw_data!AX12="moderate influence", 3, IF(raw_data!AX12="limited influence", 2, 1))))</f>
        <v>2</v>
      </c>
      <c r="AY12" s="29">
        <f>IF(raw_data!AY12="very strong influence", 5, IF(raw_data!AY12="substantial influence", 4, IF(raw_data!AY12="moderate influence", 3, IF(raw_data!AY12="limited influence", 2, 1))))</f>
        <v>3</v>
      </c>
      <c r="AZ12" s="29">
        <f>IF(raw_data!AZ12="very strong influence", 5, IF(raw_data!AZ12="substantial influence", 4, IF(raw_data!AZ12="moderate influence", 3, IF(raw_data!AZ12="limited influence", 2, 1))))</f>
        <v>5</v>
      </c>
      <c r="BA12" s="29">
        <f>IF(raw_data!BA12="very strong influence", 5, IF(raw_data!BA12="substantial influence", 4, IF(raw_data!BA12="moderate influence", 3, IF(raw_data!BA12="limited influence", 2, 1))))</f>
        <v>5</v>
      </c>
      <c r="BB12" s="29">
        <f>IF(raw_data!BB12="very strong influence", 5, IF(raw_data!BB12="substantial influence", 4, IF(raw_data!BB12="moderate influence", 3, IF(raw_data!BB12="limited influence", 2, 1))))</f>
        <v>2</v>
      </c>
      <c r="BC12" s="29">
        <f>IF(raw_data!BC12="very strong influence", 5, IF(raw_data!BC12="substantial influence", 4, IF(raw_data!BC12="moderate influence", 3, IF(raw_data!BC12="limited influence", 2, 1))))</f>
        <v>2</v>
      </c>
      <c r="BD12" s="29">
        <f>IF(raw_data!BD12="very strong influence", 5, IF(raw_data!BD12="substantial influence", 4, IF(raw_data!BD12="moderate influence", 3, IF(raw_data!BD12="limited influence", 2, 1))))</f>
        <v>5</v>
      </c>
      <c r="BE12" s="29">
        <f>IF(raw_data!BE12="very strong influence", 5, IF(raw_data!BE12="substantial influence", 4, IF(raw_data!BE12="moderate influence", 3, IF(raw_data!BE12="limited influence", 2, 1))))</f>
        <v>5</v>
      </c>
      <c r="BF12" s="29">
        <f>IF(raw_data!BF12="very strong influence", 5, IF(raw_data!BF12="substantial influence", 4, IF(raw_data!BF12="moderate influence", 3, IF(raw_data!BF12="limited influence", 2, 1))))</f>
        <v>5</v>
      </c>
      <c r="BG12" s="29">
        <f>IF(raw_data!BG12="very strong influence", 5, IF(raw_data!BG12="substantial influence", 4, IF(raw_data!BG12="moderate influence", 3, IF(raw_data!BG12="limited influence", 2, 1))))</f>
        <v>4</v>
      </c>
      <c r="BH12" s="29">
        <f>IF(raw_data!BH12="very strong influence", 5, IF(raw_data!BH12="substantial influence", 4, IF(raw_data!BH12="moderate influence", 3, IF(raw_data!BH12="limited influence", 2, 1))))</f>
        <v>1</v>
      </c>
      <c r="BI12" s="29">
        <f>IF(raw_data!BI12="very strong influence", 5, IF(raw_data!BI12="substantial influence", 4, IF(raw_data!BI12="moderate influence", 3, IF(raw_data!BI12="limited influence", 2, 1))))</f>
        <v>1</v>
      </c>
      <c r="BJ12" s="29">
        <f>IF(raw_data!BJ12="no",0,IF(raw_data!BJ12="na",0,1))</f>
        <v>1</v>
      </c>
      <c r="BK12" s="29">
        <f>IF(raw_data!BK12="no",0,IF(raw_data!BK12="na",0,1))</f>
        <v>1</v>
      </c>
      <c r="BL12" s="29">
        <f>IF(raw_data!BL12="no",0,IF(raw_data!BL12="na",0,1))</f>
        <v>0</v>
      </c>
      <c r="BM12" s="29">
        <f>IF(raw_data!BM12="no",0,IF(raw_data!BM12="na",0,1))</f>
        <v>1</v>
      </c>
      <c r="BN12" s="29">
        <f>IF(raw_data!BN12="no",0,IF(raw_data!BN12="na",0,1))</f>
        <v>1</v>
      </c>
      <c r="BO12" s="29">
        <f>IF(raw_data!BO12="no",0,IF(raw_data!BO12="na",0,1))</f>
        <v>0</v>
      </c>
      <c r="BP12" s="29">
        <f>IF(raw_data!BP12="no",0,IF(raw_data!BP12="na",0,1))</f>
        <v>0</v>
      </c>
      <c r="BQ12" s="29">
        <f>IF(raw_data!BQ12="yes", 2, IF(raw_data!BQ12="sometimes", 1, 0))</f>
        <v>1</v>
      </c>
      <c r="BR12" s="29">
        <f>IF(raw_data!BR12="na", 0, IF(raw_data!BR12="not required by law", 0, IF(raw_data!BR12="not required by business", 1, IF(raw_data!BR12="don't feel the need", 2, IF(raw_data!BR12="clients don't prefer", 3, 4)))))</f>
        <v>3</v>
      </c>
      <c r="BS12" s="29">
        <f>IF(raw_data!BS12="as presc", 0, IF(raw_data!BS12="more presc", 1, IF(raw_data!BS12="stop presc", 2, IF(raw_data!BS12="as feel", 3, 4))))</f>
        <v>3</v>
      </c>
      <c r="BT12" s="29">
        <f>IF(raw_data!BT12="yes", 1, 0)</f>
        <v>0</v>
      </c>
      <c r="BU12" s="29">
        <f>IF(raw_data!BU12="no",0,IF(raw_data!BU12="na",0,1))</f>
        <v>1</v>
      </c>
      <c r="BV12" s="29">
        <f>IF(raw_data!BV12="no",0,IF(raw_data!BV12="na",0,1))</f>
        <v>0</v>
      </c>
      <c r="BW12" s="29">
        <f>IF(raw_data!BW12="no",0,IF(raw_data!BW12="na",0,1))</f>
        <v>0</v>
      </c>
      <c r="BX12" s="29">
        <f>IF(raw_data!BX12="no",0,IF(raw_data!BX12="na",0,1))</f>
        <v>1</v>
      </c>
      <c r="BY12" s="29">
        <f>IF(raw_data!BY12="no",0,IF(raw_data!BY12="na",0,1))</f>
        <v>0</v>
      </c>
      <c r="BZ12" s="29">
        <f>IF(raw_data!BZ12="no",0,IF(raw_data!BZ12="na",0,1))</f>
        <v>0</v>
      </c>
      <c r="CA12" s="29">
        <f>IF(raw_data!CA12="no",0,IF(raw_data!CA12="na",0,1))</f>
        <v>1</v>
      </c>
      <c r="CB12" s="29">
        <f>IF(raw_data!CB12="no",0,IF(raw_data!CB12="na",0,1))</f>
        <v>0</v>
      </c>
      <c r="CC12" s="29">
        <f>IF(raw_data!CC12="no",0,IF(raw_data!CC12="na",0,1))</f>
        <v>0</v>
      </c>
      <c r="CD12" s="29">
        <f>IF(raw_data!CD12="no",0,IF(raw_data!CD12="na",0,1))</f>
        <v>0</v>
      </c>
      <c r="CE12" s="29">
        <f>IF(raw_data!CE12="no",0,IF(raw_data!CE12="na",0,1))</f>
        <v>0</v>
      </c>
      <c r="CF12" s="29">
        <f>IF(raw_data!CF12="no",0,IF(raw_data!CF12="na",0,1))</f>
        <v>0</v>
      </c>
      <c r="CG12" s="29">
        <f>IF(raw_data!CG12="no",0,IF(raw_data!CG12="na",0,1))</f>
        <v>1</v>
      </c>
      <c r="CH12" s="29">
        <f>IF(raw_data!CH12="no",0,IF(raw_data!CH12="na",0,1))</f>
        <v>0</v>
      </c>
      <c r="CI12" s="29">
        <f>IF(raw_data!CI12="no",0,IF(raw_data!CI12="na",0,1))</f>
        <v>1</v>
      </c>
      <c r="CJ12" s="29">
        <f>IF(raw_data!CJ12="no",0,IF(raw_data!CJ12="na",0,1))</f>
        <v>0</v>
      </c>
      <c r="CK12" s="29">
        <f>IF(raw_data!CK12="no",0,IF(raw_data!CK12="na",0,1))</f>
        <v>0</v>
      </c>
      <c r="CL12" s="29">
        <f>IF(raw_data!CL12="no",0,IF(raw_data!CL12="na",0,1))</f>
        <v>0</v>
      </c>
      <c r="CM12" s="29">
        <f>IF(raw_data!CM12="no",0,IF(raw_data!CM12="na",0,1))</f>
        <v>1</v>
      </c>
      <c r="CN12" s="29">
        <f>IF(raw_data!CN12="don't know",0,IF(raw_data!CN12="na",0,1))</f>
        <v>1</v>
      </c>
      <c r="CO12" s="29">
        <f>IF(raw_data!CO12="don't know",0,IF(raw_data!CO12="na",0,1))</f>
        <v>0</v>
      </c>
      <c r="CP12" s="29">
        <f>IF(raw_data!CP12="don't know",0,IF(raw_data!CP12="na",0,1))</f>
        <v>0</v>
      </c>
      <c r="CQ12" s="29">
        <f>IF(raw_data!CQ12="least effective",1,IF(raw_data!CQ12="somewhat effective",2,IF(raw_data!CQ12="effective",3,4)))</f>
        <v>2</v>
      </c>
      <c r="CR12" s="29">
        <f>IF(raw_data!CR12="don't know",0,IF(raw_data!CR12="na",0,1))</f>
        <v>1</v>
      </c>
      <c r="CS12" s="29">
        <f>IF(raw_data!CS12="don't know",0,IF(raw_data!CS12="na",0,1))</f>
        <v>1</v>
      </c>
      <c r="CT12" s="29">
        <f>IF(raw_data!CT12="don't know",0,IF(raw_data!CT12="na",0,1))</f>
        <v>0</v>
      </c>
      <c r="CU12" s="29">
        <f>IF(raw_data!CU12="don't know",0,IF(raw_data!CU12="na",0,1))</f>
        <v>1</v>
      </c>
      <c r="CV12" s="29">
        <f>IF(raw_data!CV12="don't know",0,IF(raw_data!CV12="na",0,1))</f>
        <v>1</v>
      </c>
      <c r="CW12" s="29">
        <f>IF(raw_data!CW12="don't know",0,IF(raw_data!CW12="na",0,1))</f>
        <v>1</v>
      </c>
      <c r="CX12" s="29">
        <f>IF(raw_data!CX12="don't know",0,IF(raw_data!CX12="na",0,1))</f>
        <v>1</v>
      </c>
      <c r="CY12" s="29">
        <f>IF(raw_data!CY12="don't know",0,IF(raw_data!CY12="na",0,1))</f>
        <v>1</v>
      </c>
      <c r="CZ12" s="29">
        <f>IF(raw_data!CZ12="don't know",0,IF(raw_data!CZ12="na",0,1))</f>
        <v>0</v>
      </c>
      <c r="DA12" s="29">
        <f>IF(raw_data!DA12="na",0,IF(raw_data!DA12="tv",1,IF(raw_data!DA12="radio",1,IF(raw_data!DA12="newspaper",1,IF(raw_data!DA12="internet",1,IF(raw_data!DA12="sns",1,2))))))</f>
        <v>1</v>
      </c>
      <c r="DB12" s="29">
        <f>IF(raw_data!DB12="na",0,IF(raw_data!DB12="tv",1,IF(raw_data!DB12="radio",1,IF(raw_data!DB12="newspaper",1,IF(raw_data!DB12="internet",1,IF(raw_data!DB12="sns",1,2))))))</f>
        <v>1</v>
      </c>
      <c r="DC12" s="29">
        <f>IF(raw_data!DC12="na",0,IF(raw_data!DC12="tv",1,IF(raw_data!DC12="radio",1,IF(raw_data!DC12="newspaper",1,IF(raw_data!DC12="internet",1,IF(raw_data!DC12="sns",1,2))))))</f>
        <v>1</v>
      </c>
      <c r="DD12" s="29">
        <f>IF(raw_data!DD12="4+ hrs",4,IF(raw_data!DD12="2-4 hrs",3,IF(raw_data!DD12="1-2 hrs",2,1)))</f>
        <v>3</v>
      </c>
      <c r="DE12" s="29">
        <f>IF(raw_data!DE12="4+ hrs",4,IF(raw_data!DE12="2-4 hrs",3,IF(raw_data!DE12="1-2 hrs",2,1)))</f>
        <v>3</v>
      </c>
      <c r="DF12" s="29">
        <f>IF(raw_data!DF12="4+ hrs",4,IF(raw_data!DF12="2-4 hrs",3,IF(raw_data!DF12="1-2 hrs",2,1)))</f>
        <v>2</v>
      </c>
      <c r="DG12" s="29">
        <f>IF(raw_data!DG12="na",0,IF(raw_data!DG12="tv",1,IF(raw_data!DG12="radio",1,IF(raw_data!DG12="newspaper",1,IF(raw_data!DG12="internet",1,IF(raw_data!DG12="sns",1,2))))))</f>
        <v>1</v>
      </c>
      <c r="DH12" s="29">
        <f>IF(raw_data!DH12="na",0,IF(raw_data!DH12="tv",1,IF(raw_data!DH12="radio",1,IF(raw_data!DH12="newspaper",1,IF(raw_data!DH12="internet",1,IF(raw_data!DH12="sns",1,2))))))</f>
        <v>1</v>
      </c>
      <c r="DI12" s="29">
        <f>IF(raw_data!DI12="na",0,IF(raw_data!DI12="tv",1,IF(raw_data!DI12="radio",1,IF(raw_data!DI12="newspaper",1,IF(raw_data!DI12="internet",1,IF(raw_data!DI12="sns",1,2))))))</f>
        <v>1</v>
      </c>
      <c r="DJ12" s="29">
        <f>IF(raw_data!DJ12="4+ hrs",4,IF(raw_data!DJ12="2-4 hrs",3,IF(raw_data!DJ12="1-2 hrs",2,1)))</f>
        <v>3</v>
      </c>
      <c r="DK12" s="29">
        <f>IF(raw_data!DK12="4+ hrs",4,IF(raw_data!DK12="2-4 hrs",3,IF(raw_data!DK12="1-2 hrs",2,1)))</f>
        <v>3</v>
      </c>
      <c r="DL12" s="29">
        <f>IF(raw_data!DL12="4+ hrs",4,IF(raw_data!DL12="2-4 hrs",3,IF(raw_data!DL12="1-2 hrs",2,1)))</f>
        <v>2</v>
      </c>
      <c r="DM12" s="29">
        <f>IF(raw_data!DM12="only news", 1, IF(raw_data!DM12="mostly news", 2, IF(raw_data!DM12="balanced", 3, IF(raw_data!DM12="mostly entertainment", 2, 1))))</f>
        <v>1</v>
      </c>
      <c r="DN12" s="29">
        <f>IF(raw_data!DN12="no",0,IF(raw_data!DN12="na",0,1))</f>
        <v>0</v>
      </c>
      <c r="DO12" s="29">
        <f>IF(raw_data!DO12="no",0,IF(raw_data!DO12="na",0,1))</f>
        <v>1</v>
      </c>
      <c r="DP12" s="29">
        <f>IF(raw_data!DP12="no",0,IF(raw_data!DP12="na",0,1))</f>
        <v>1</v>
      </c>
      <c r="DQ12" s="29">
        <f>IF(raw_data!DQ12="no",0,IF(raw_data!DQ12="na",0,1))</f>
        <v>1</v>
      </c>
      <c r="DR12" s="29">
        <f>IF(raw_data!DR12="no",0,IF(raw_data!DR12="na",0,1))</f>
        <v>1</v>
      </c>
      <c r="DS12" s="29">
        <f>IF(raw_data!DS12="no",0,IF(raw_data!DS12="na",0,1))</f>
        <v>0</v>
      </c>
      <c r="DT12" s="29">
        <f>IF(raw_data!DT12="interested", 3, IF(raw_data!DT12="neutral", 2, 1))</f>
        <v>3</v>
      </c>
      <c r="DU12" s="29">
        <f>IF(raw_data!DU12="vet school", 1, IF(raw_data!DU12="symposia", 1, IF(raw_data!DU12="conferences", 1, IF(raw_data!DU12="online course", 1, IF(raw_data!DU12="websites", 1, IF(raw_data!DU12="documentary", 1, IF(raw_data!DU12="tv", 1, IF(raw_data!DU12="newspaper", 1, IF(raw_data!DU12="blogs", 1, IF(raw_data!DU12="sns", 1, IF(raw_data!DU12="na", 0, 2)))))))))))</f>
        <v>2</v>
      </c>
      <c r="DV12" s="29">
        <f>IF(raw_data!DV12="vet school", 1, IF(raw_data!DV12="symposia", 1, IF(raw_data!DV12="conferences", 1, IF(raw_data!DV12="online course", 1, IF(raw_data!DV12="websites", 1, IF(raw_data!DV12="documentary", 1, IF(raw_data!DV12="tv", 1, IF(raw_data!DV12="newspaper", 1, IF(raw_data!DV12="blogs", 1, IF(raw_data!DV12="sns", 1, IF(raw_data!DV12="na", 0, 2)))))))))))</f>
        <v>1</v>
      </c>
      <c r="DW12" s="29">
        <f>IF(raw_data!DW12="vet school", 1, IF(raw_data!DW12="symposia", 1, IF(raw_data!DW12="conferences", 1, IF(raw_data!DW12="online course", 1, IF(raw_data!DW12="websites", 1, IF(raw_data!DW12="documentary", 1, IF(raw_data!DW12="tv", 1, IF(raw_data!DW12="newspaper", 1, IF(raw_data!DW12="blogs", 1, IF(raw_data!DW12="sns", 1, IF(raw_data!DW12="na", 0, 2)))))))))))</f>
        <v>1</v>
      </c>
    </row>
    <row r="13" spans="1:127" x14ac:dyDescent="0.35">
      <c r="A13" s="90">
        <v>10</v>
      </c>
      <c r="B13" s="29">
        <f>IF(raw_data!B13="post-graduate",7,IF(raw_data!B13="graduate",6,IF(raw_data!B13="college",5,IF(raw_data!B13="technical",4,IF(raw_data!B13="high school",3,IF(raw_data!B13="elementary",2,IF(raw_data!B13="some schooling",1,0)))))))</f>
        <v>7</v>
      </c>
      <c r="C13" s="29">
        <f>IF(raw_data!C13="gov vet",0,IF(raw_data!C13="non-gov vet",1,IF(raw_data!C13="para-vet",2,IF(raw_data!C13="health worker",2,IF(raw_data!C13="non-vet",3,4)))))</f>
        <v>1</v>
      </c>
      <c r="D13" s="29">
        <f>raw_data!D13</f>
        <v>51</v>
      </c>
      <c r="E13" s="29">
        <f>IF(raw_data!E13="less than 1 yr", 0, IF(raw_data!E13="1-2 yrs", 1, IF(raw_data!E13="2-5 yrs", 2, IF(raw_data!E13="5-10 yrs", 3, 4))))</f>
        <v>4</v>
      </c>
      <c r="F13" s="29">
        <f>IF(raw_data!F13="male", 0, IF(raw_data!F13="female", 1, 2))</f>
        <v>1</v>
      </c>
      <c r="G13" s="29">
        <f>IF(raw_data!G13="no",0,1)</f>
        <v>1</v>
      </c>
      <c r="H13" s="29">
        <f>IF(raw_data!H13="no",0,IF(raw_data!H13="na",0,6))</f>
        <v>6</v>
      </c>
      <c r="I13" s="29">
        <f>IF(raw_data!I13="no",0,IF(raw_data!I13="na",0,5))</f>
        <v>5</v>
      </c>
      <c r="J13" s="29">
        <f>IF(raw_data!J13="no",0,IF(raw_data!J13="na",0,4))</f>
        <v>4</v>
      </c>
      <c r="K13" s="29">
        <f>IF(raw_data!K13="no",0,IF(raw_data!K13="na",0,3))</f>
        <v>3</v>
      </c>
      <c r="L13" s="29">
        <f>IF(raw_data!L13="no",0,IF(raw_data!L13="na",0,2))</f>
        <v>2</v>
      </c>
      <c r="M13" s="29">
        <f>IF(raw_data!M13="no",0,IF(raw_data!M13="na",0,1))</f>
        <v>1</v>
      </c>
      <c r="N13" s="29">
        <f>IF(raw_data!N13="no",0,IF(raw_data!N13="don't know",0,1))</f>
        <v>1</v>
      </c>
      <c r="O13" s="29">
        <f>IF(raw_data!O13="don't know",0,IF(raw_data!O13="na",0,1))</f>
        <v>1</v>
      </c>
      <c r="P13" s="29">
        <f>IF(raw_data!P13="don't know",0,IF(raw_data!P13="na",0,1))</f>
        <v>1</v>
      </c>
      <c r="Q13" s="29">
        <f>IF(raw_data!Q13="don't know",0,IF(raw_data!Q13="na",0,1))</f>
        <v>1</v>
      </c>
      <c r="R13" s="29">
        <f>IF(raw_data!R13="no",0,IF(raw_data!R13="na",0,1))</f>
        <v>1</v>
      </c>
      <c r="S13" s="29">
        <f>IF(raw_data!S13="na",0,IF(raw_data!S13="don't know",0,1))</f>
        <v>1</v>
      </c>
      <c r="T13" s="29">
        <f>IF(raw_data!T13="na",0,IF(raw_data!T13="don't know",0,1))</f>
        <v>1</v>
      </c>
      <c r="U13" s="29">
        <f>IF(raw_data!U13="na",0,IF(raw_data!U13="don't know",0,1))</f>
        <v>1</v>
      </c>
      <c r="V13" s="29">
        <f>IF(raw_data!V13="no",0,IF(raw_data!V13="na",0,1))</f>
        <v>0</v>
      </c>
      <c r="W13" s="29">
        <f>IF(raw_data!W13="no",0,IF(raw_data!W13="na",0,1))</f>
        <v>0</v>
      </c>
      <c r="X13" s="29">
        <f>IF(raw_data!X13="no",0,IF(raw_data!X13="na",0,1))</f>
        <v>1</v>
      </c>
      <c r="Y13" s="29">
        <f>IF(raw_data!Y13="no",0,IF(raw_data!Y13="na",0,1))</f>
        <v>1</v>
      </c>
      <c r="Z13" s="29">
        <f>IF(raw_data!Z13="no",0,IF(raw_data!Z13="na",0,1))</f>
        <v>1</v>
      </c>
      <c r="AA13" s="29">
        <f>IF(raw_data!AA13="no",0,IF(raw_data!AA13="na",0,1))</f>
        <v>1</v>
      </c>
      <c r="AB13" s="29">
        <f>IF(raw_data!AB13="no",0,IF(raw_data!AB13="na",0,1))</f>
        <v>1</v>
      </c>
      <c r="AC13" s="29">
        <f>IF(raw_data!AC13="no",0,IF(raw_data!AC13="na",0,1))</f>
        <v>1</v>
      </c>
      <c r="AD13" s="29">
        <f>IF(raw_data!AD13="no",0,IF(raw_data!AD13="na",0,1))</f>
        <v>1</v>
      </c>
      <c r="AE13" s="29">
        <f>IF(raw_data!AE13="no",0,IF(raw_data!AE13="na",0,1))</f>
        <v>1</v>
      </c>
      <c r="AF13" s="29">
        <f>IF(raw_data!AF13="no",0,IF(raw_data!AF13="na",0,1))</f>
        <v>1</v>
      </c>
      <c r="AG13" s="29">
        <f>IF(raw_data!AG13="no",0,IF(raw_data!AG13="na",0,1))</f>
        <v>1</v>
      </c>
      <c r="AH13" s="29">
        <f>IF(raw_data!AH13="no",1,IF(raw_data!AH13="na",1,0))</f>
        <v>1</v>
      </c>
      <c r="AI13" s="29">
        <f>IF(raw_data!AI13="no",0,IF(raw_data!AI13="na",0,1))</f>
        <v>1</v>
      </c>
      <c r="AJ13" s="29">
        <f>IF(raw_data!AJ13="no",1,IF(raw_data!AJ13="na",0,0))</f>
        <v>1</v>
      </c>
      <c r="AK13" s="29">
        <f>IF(raw_data!AK13="no idea",0,IF(raw_data!AK13="little idea",1,IF(raw_data!AK13="basic info",2,IF(raw_data!AK13="understand how it spreads",3,4))))</f>
        <v>4</v>
      </c>
      <c r="AL13" s="29">
        <f>IF(raw_data!AL13="true", 0, 1)</f>
        <v>1</v>
      </c>
      <c r="AM13" s="29">
        <f>IF(raw_data!AM13="no",0,IF(raw_data!AM13="don't know",0,1))</f>
        <v>1</v>
      </c>
      <c r="AN13" s="29">
        <f>IF(raw_data!AN13="very serious", 5, IF(raw_data!AN13="serious", 4, IF(raw_data!AN13="moderately serious", 3, IF(raw_data!AN13="slightly serious", 2, 1))))</f>
        <v>5</v>
      </c>
      <c r="AO13" s="29">
        <f>IF(raw_data!AO13="seriously concerned", 5, IF(raw_data!AO13="concerned", 4, IF(raw_data!AO13="slightly concerned", 3, IF(raw_data!AO13="not concerned at all", 2, 1))))</f>
        <v>5</v>
      </c>
      <c r="AP13" s="29">
        <f>IF(raw_data!AP13="strongly agree", 5, IF(raw_data!AP13="agree", 4, IF(raw_data!AP13="neutral", 3, IF(raw_data!AP13="disagree", 2, 1))))</f>
        <v>1</v>
      </c>
      <c r="AQ13" s="29">
        <f>IF(raw_data!AQ13="strongly agree", 5, IF(raw_data!AQ13="agree", 4, IF(raw_data!AQ13="neutral", 3, IF(raw_data!AQ13="disagree", 2, 1))))</f>
        <v>5</v>
      </c>
      <c r="AR13" s="29">
        <f>IF(raw_data!AR13="strongly agree", 5, IF(raw_data!AR13="agree", 4, IF(raw_data!AR13="neutral", 3, IF(raw_data!AR13="disagree", 2, 1))))</f>
        <v>2</v>
      </c>
      <c r="AS13" s="29">
        <f>IF(raw_data!AS13="strongly agree", 5, IF(raw_data!AS13="agree", 4, IF(raw_data!AS13="neutral", 3, IF(raw_data!AS13="disagree", 2, 1))))</f>
        <v>5</v>
      </c>
      <c r="AT13" s="29">
        <f>IF(raw_data!AT13="strongly agree", 5, IF(raw_data!AT13="agree", 4, IF(raw_data!AT13="neutral", 3, IF(raw_data!AT13="disagree", 2, 1))))</f>
        <v>1</v>
      </c>
      <c r="AU13" s="29">
        <f>IF(raw_data!AU13="strongly agree", 5, IF(raw_data!AU13="agree", 4, IF(raw_data!AU13="neutral", 3, IF(raw_data!AU13="disagree", 2, 1))))</f>
        <v>4</v>
      </c>
      <c r="AV13" s="29">
        <f>IF(raw_data!AV13="strongly agree", 5, IF(raw_data!AV13="agree", 4, IF(raw_data!AV13="neutral", 3, IF(raw_data!AV13="disagree", 2, 1))))</f>
        <v>5</v>
      </c>
      <c r="AW13" s="29">
        <f>IF(raw_data!AW13="strongly agree", 5, IF(raw_data!AW13="agree", 4, IF(raw_data!AW13="neutral", 3, IF(raw_data!AW13="disagree", 2, 1))))</f>
        <v>5</v>
      </c>
      <c r="AX13" s="29">
        <f>IF(raw_data!AX13="very strong influence", 5, IF(raw_data!AX13="substantial influence", 4, IF(raw_data!AX13="moderate influence", 3, IF(raw_data!AX13="limited influence", 2, 1))))</f>
        <v>1</v>
      </c>
      <c r="AY13" s="29">
        <f>IF(raw_data!AY13="very strong influence", 5, IF(raw_data!AY13="substantial influence", 4, IF(raw_data!AY13="moderate influence", 3, IF(raw_data!AY13="limited influence", 2, 1))))</f>
        <v>5</v>
      </c>
      <c r="AZ13" s="29">
        <f>IF(raw_data!AZ13="very strong influence", 5, IF(raw_data!AZ13="substantial influence", 4, IF(raw_data!AZ13="moderate influence", 3, IF(raw_data!AZ13="limited influence", 2, 1))))</f>
        <v>5</v>
      </c>
      <c r="BA13" s="29">
        <f>IF(raw_data!BA13="very strong influence", 5, IF(raw_data!BA13="substantial influence", 4, IF(raw_data!BA13="moderate influence", 3, IF(raw_data!BA13="limited influence", 2, 1))))</f>
        <v>3</v>
      </c>
      <c r="BB13" s="29">
        <f>IF(raw_data!BB13="very strong influence", 5, IF(raw_data!BB13="substantial influence", 4, IF(raw_data!BB13="moderate influence", 3, IF(raw_data!BB13="limited influence", 2, 1))))</f>
        <v>5</v>
      </c>
      <c r="BC13" s="29">
        <f>IF(raw_data!BC13="very strong influence", 5, IF(raw_data!BC13="substantial influence", 4, IF(raw_data!BC13="moderate influence", 3, IF(raw_data!BC13="limited influence", 2, 1))))</f>
        <v>5</v>
      </c>
      <c r="BD13" s="29">
        <f>IF(raw_data!BD13="very strong influence", 5, IF(raw_data!BD13="substantial influence", 4, IF(raw_data!BD13="moderate influence", 3, IF(raw_data!BD13="limited influence", 2, 1))))</f>
        <v>4</v>
      </c>
      <c r="BE13" s="29">
        <f>IF(raw_data!BE13="very strong influence", 5, IF(raw_data!BE13="substantial influence", 4, IF(raw_data!BE13="moderate influence", 3, IF(raw_data!BE13="limited influence", 2, 1))))</f>
        <v>3</v>
      </c>
      <c r="BF13" s="29">
        <f>IF(raw_data!BF13="very strong influence", 5, IF(raw_data!BF13="substantial influence", 4, IF(raw_data!BF13="moderate influence", 3, IF(raw_data!BF13="limited influence", 2, 1))))</f>
        <v>5</v>
      </c>
      <c r="BG13" s="29">
        <f>IF(raw_data!BG13="very strong influence", 5, IF(raw_data!BG13="substantial influence", 4, IF(raw_data!BG13="moderate influence", 3, IF(raw_data!BG13="limited influence", 2, 1))))</f>
        <v>5</v>
      </c>
      <c r="BH13" s="29">
        <f>IF(raw_data!BH13="very strong influence", 5, IF(raw_data!BH13="substantial influence", 4, IF(raw_data!BH13="moderate influence", 3, IF(raw_data!BH13="limited influence", 2, 1))))</f>
        <v>5</v>
      </c>
      <c r="BI13" s="29">
        <f>IF(raw_data!BI13="very strong influence", 5, IF(raw_data!BI13="substantial influence", 4, IF(raw_data!BI13="moderate influence", 3, IF(raw_data!BI13="limited influence", 2, 1))))</f>
        <v>1</v>
      </c>
      <c r="BJ13" s="29">
        <f>IF(raw_data!BJ13="no",0,IF(raw_data!BJ13="na",0,1))</f>
        <v>1</v>
      </c>
      <c r="BK13" s="29">
        <f>IF(raw_data!BK13="no",0,IF(raw_data!BK13="na",0,1))</f>
        <v>1</v>
      </c>
      <c r="BL13" s="29">
        <f>IF(raw_data!BL13="no",0,IF(raw_data!BL13="na",0,1))</f>
        <v>1</v>
      </c>
      <c r="BM13" s="29">
        <f>IF(raw_data!BM13="no",0,IF(raw_data!BM13="na",0,1))</f>
        <v>1</v>
      </c>
      <c r="BN13" s="29">
        <f>IF(raw_data!BN13="no",0,IF(raw_data!BN13="na",0,1))</f>
        <v>0</v>
      </c>
      <c r="BO13" s="29">
        <f>IF(raw_data!BO13="no",0,IF(raw_data!BO13="na",0,1))</f>
        <v>1</v>
      </c>
      <c r="BP13" s="29">
        <f>IF(raw_data!BP13="no",0,IF(raw_data!BP13="na",0,1))</f>
        <v>0</v>
      </c>
      <c r="BQ13" s="29">
        <f>IF(raw_data!BQ13="yes", 2, IF(raw_data!BQ13="sometimes", 1, 0))</f>
        <v>2</v>
      </c>
      <c r="BR13" s="29">
        <f>IF(raw_data!BR13="na", 0, IF(raw_data!BR13="not required by law", 0, IF(raw_data!BR13="not required by business", 1, IF(raw_data!BR13="don't feel the need", 2, IF(raw_data!BR13="clients don't prefer", 3, 4)))))</f>
        <v>0</v>
      </c>
      <c r="BS13" s="29">
        <f>IF(raw_data!BS13="as presc", 0, IF(raw_data!BS13="more presc", 1, IF(raw_data!BS13="stop presc", 2, IF(raw_data!BS13="as feel", 3, 4))))</f>
        <v>0</v>
      </c>
      <c r="BT13" s="29">
        <f>IF(raw_data!BT13="yes", 1, 0)</f>
        <v>1</v>
      </c>
      <c r="BU13" s="29">
        <f>IF(raw_data!BU13="no",0,IF(raw_data!BU13="na",0,1))</f>
        <v>1</v>
      </c>
      <c r="BV13" s="29">
        <f>IF(raw_data!BV13="no",0,IF(raw_data!BV13="na",0,1))</f>
        <v>1</v>
      </c>
      <c r="BW13" s="29">
        <f>IF(raw_data!BW13="no",0,IF(raw_data!BW13="na",0,1))</f>
        <v>1</v>
      </c>
      <c r="BX13" s="29">
        <f>IF(raw_data!BX13="no",0,IF(raw_data!BX13="na",0,1))</f>
        <v>1</v>
      </c>
      <c r="BY13" s="29">
        <f>IF(raw_data!BY13="no",0,IF(raw_data!BY13="na",0,1))</f>
        <v>1</v>
      </c>
      <c r="BZ13" s="29">
        <f>IF(raw_data!BZ13="no",0,IF(raw_data!BZ13="na",0,1))</f>
        <v>1</v>
      </c>
      <c r="CA13" s="29">
        <f>IF(raw_data!CA13="no",0,IF(raw_data!CA13="na",0,1))</f>
        <v>0</v>
      </c>
      <c r="CB13" s="29">
        <f>IF(raw_data!CB13="no",0,IF(raw_data!CB13="na",0,1))</f>
        <v>0</v>
      </c>
      <c r="CC13" s="29">
        <f>IF(raw_data!CC13="no",0,IF(raw_data!CC13="na",0,1))</f>
        <v>1</v>
      </c>
      <c r="CD13" s="29">
        <f>IF(raw_data!CD13="no",0,IF(raw_data!CD13="na",0,1))</f>
        <v>0</v>
      </c>
      <c r="CE13" s="29">
        <f>IF(raw_data!CE13="no",0,IF(raw_data!CE13="na",0,1))</f>
        <v>1</v>
      </c>
      <c r="CF13" s="29">
        <f>IF(raw_data!CF13="no",0,IF(raw_data!CF13="na",0,1))</f>
        <v>1</v>
      </c>
      <c r="CG13" s="29">
        <f>IF(raw_data!CG13="no",0,IF(raw_data!CG13="na",0,1))</f>
        <v>0</v>
      </c>
      <c r="CH13" s="29">
        <f>IF(raw_data!CH13="no",0,IF(raw_data!CH13="na",0,1))</f>
        <v>0</v>
      </c>
      <c r="CI13" s="29">
        <f>IF(raw_data!CI13="no",0,IF(raw_data!CI13="na",0,1))</f>
        <v>1</v>
      </c>
      <c r="CJ13" s="29">
        <f>IF(raw_data!CJ13="no",0,IF(raw_data!CJ13="na",0,1))</f>
        <v>0</v>
      </c>
      <c r="CK13" s="29">
        <f>IF(raw_data!CK13="no",0,IF(raw_data!CK13="na",0,1))</f>
        <v>0</v>
      </c>
      <c r="CL13" s="29">
        <f>IF(raw_data!CL13="no",0,IF(raw_data!CL13="na",0,1))</f>
        <v>1</v>
      </c>
      <c r="CM13" s="29">
        <f>IF(raw_data!CM13="no",0,IF(raw_data!CM13="na",0,1))</f>
        <v>1</v>
      </c>
      <c r="CN13" s="29">
        <f>IF(raw_data!CN13="don't know",0,IF(raw_data!CN13="na",0,1))</f>
        <v>1</v>
      </c>
      <c r="CO13" s="29">
        <f>IF(raw_data!CO13="don't know",0,IF(raw_data!CO13="na",0,1))</f>
        <v>1</v>
      </c>
      <c r="CP13" s="29">
        <f>IF(raw_data!CP13="don't know",0,IF(raw_data!CP13="na",0,1))</f>
        <v>1</v>
      </c>
      <c r="CQ13" s="29">
        <f>IF(raw_data!CQ13="least effective",1,IF(raw_data!CQ13="somewhat effective",2,IF(raw_data!CQ13="effective",3,4)))</f>
        <v>1</v>
      </c>
      <c r="CR13" s="29">
        <f>IF(raw_data!CR13="don't know",0,IF(raw_data!CR13="na",0,1))</f>
        <v>1</v>
      </c>
      <c r="CS13" s="29">
        <f>IF(raw_data!CS13="don't know",0,IF(raw_data!CS13="na",0,1))</f>
        <v>1</v>
      </c>
      <c r="CT13" s="29">
        <f>IF(raw_data!CT13="don't know",0,IF(raw_data!CT13="na",0,1))</f>
        <v>1</v>
      </c>
      <c r="CU13" s="29">
        <f>IF(raw_data!CU13="don't know",0,IF(raw_data!CU13="na",0,1))</f>
        <v>1</v>
      </c>
      <c r="CV13" s="29">
        <f>IF(raw_data!CV13="don't know",0,IF(raw_data!CV13="na",0,1))</f>
        <v>1</v>
      </c>
      <c r="CW13" s="29">
        <f>IF(raw_data!CW13="don't know",0,IF(raw_data!CW13="na",0,1))</f>
        <v>1</v>
      </c>
      <c r="CX13" s="29">
        <f>IF(raw_data!CX13="don't know",0,IF(raw_data!CX13="na",0,1))</f>
        <v>1</v>
      </c>
      <c r="CY13" s="29">
        <f>IF(raw_data!CY13="don't know",0,IF(raw_data!CY13="na",0,1))</f>
        <v>1</v>
      </c>
      <c r="CZ13" s="29">
        <f>IF(raw_data!CZ13="don't know",0,IF(raw_data!CZ13="na",0,1))</f>
        <v>0</v>
      </c>
      <c r="DA13" s="29">
        <f>IF(raw_data!DA13="na",0,IF(raw_data!DA13="tv",1,IF(raw_data!DA13="radio",1,IF(raw_data!DA13="newspaper",1,IF(raw_data!DA13="internet",1,IF(raw_data!DA13="sns",1,2))))))</f>
        <v>1</v>
      </c>
      <c r="DB13" s="29">
        <f>IF(raw_data!DB13="na",0,IF(raw_data!DB13="tv",1,IF(raw_data!DB13="radio",1,IF(raw_data!DB13="newspaper",1,IF(raw_data!DB13="internet",1,IF(raw_data!DB13="sns",1,2))))))</f>
        <v>1</v>
      </c>
      <c r="DC13" s="29">
        <f>IF(raw_data!DC13="na",0,IF(raw_data!DC13="tv",1,IF(raw_data!DC13="radio",1,IF(raw_data!DC13="newspaper",1,IF(raw_data!DC13="internet",1,IF(raw_data!DC13="sns",1,2))))))</f>
        <v>1</v>
      </c>
      <c r="DD13" s="29">
        <f>IF(raw_data!DD13="4+ hrs",4,IF(raw_data!DD13="2-4 hrs",3,IF(raw_data!DD13="1-2 hrs",2,1)))</f>
        <v>4</v>
      </c>
      <c r="DE13" s="29">
        <f>IF(raw_data!DE13="4+ hrs",4,IF(raw_data!DE13="2-4 hrs",3,IF(raw_data!DE13="1-2 hrs",2,1)))</f>
        <v>3</v>
      </c>
      <c r="DF13" s="29">
        <f>IF(raw_data!DF13="4+ hrs",4,IF(raw_data!DF13="2-4 hrs",3,IF(raw_data!DF13="1-2 hrs",2,1)))</f>
        <v>2</v>
      </c>
      <c r="DG13" s="29">
        <f>IF(raw_data!DG13="na",0,IF(raw_data!DG13="tv",1,IF(raw_data!DG13="radio",1,IF(raw_data!DG13="newspaper",1,IF(raw_data!DG13="internet",1,IF(raw_data!DG13="sns",1,2))))))</f>
        <v>1</v>
      </c>
      <c r="DH13" s="29">
        <f>IF(raw_data!DH13="na",0,IF(raw_data!DH13="tv",1,IF(raw_data!DH13="radio",1,IF(raw_data!DH13="newspaper",1,IF(raw_data!DH13="internet",1,IF(raw_data!DH13="sns",1,2))))))</f>
        <v>1</v>
      </c>
      <c r="DI13" s="29">
        <f>IF(raw_data!DI13="na",0,IF(raw_data!DI13="tv",1,IF(raw_data!DI13="radio",1,IF(raw_data!DI13="newspaper",1,IF(raw_data!DI13="internet",1,IF(raw_data!DI13="sns",1,2))))))</f>
        <v>1</v>
      </c>
      <c r="DJ13" s="29">
        <f>IF(raw_data!DJ13="4+ hrs",4,IF(raw_data!DJ13="2-4 hrs",3,IF(raw_data!DJ13="1-2 hrs",2,1)))</f>
        <v>4</v>
      </c>
      <c r="DK13" s="29">
        <f>IF(raw_data!DK13="4+ hrs",4,IF(raw_data!DK13="2-4 hrs",3,IF(raw_data!DK13="1-2 hrs",2,1)))</f>
        <v>3</v>
      </c>
      <c r="DL13" s="29">
        <f>IF(raw_data!DL13="4+ hrs",4,IF(raw_data!DL13="2-4 hrs",3,IF(raw_data!DL13="1-2 hrs",2,1)))</f>
        <v>2</v>
      </c>
      <c r="DM13" s="29">
        <f>IF(raw_data!DM13="only news", 1, IF(raw_data!DM13="mostly news", 2, IF(raw_data!DM13="balanced", 3, IF(raw_data!DM13="mostly entertainment", 2, 1))))</f>
        <v>3</v>
      </c>
      <c r="DN13" s="29">
        <f>IF(raw_data!DN13="no",0,IF(raw_data!DN13="na",0,1))</f>
        <v>0</v>
      </c>
      <c r="DO13" s="29">
        <f>IF(raw_data!DO13="no",0,IF(raw_data!DO13="na",0,1))</f>
        <v>0</v>
      </c>
      <c r="DP13" s="29">
        <f>IF(raw_data!DP13="no",0,IF(raw_data!DP13="na",0,1))</f>
        <v>1</v>
      </c>
      <c r="DQ13" s="29">
        <f>IF(raw_data!DQ13="no",0,IF(raw_data!DQ13="na",0,1))</f>
        <v>1</v>
      </c>
      <c r="DR13" s="29">
        <f>IF(raw_data!DR13="no",0,IF(raw_data!DR13="na",0,1))</f>
        <v>1</v>
      </c>
      <c r="DS13" s="29">
        <f>IF(raw_data!DS13="no",0,IF(raw_data!DS13="na",0,1))</f>
        <v>1</v>
      </c>
      <c r="DT13" s="29">
        <f>IF(raw_data!DT13="interested", 3, IF(raw_data!DT13="neutral", 2, 1))</f>
        <v>3</v>
      </c>
      <c r="DU13" s="29">
        <f>IF(raw_data!DU13="vet school", 1, IF(raw_data!DU13="symposia", 1, IF(raw_data!DU13="conferences", 1, IF(raw_data!DU13="online course", 1, IF(raw_data!DU13="websites", 1, IF(raw_data!DU13="documentary", 1, IF(raw_data!DU13="tv", 1, IF(raw_data!DU13="newspaper", 1, IF(raw_data!DU13="blogs", 1, IF(raw_data!DU13="sns", 1, IF(raw_data!DU13="na", 0, 2)))))))))))</f>
        <v>1</v>
      </c>
      <c r="DV13" s="29">
        <f>IF(raw_data!DV13="vet school", 1, IF(raw_data!DV13="symposia", 1, IF(raw_data!DV13="conferences", 1, IF(raw_data!DV13="online course", 1, IF(raw_data!DV13="websites", 1, IF(raw_data!DV13="documentary", 1, IF(raw_data!DV13="tv", 1, IF(raw_data!DV13="newspaper", 1, IF(raw_data!DV13="blogs", 1, IF(raw_data!DV13="sns", 1, IF(raw_data!DV13="na", 0, 2)))))))))))</f>
        <v>2</v>
      </c>
      <c r="DW13" s="29">
        <f>IF(raw_data!DW13="vet school", 1, IF(raw_data!DW13="symposia", 1, IF(raw_data!DW13="conferences", 1, IF(raw_data!DW13="online course", 1, IF(raw_data!DW13="websites", 1, IF(raw_data!DW13="documentary", 1, IF(raw_data!DW13="tv", 1, IF(raw_data!DW13="newspaper", 1, IF(raw_data!DW13="blogs", 1, IF(raw_data!DW13="sns", 1, IF(raw_data!DW13="na", 0, 2)))))))))))</f>
        <v>1</v>
      </c>
    </row>
  </sheetData>
  <mergeCells count="24">
    <mergeCell ref="DN2:DW2"/>
    <mergeCell ref="B1:M2"/>
    <mergeCell ref="N1:AM1"/>
    <mergeCell ref="AN1:BI1"/>
    <mergeCell ref="BJ1:CL1"/>
    <mergeCell ref="CM1:CZ1"/>
    <mergeCell ref="DA1:DW1"/>
    <mergeCell ref="CA2:CL2"/>
    <mergeCell ref="CM2:CP2"/>
    <mergeCell ref="CQ2:CT2"/>
    <mergeCell ref="CU2:CZ2"/>
    <mergeCell ref="DA2:DF2"/>
    <mergeCell ref="DG2:DL2"/>
    <mergeCell ref="AP2:AW2"/>
    <mergeCell ref="AX2:BI2"/>
    <mergeCell ref="BJ2:BL2"/>
    <mergeCell ref="A1:A2"/>
    <mergeCell ref="BM2:BP2"/>
    <mergeCell ref="BQ2:BR2"/>
    <mergeCell ref="BT2:BZ2"/>
    <mergeCell ref="N2:Q2"/>
    <mergeCell ref="R2:AA2"/>
    <mergeCell ref="AK2:AM2"/>
    <mergeCell ref="AB2:AJ2"/>
  </mergeCells>
  <hyperlinks>
    <hyperlink ref="A1:A2" location="Intro!A1" display="Intro!A1" xr:uid="{88E11E35-6333-4868-875B-8E0479F7B61D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4782C-8EB6-4F99-ABC1-76434D0CABB2}">
  <dimension ref="A1:CG13"/>
  <sheetViews>
    <sheetView workbookViewId="0">
      <pane xSplit="1" topLeftCell="B1" activePane="topRight" state="frozen"/>
      <selection pane="topRight" activeCell="G17" sqref="G17"/>
    </sheetView>
  </sheetViews>
  <sheetFormatPr defaultRowHeight="14.5" x14ac:dyDescent="0.35"/>
  <cols>
    <col min="1" max="1" width="8.7265625" style="91"/>
    <col min="3" max="3" width="8.7265625" style="35"/>
  </cols>
  <sheetData>
    <row r="1" spans="1:85" ht="15" thickBot="1" x14ac:dyDescent="0.4">
      <c r="A1" s="163" t="s">
        <v>442</v>
      </c>
      <c r="B1" s="154" t="s">
        <v>260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  <c r="R1" s="157" t="s">
        <v>261</v>
      </c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9"/>
      <c r="AH1" s="160" t="s">
        <v>262</v>
      </c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5"/>
      <c r="BF1" s="136" t="s">
        <v>263</v>
      </c>
      <c r="BG1" s="166"/>
      <c r="BH1" s="166"/>
      <c r="BI1" s="166"/>
      <c r="BJ1" s="166"/>
      <c r="BK1" s="166"/>
      <c r="BL1" s="166"/>
      <c r="BM1" s="166"/>
      <c r="BN1" s="166"/>
      <c r="BO1" s="166"/>
      <c r="BP1" s="166"/>
      <c r="BQ1" s="167"/>
    </row>
    <row r="2" spans="1:85" ht="15" thickBot="1" x14ac:dyDescent="0.4">
      <c r="A2" s="163"/>
      <c r="B2" s="131" t="s">
        <v>239</v>
      </c>
      <c r="C2" s="132"/>
      <c r="D2" s="132"/>
      <c r="E2" s="133"/>
      <c r="F2" s="131" t="s">
        <v>240</v>
      </c>
      <c r="G2" s="132"/>
      <c r="H2" s="132"/>
      <c r="I2" s="133"/>
      <c r="J2" s="131" t="s">
        <v>241</v>
      </c>
      <c r="K2" s="132"/>
      <c r="L2" s="132"/>
      <c r="M2" s="133"/>
      <c r="N2" s="174" t="s">
        <v>242</v>
      </c>
      <c r="O2" s="175"/>
      <c r="P2" s="175"/>
      <c r="Q2" s="176"/>
      <c r="R2" s="168" t="s">
        <v>243</v>
      </c>
      <c r="S2" s="169"/>
      <c r="T2" s="169"/>
      <c r="U2" s="170"/>
      <c r="V2" s="174" t="s">
        <v>244</v>
      </c>
      <c r="W2" s="175"/>
      <c r="X2" s="175"/>
      <c r="Y2" s="176"/>
      <c r="Z2" s="174" t="s">
        <v>245</v>
      </c>
      <c r="AA2" s="175"/>
      <c r="AB2" s="175"/>
      <c r="AC2" s="176"/>
      <c r="AD2" s="174" t="s">
        <v>246</v>
      </c>
      <c r="AE2" s="175"/>
      <c r="AF2" s="175"/>
      <c r="AG2" s="176"/>
      <c r="AH2" s="168" t="s">
        <v>247</v>
      </c>
      <c r="AI2" s="169"/>
      <c r="AJ2" s="169"/>
      <c r="AK2" s="170"/>
      <c r="AL2" s="168" t="s">
        <v>248</v>
      </c>
      <c r="AM2" s="169"/>
      <c r="AN2" s="169"/>
      <c r="AO2" s="170"/>
      <c r="AP2" s="168" t="s">
        <v>249</v>
      </c>
      <c r="AQ2" s="169"/>
      <c r="AR2" s="169"/>
      <c r="AS2" s="170"/>
      <c r="AT2" s="168" t="s">
        <v>266</v>
      </c>
      <c r="AU2" s="169"/>
      <c r="AV2" s="169"/>
      <c r="AW2" s="170"/>
      <c r="AX2" s="171" t="s">
        <v>267</v>
      </c>
      <c r="AY2" s="172"/>
      <c r="AZ2" s="172"/>
      <c r="BA2" s="173"/>
      <c r="BB2" s="174" t="s">
        <v>252</v>
      </c>
      <c r="BC2" s="175"/>
      <c r="BD2" s="175"/>
      <c r="BE2" s="176"/>
      <c r="BF2" s="174" t="s">
        <v>268</v>
      </c>
      <c r="BG2" s="175"/>
      <c r="BH2" s="175"/>
      <c r="BI2" s="176"/>
      <c r="BJ2" s="174" t="s">
        <v>270</v>
      </c>
      <c r="BK2" s="175"/>
      <c r="BL2" s="175"/>
      <c r="BM2" s="176"/>
      <c r="BN2" s="174" t="s">
        <v>269</v>
      </c>
      <c r="BO2" s="175"/>
      <c r="BP2" s="175"/>
      <c r="BQ2" s="176"/>
      <c r="BR2" s="29"/>
      <c r="BS2" s="29"/>
      <c r="BT2" s="29"/>
      <c r="BU2" s="29"/>
    </row>
    <row r="3" spans="1:85" x14ac:dyDescent="0.35">
      <c r="A3" s="91" t="s">
        <v>44</v>
      </c>
      <c r="B3" s="29" t="s">
        <v>446</v>
      </c>
      <c r="C3" s="35" t="s">
        <v>447</v>
      </c>
      <c r="D3" s="29" t="s">
        <v>448</v>
      </c>
      <c r="E3" s="29" t="s">
        <v>449</v>
      </c>
      <c r="F3" s="29" t="s">
        <v>450</v>
      </c>
      <c r="G3" s="29" t="s">
        <v>451</v>
      </c>
      <c r="H3" s="29" t="s">
        <v>452</v>
      </c>
      <c r="I3" s="29" t="s">
        <v>453</v>
      </c>
      <c r="J3" s="29" t="s">
        <v>454</v>
      </c>
      <c r="K3" s="29" t="s">
        <v>455</v>
      </c>
      <c r="L3" s="29" t="s">
        <v>456</v>
      </c>
      <c r="M3" s="29" t="s">
        <v>457</v>
      </c>
      <c r="N3" s="29" t="s">
        <v>458</v>
      </c>
      <c r="O3" s="29" t="s">
        <v>459</v>
      </c>
      <c r="P3" s="29" t="s">
        <v>460</v>
      </c>
      <c r="Q3" s="29" t="s">
        <v>461</v>
      </c>
      <c r="R3" s="29" t="s">
        <v>462</v>
      </c>
      <c r="S3" s="29" t="s">
        <v>463</v>
      </c>
      <c r="T3" s="29" t="s">
        <v>464</v>
      </c>
      <c r="U3" s="29" t="s">
        <v>465</v>
      </c>
      <c r="V3" s="29" t="s">
        <v>466</v>
      </c>
      <c r="W3" s="29" t="s">
        <v>467</v>
      </c>
      <c r="X3" s="29" t="s">
        <v>468</v>
      </c>
      <c r="Y3" s="29" t="s">
        <v>469</v>
      </c>
      <c r="Z3" s="29" t="s">
        <v>470</v>
      </c>
      <c r="AA3" s="29" t="s">
        <v>471</v>
      </c>
      <c r="AB3" s="29" t="s">
        <v>472</v>
      </c>
      <c r="AC3" s="29" t="s">
        <v>473</v>
      </c>
      <c r="AD3" s="29" t="s">
        <v>474</v>
      </c>
      <c r="AE3" s="29" t="s">
        <v>475</v>
      </c>
      <c r="AF3" s="29" t="s">
        <v>476</v>
      </c>
      <c r="AG3" s="29" t="s">
        <v>477</v>
      </c>
      <c r="AH3" s="29" t="s">
        <v>478</v>
      </c>
      <c r="AI3" s="29" t="s">
        <v>479</v>
      </c>
      <c r="AJ3" s="29" t="s">
        <v>480</v>
      </c>
      <c r="AK3" s="29" t="s">
        <v>481</v>
      </c>
      <c r="AL3" s="29" t="s">
        <v>482</v>
      </c>
      <c r="AM3" s="29" t="s">
        <v>483</v>
      </c>
      <c r="AN3" s="29" t="s">
        <v>484</v>
      </c>
      <c r="AO3" s="29" t="s">
        <v>485</v>
      </c>
      <c r="AP3" s="29" t="s">
        <v>486</v>
      </c>
      <c r="AQ3" s="29" t="s">
        <v>487</v>
      </c>
      <c r="AR3" s="29" t="s">
        <v>488</v>
      </c>
      <c r="AS3" s="29" t="s">
        <v>489</v>
      </c>
      <c r="AT3" s="29" t="s">
        <v>490</v>
      </c>
      <c r="AU3" s="29" t="s">
        <v>491</v>
      </c>
      <c r="AV3" s="29" t="s">
        <v>492</v>
      </c>
      <c r="AW3" s="29" t="s">
        <v>493</v>
      </c>
      <c r="AX3" s="29" t="s">
        <v>494</v>
      </c>
      <c r="AY3" s="29" t="s">
        <v>495</v>
      </c>
      <c r="AZ3" s="29" t="s">
        <v>496</v>
      </c>
      <c r="BA3" s="29" t="s">
        <v>497</v>
      </c>
      <c r="BB3" s="29" t="s">
        <v>498</v>
      </c>
      <c r="BC3" s="29" t="s">
        <v>499</v>
      </c>
      <c r="BD3" s="29" t="s">
        <v>500</v>
      </c>
      <c r="BE3" s="29" t="s">
        <v>501</v>
      </c>
      <c r="BF3" s="29" t="s">
        <v>502</v>
      </c>
      <c r="BG3" s="29" t="s">
        <v>503</v>
      </c>
      <c r="BH3" s="29" t="s">
        <v>504</v>
      </c>
      <c r="BI3" s="29" t="s">
        <v>505</v>
      </c>
      <c r="BJ3" s="29" t="s">
        <v>506</v>
      </c>
      <c r="BK3" s="29" t="s">
        <v>508</v>
      </c>
      <c r="BL3" s="29" t="s">
        <v>507</v>
      </c>
      <c r="BM3" s="29" t="s">
        <v>509</v>
      </c>
      <c r="BN3" s="29" t="s">
        <v>510</v>
      </c>
      <c r="BO3" s="29" t="s">
        <v>511</v>
      </c>
      <c r="BP3" s="29" t="s">
        <v>512</v>
      </c>
      <c r="BQ3" s="29" t="s">
        <v>513</v>
      </c>
      <c r="BR3" s="29"/>
      <c r="BS3" s="29"/>
      <c r="BT3" s="29"/>
      <c r="BU3" s="29"/>
    </row>
    <row r="4" spans="1:85" x14ac:dyDescent="0.35">
      <c r="A4" s="91">
        <v>1</v>
      </c>
      <c r="B4" s="29">
        <f>SUM(coded_data!N4:Q4)</f>
        <v>4</v>
      </c>
      <c r="C4" s="35">
        <f>B4/4</f>
        <v>1</v>
      </c>
      <c r="D4" s="29">
        <f t="shared" ref="D4:D13" si="0">IF(E4="very low", 1, IF(E4="low", 2, IF(E4="moderate", 3, IF(E4="high", 4, 5))))</f>
        <v>5</v>
      </c>
      <c r="E4" s="29" t="str">
        <f t="shared" ref="E4" si="1">IF(C4&lt;=20%, "very low", IF(C4&lt;=40%, "low", IF(C4&lt;=60%, "moderate", IF(C4&lt;=80%, "high", "very high"))))</f>
        <v>very high</v>
      </c>
      <c r="F4" s="29">
        <f>SUM(coded_data!R4:AA4)</f>
        <v>9</v>
      </c>
      <c r="G4" s="35">
        <f>F4/10</f>
        <v>0.9</v>
      </c>
      <c r="H4" s="29">
        <f t="shared" ref="H4:H13" si="2">IF(I4="very low", 1, IF(I4="low", 2, IF(I4="moderate", 3, IF(I4="high", 4, 5))))</f>
        <v>5</v>
      </c>
      <c r="I4" s="29" t="str">
        <f t="shared" ref="I4" si="3">IF(G4&lt;=20%, "very low", IF(G4&lt;=40%, "low", IF(G4&lt;=60%, "moderate", IF(G4&lt;=80%, "high", "very high"))))</f>
        <v>very high</v>
      </c>
      <c r="J4" s="29">
        <f>SUM(coded_data!AB4:AJ4)</f>
        <v>9</v>
      </c>
      <c r="K4" s="35">
        <f>J4/8</f>
        <v>1.125</v>
      </c>
      <c r="L4" s="29">
        <f t="shared" ref="L4:L13" si="4">IF(M4="very low", 1, IF(M4="low", 2, IF(M4="moderate", 3, IF(M4="high", 4, 5))))</f>
        <v>5</v>
      </c>
      <c r="M4" s="29" t="str">
        <f t="shared" ref="M4" si="5">IF(K4&lt;=20%, "very low", IF(K4&lt;=40%, "low", IF(K4&lt;=60%, "moderate", IF(K4&lt;=80%, "high", "very high"))))</f>
        <v>very high</v>
      </c>
      <c r="N4" s="29">
        <f>SUM(coded_data!AK4:AM4)</f>
        <v>6</v>
      </c>
      <c r="O4" s="35">
        <f>N4/7</f>
        <v>0.8571428571428571</v>
      </c>
      <c r="P4" s="29">
        <f t="shared" ref="P4:P13" si="6">IF(Q4="very low", 1, IF(Q4="low", 2, IF(Q4="moderate", 3, IF(Q4="high", 4, 5))))</f>
        <v>5</v>
      </c>
      <c r="Q4" s="29" t="str">
        <f t="shared" ref="Q4" si="7">IF(O4&lt;=20%, "very low", IF(O4&lt;=40%, "low", IF(O4&lt;=60%, "moderate", IF(O4&lt;=80%, "high", "very high"))))</f>
        <v>very high</v>
      </c>
      <c r="R4" s="29">
        <f>SUM(coded_data!AN4)</f>
        <v>5</v>
      </c>
      <c r="S4" s="35">
        <f>R4/5</f>
        <v>1</v>
      </c>
      <c r="T4" s="29">
        <f t="shared" ref="T4:T13" si="8">IF(U4="very low", 1, IF(U4="low", 2, IF(U4="moderate", 3, IF(U4="high", 4, 5))))</f>
        <v>5</v>
      </c>
      <c r="U4" s="29" t="str">
        <f t="shared" ref="U4" si="9">IF(S4&lt;=20%, "very low", IF(S4&lt;=40%, "low", IF(S4&lt;=60%, "moderate", IF(S4&lt;=80%, "high", "very high"))))</f>
        <v>very high</v>
      </c>
      <c r="V4" s="29">
        <f>SUM(coded_data!AO4)</f>
        <v>5</v>
      </c>
      <c r="W4" s="35">
        <f>V4/5</f>
        <v>1</v>
      </c>
      <c r="X4" s="29">
        <f>IF(Y4="very low", 1, IF(Y4="low", 2, IF(Y4="moderate", 3, IF(Y4="high", 4, 5))))</f>
        <v>5</v>
      </c>
      <c r="Y4" s="29" t="str">
        <f>IF(W4&lt;=20%, "very low", IF(W4&lt;=40%, "low", IF(W4&lt;=60%, "moderate", IF(W4&lt;=80%, "high", "very high"))))</f>
        <v>very high</v>
      </c>
      <c r="Z4" s="29">
        <f>SUM(coded_data!AP4:AW4)</f>
        <v>27</v>
      </c>
      <c r="AA4" s="35">
        <f>Z4/40</f>
        <v>0.67500000000000004</v>
      </c>
      <c r="AB4" s="29">
        <f>IF(AC4="very low", 1, IF(AC4="low", 2, IF(AC4="moderate", 3, IF(AC4="high", 4, 5))))</f>
        <v>4</v>
      </c>
      <c r="AC4" s="29" t="str">
        <f>IF(AA4&lt;=20%, "very low", IF(AA4&lt;=40%, "low", IF(AA4&lt;=60%, "moderate", IF(AA4&lt;=80%, "high", "very high"))))</f>
        <v>high</v>
      </c>
      <c r="AD4" s="29">
        <f>SUM(coded_data!AX4:BI4)</f>
        <v>47</v>
      </c>
      <c r="AE4" s="35">
        <f>AD4/55</f>
        <v>0.8545454545454545</v>
      </c>
      <c r="AF4" s="29">
        <f>IF(AG4="very low", 1, IF(AG4="low", 2, IF(AG4="moderate", 3, IF(AG4="high", 4, 5))))</f>
        <v>5</v>
      </c>
      <c r="AG4" s="29" t="str">
        <f>IF(AE4&lt;=20%, "very low", IF(AE4&lt;=40%, "low", IF(AE4&lt;=60%, "moderate", IF(AE4&lt;=80%, "high", "very high"))))</f>
        <v>very high</v>
      </c>
      <c r="AH4" s="29">
        <f>SUM(coded_data!BJ4:BL4)</f>
        <v>3</v>
      </c>
      <c r="AI4" s="35">
        <f>AH4/3</f>
        <v>1</v>
      </c>
      <c r="AJ4" s="29">
        <f>IF(AK4="very low", 1, IF(AK4="low", 2, IF(AK4="moderate", 3, IF(AK4="high", 4, 5))))</f>
        <v>5</v>
      </c>
      <c r="AK4" s="29" t="str">
        <f>IF(AI4&lt;=20%, "very low", IF(AI4&lt;=40%, "low", IF(AI4&lt;=60%, "moderate", IF(AI4&lt;=80%, "high", "very high"))))</f>
        <v>very high</v>
      </c>
      <c r="AL4" s="29">
        <f>SUM(coded_data!BM4:BP4)</f>
        <v>2</v>
      </c>
      <c r="AM4" s="35">
        <f>AL4/4</f>
        <v>0.5</v>
      </c>
      <c r="AN4" s="29">
        <f t="shared" ref="AN4:AN13" si="10">IF(AO4="very low", 1, IF(AO4="low", 2, IF(AO4="moderate", 3, IF(AO4="high", 4, 5))))</f>
        <v>3</v>
      </c>
      <c r="AO4" s="29" t="str">
        <f t="shared" ref="AO4:AO13" si="11">IF(AM4&lt;=20%, "very low", IF(AM4&lt;=40%, "low", IF(AM4&lt;=60%, "moderate", IF(AM4&lt;=80%, "high", "very high"))))</f>
        <v>moderate</v>
      </c>
      <c r="AP4" s="29">
        <f>SUM(coded_data!BQ4:BR4)</f>
        <v>2</v>
      </c>
      <c r="AQ4" s="35">
        <f>AP4/6</f>
        <v>0.33333333333333331</v>
      </c>
      <c r="AR4" s="29">
        <f>IF(AS4="very low", 1, IF(AS4="low", 2, IF(AS4="moderate", 3, IF(AS4="high", 4, 5))))</f>
        <v>2</v>
      </c>
      <c r="AS4" s="29" t="str">
        <f>IF(AQ4&lt;=20%, "very low", IF(AQ4&lt;=40%, "low", IF(AQ4&lt;=60%, "moderate", IF(AQ4&lt;=80%, "high", "very high"))))</f>
        <v>low</v>
      </c>
      <c r="AT4" s="29">
        <f>SUM(coded_data!BS4)</f>
        <v>0</v>
      </c>
      <c r="AU4" s="35">
        <f>AT4/4</f>
        <v>0</v>
      </c>
      <c r="AV4" s="29">
        <f>IF(AW4="very low", 1, IF(AW4="low", 2, IF(AW4="moderate", 3, IF(AW4="high", 4, 5))))</f>
        <v>1</v>
      </c>
      <c r="AW4" s="29" t="str">
        <f>IF(AU4&lt;=20%, "very low", IF(AU4&lt;=40%, "low", IF(AU4&lt;=60%, "moderate", IF(AU4&lt;=80%, "high", "very high"))))</f>
        <v>very low</v>
      </c>
      <c r="AX4" s="29">
        <f>SUM(coded_data!BT4:BZ4)</f>
        <v>7</v>
      </c>
      <c r="AY4" s="35">
        <f>AX4/7</f>
        <v>1</v>
      </c>
      <c r="AZ4" s="29">
        <f>IF(BA4="very low", 1, IF(BA4="low", 2, IF(BA4="moderate", 3, IF(BA4="high", 4, 5))))</f>
        <v>5</v>
      </c>
      <c r="BA4" s="29" t="str">
        <f>IF(AY4&lt;=20%, "very low", IF(AY4&lt;=40%, "low", IF(AY4&lt;=60%, "moderate", IF(AY4&lt;=80%, "high", "very high"))))</f>
        <v>very high</v>
      </c>
      <c r="BB4" s="29">
        <f>SUM(coded_data!CA4:CL4)</f>
        <v>4</v>
      </c>
      <c r="BC4" s="35">
        <f>BB4/12</f>
        <v>0.33333333333333331</v>
      </c>
      <c r="BD4" s="29">
        <f>IF(BE4="very low", 1, IF(BE4="low", 2, IF(BE4="moderate", 3, IF(BE4="high", 4, 5))))</f>
        <v>2</v>
      </c>
      <c r="BE4" s="29" t="str">
        <f>IF(BC4&lt;=20%, "very low", IF(BC4&lt;=40%, "low", IF(BC4&lt;=60%, "moderate", IF(BC4&lt;=80%, "high", "very high"))))</f>
        <v>low</v>
      </c>
      <c r="BF4" s="29">
        <f>SUM(coded_data!CM4:CP4)</f>
        <v>4</v>
      </c>
      <c r="BG4" s="35">
        <f>BF4/4</f>
        <v>1</v>
      </c>
      <c r="BH4" s="29">
        <f>IF(BI4="very low", 1, IF(BI4="low", 2, IF(BI4="moderate", 3, IF(BI4="high", 4, 5))))</f>
        <v>5</v>
      </c>
      <c r="BI4" s="29" t="str">
        <f>IF(BG4&lt;=20%, "very low", IF(BG4&lt;=40%, "low", IF(BG4&lt;=60%, "moderate", IF(BG4&lt;=80%, "high", "very high"))))</f>
        <v>very high</v>
      </c>
      <c r="BJ4" s="29">
        <f>SUM(coded_data!CQ4:CT4)</f>
        <v>4</v>
      </c>
      <c r="BK4" s="35">
        <f>BJ4/7</f>
        <v>0.5714285714285714</v>
      </c>
      <c r="BL4" s="29">
        <f>IF(BM4="very low", 1, IF(BM4="low", 2, IF(BM4="moderate", 3, IF(BM4="high", 4, 5))))</f>
        <v>3</v>
      </c>
      <c r="BM4" s="29" t="str">
        <f>IF(BK4&lt;=20%, "very low", IF(BK4&lt;=40%, "low", IF(BK4&lt;=60%, "moderate", IF(BK4&lt;=80%, "high", "very high"))))</f>
        <v>moderate</v>
      </c>
      <c r="BN4" s="29">
        <f>SUM(coded_data!CU4:CZ4)</f>
        <v>6</v>
      </c>
      <c r="BO4" s="35">
        <f>BN4/6</f>
        <v>1</v>
      </c>
      <c r="BP4" s="29">
        <f>IF(BQ4="very low", 1, IF(BQ4="low", 2, IF(BQ4="moderate", 3, IF(BQ4="high", 4, 5))))</f>
        <v>5</v>
      </c>
      <c r="BQ4" s="29" t="str">
        <f>IF(BO4&lt;=20%, "very low", IF(BO4&lt;=40%, "low", IF(BO4&lt;=60%, "moderate", IF(BO4&lt;=80%, "high", "very high"))))</f>
        <v>very high</v>
      </c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</row>
    <row r="5" spans="1:85" x14ac:dyDescent="0.35">
      <c r="A5" s="91">
        <v>2</v>
      </c>
      <c r="B5" s="29">
        <f>SUM(coded_data!N5:Q5)</f>
        <v>4</v>
      </c>
      <c r="C5" s="35">
        <f t="shared" ref="C5:C13" si="12">B5/4</f>
        <v>1</v>
      </c>
      <c r="D5" s="29">
        <f t="shared" si="0"/>
        <v>5</v>
      </c>
      <c r="E5" s="29" t="str">
        <f t="shared" ref="E5:E13" si="13">IF(C5&lt;=20%, "very low", IF(C5&lt;=40%, "low", IF(C5&lt;=60%, "moderate", IF(C5&lt;=80%, "high", "very high"))))</f>
        <v>very high</v>
      </c>
      <c r="F5" s="29">
        <f>SUM(coded_data!R5:AA5)</f>
        <v>7</v>
      </c>
      <c r="G5" s="35">
        <f t="shared" ref="G5:G13" si="14">F5/10</f>
        <v>0.7</v>
      </c>
      <c r="H5" s="29">
        <f t="shared" si="2"/>
        <v>4</v>
      </c>
      <c r="I5" s="29" t="str">
        <f t="shared" ref="I5:I13" si="15">IF(G5&lt;=20%, "very low", IF(G5&lt;=40%, "low", IF(G5&lt;=60%, "moderate", IF(G5&lt;=80%, "high", "very high"))))</f>
        <v>high</v>
      </c>
      <c r="J5" s="29">
        <f>SUM(coded_data!AB5:AJ5)</f>
        <v>9</v>
      </c>
      <c r="K5" s="35">
        <f t="shared" ref="K5:K13" si="16">J5/8</f>
        <v>1.125</v>
      </c>
      <c r="L5" s="29">
        <f t="shared" si="4"/>
        <v>5</v>
      </c>
      <c r="M5" s="29" t="str">
        <f t="shared" ref="M5:M13" si="17">IF(K5&lt;=20%, "very low", IF(K5&lt;=40%, "low", IF(K5&lt;=60%, "moderate", IF(K5&lt;=80%, "high", "very high"))))</f>
        <v>very high</v>
      </c>
      <c r="N5" s="29">
        <f>SUM(coded_data!AK5:AM5)</f>
        <v>5</v>
      </c>
      <c r="O5" s="35">
        <f t="shared" ref="O5:O13" si="18">N5/7</f>
        <v>0.7142857142857143</v>
      </c>
      <c r="P5" s="29">
        <f t="shared" si="6"/>
        <v>4</v>
      </c>
      <c r="Q5" s="29" t="str">
        <f t="shared" ref="Q5:Q13" si="19">IF(O5&lt;=20%, "very low", IF(O5&lt;=40%, "low", IF(O5&lt;=60%, "moderate", IF(O5&lt;=80%, "high", "very high"))))</f>
        <v>high</v>
      </c>
      <c r="R5" s="29">
        <f>SUM(coded_data!AN5)</f>
        <v>5</v>
      </c>
      <c r="S5" s="35">
        <f t="shared" ref="S5:S13" si="20">R5/5</f>
        <v>1</v>
      </c>
      <c r="T5" s="29">
        <f t="shared" si="8"/>
        <v>5</v>
      </c>
      <c r="U5" s="29" t="str">
        <f t="shared" ref="U5:U13" si="21">IF(S5&lt;=20%, "very low", IF(S5&lt;=40%, "low", IF(S5&lt;=60%, "moderate", IF(S5&lt;=80%, "high", "very high"))))</f>
        <v>very high</v>
      </c>
      <c r="V5" s="29">
        <f>SUM(coded_data!AO5)</f>
        <v>4</v>
      </c>
      <c r="W5" s="35">
        <f t="shared" ref="W5:W13" si="22">V5/5</f>
        <v>0.8</v>
      </c>
      <c r="X5" s="29">
        <f t="shared" ref="X5:X13" si="23">IF(Y5="very low", 1, IF(Y5="low", 2, IF(Y5="moderate", 3, IF(Y5="high", 4, 5))))</f>
        <v>4</v>
      </c>
      <c r="Y5" s="29" t="str">
        <f t="shared" ref="Y5:Y13" si="24">IF(W5&lt;=20%, "very low", IF(W5&lt;=40%, "low", IF(W5&lt;=60%, "moderate", IF(W5&lt;=80%, "high", "very high"))))</f>
        <v>high</v>
      </c>
      <c r="Z5" s="29">
        <f>SUM(coded_data!AP5:AW5)</f>
        <v>27</v>
      </c>
      <c r="AA5" s="35">
        <f t="shared" ref="AA5:AA13" si="25">Z5/40</f>
        <v>0.67500000000000004</v>
      </c>
      <c r="AB5" s="29">
        <f t="shared" ref="AB5:AB13" si="26">IF(AC5="very low", 1, IF(AC5="low", 2, IF(AC5="moderate", 3, IF(AC5="high", 4, 5))))</f>
        <v>4</v>
      </c>
      <c r="AC5" s="29" t="str">
        <f t="shared" ref="AC5:AC13" si="27">IF(AA5&lt;=20%, "very low", IF(AA5&lt;=40%, "low", IF(AA5&lt;=60%, "moderate", IF(AA5&lt;=80%, "high", "very high"))))</f>
        <v>high</v>
      </c>
      <c r="AD5" s="29">
        <f>SUM(coded_data!AX5:BI5)</f>
        <v>47</v>
      </c>
      <c r="AE5" s="35">
        <f t="shared" ref="AE5:AE13" si="28">AD5/55</f>
        <v>0.8545454545454545</v>
      </c>
      <c r="AF5" s="29">
        <f t="shared" ref="AF5:AF13" si="29">IF(AG5="very low", 1, IF(AG5="low", 2, IF(AG5="moderate", 3, IF(AG5="high", 4, 5))))</f>
        <v>5</v>
      </c>
      <c r="AG5" s="29" t="str">
        <f t="shared" ref="AG5:AG13" si="30">IF(AE5&lt;=20%, "very low", IF(AE5&lt;=40%, "low", IF(AE5&lt;=60%, "moderate", IF(AE5&lt;=80%, "high", "very high"))))</f>
        <v>very high</v>
      </c>
      <c r="AH5" s="29">
        <f>SUM(coded_data!BJ5:BL5)</f>
        <v>3</v>
      </c>
      <c r="AI5" s="35">
        <f t="shared" ref="AI5:AI13" si="31">AH5/3</f>
        <v>1</v>
      </c>
      <c r="AJ5" s="29">
        <f t="shared" ref="AJ5:AJ13" si="32">IF(AK5="very low", 1, IF(AK5="low", 2, IF(AK5="moderate", 3, IF(AK5="high", 4, 5))))</f>
        <v>5</v>
      </c>
      <c r="AK5" s="29" t="str">
        <f t="shared" ref="AK5:AK13" si="33">IF(AI5&lt;=20%, "very low", IF(AI5&lt;=40%, "low", IF(AI5&lt;=60%, "moderate", IF(AI5&lt;=80%, "high", "very high"))))</f>
        <v>very high</v>
      </c>
      <c r="AL5" s="29">
        <f>SUM(coded_data!BM5:BP5)</f>
        <v>3</v>
      </c>
      <c r="AM5" s="35">
        <f t="shared" ref="AM5:AM13" si="34">AL5/4</f>
        <v>0.75</v>
      </c>
      <c r="AN5" s="29">
        <f t="shared" si="10"/>
        <v>4</v>
      </c>
      <c r="AO5" s="29" t="str">
        <f t="shared" si="11"/>
        <v>high</v>
      </c>
      <c r="AP5" s="29">
        <f>SUM(coded_data!BQ5:BR5)</f>
        <v>2</v>
      </c>
      <c r="AQ5" s="35">
        <f t="shared" ref="AQ5:AQ13" si="35">AP5/6</f>
        <v>0.33333333333333331</v>
      </c>
      <c r="AR5" s="29">
        <f t="shared" ref="AR5:AR13" si="36">IF(AS5="very low", 1, IF(AS5="low", 2, IF(AS5="moderate", 3, IF(AS5="high", 4, 5))))</f>
        <v>2</v>
      </c>
      <c r="AS5" s="29" t="str">
        <f t="shared" ref="AS5:AS13" si="37">IF(AQ5&lt;=20%, "very low", IF(AQ5&lt;=40%, "low", IF(AQ5&lt;=60%, "moderate", IF(AQ5&lt;=80%, "high", "very high"))))</f>
        <v>low</v>
      </c>
      <c r="AT5" s="29">
        <f>SUM(coded_data!BS5)</f>
        <v>0</v>
      </c>
      <c r="AU5" s="35">
        <f t="shared" ref="AU5:AU13" si="38">AT5/4</f>
        <v>0</v>
      </c>
      <c r="AV5" s="29">
        <f t="shared" ref="AV5:AV13" si="39">IF(AW5="very low", 1, IF(AW5="low", 2, IF(AW5="moderate", 3, IF(AW5="high", 4, 5))))</f>
        <v>1</v>
      </c>
      <c r="AW5" s="29" t="str">
        <f t="shared" ref="AW5:AW13" si="40">IF(AU5&lt;=20%, "very low", IF(AU5&lt;=40%, "low", IF(AU5&lt;=60%, "moderate", IF(AU5&lt;=80%, "high", "very high"))))</f>
        <v>very low</v>
      </c>
      <c r="AX5" s="29">
        <f>SUM(coded_data!BT5:BZ5)</f>
        <v>7</v>
      </c>
      <c r="AY5" s="35">
        <f t="shared" ref="AY5:AY13" si="41">AX5/7</f>
        <v>1</v>
      </c>
      <c r="AZ5" s="29">
        <f t="shared" ref="AZ5:AZ13" si="42">IF(BA5="very low", 1, IF(BA5="low", 2, IF(BA5="moderate", 3, IF(BA5="high", 4, 5))))</f>
        <v>5</v>
      </c>
      <c r="BA5" s="29" t="str">
        <f t="shared" ref="BA5:BA13" si="43">IF(AY5&lt;=20%, "very low", IF(AY5&lt;=40%, "low", IF(AY5&lt;=60%, "moderate", IF(AY5&lt;=80%, "high", "very high"))))</f>
        <v>very high</v>
      </c>
      <c r="BB5" s="29">
        <f>SUM(coded_data!CA5:CL5)</f>
        <v>2</v>
      </c>
      <c r="BC5" s="35">
        <f t="shared" ref="BC5:BC13" si="44">BB5/12</f>
        <v>0.16666666666666666</v>
      </c>
      <c r="BD5" s="29">
        <f t="shared" ref="BD5:BD13" si="45">IF(BE5="very low", 1, IF(BE5="low", 2, IF(BE5="moderate", 3, IF(BE5="high", 4, 5))))</f>
        <v>1</v>
      </c>
      <c r="BE5" s="29" t="str">
        <f t="shared" ref="BE5:BE13" si="46">IF(BC5&lt;=20%, "very low", IF(BC5&lt;=40%, "low", IF(BC5&lt;=60%, "moderate", IF(BC5&lt;=80%, "high", "very high"))))</f>
        <v>very low</v>
      </c>
      <c r="BF5" s="29">
        <f>SUM(coded_data!CM5:CP5)</f>
        <v>4</v>
      </c>
      <c r="BG5" s="35">
        <f t="shared" ref="BG5:BG13" si="47">BF5/4</f>
        <v>1</v>
      </c>
      <c r="BH5" s="29">
        <f t="shared" ref="BH5:BH13" si="48">IF(BI5="very low", 1, IF(BI5="low", 2, IF(BI5="moderate", 3, IF(BI5="high", 4, 5))))</f>
        <v>5</v>
      </c>
      <c r="BI5" s="29" t="str">
        <f t="shared" ref="BI5:BI13" si="49">IF(BG5&lt;=20%, "very low", IF(BG5&lt;=40%, "low", IF(BG5&lt;=60%, "moderate", IF(BG5&lt;=80%, "high", "very high"))))</f>
        <v>very high</v>
      </c>
      <c r="BJ5" s="29">
        <f>SUM(coded_data!CQ5:CT5)</f>
        <v>4</v>
      </c>
      <c r="BK5" s="35">
        <f t="shared" ref="BK5:BK13" si="50">BJ5/7</f>
        <v>0.5714285714285714</v>
      </c>
      <c r="BL5" s="29">
        <f t="shared" ref="BL5:BL13" si="51">IF(BM5="very low", 1, IF(BM5="low", 2, IF(BM5="moderate", 3, IF(BM5="high", 4, 5))))</f>
        <v>3</v>
      </c>
      <c r="BM5" s="29" t="str">
        <f t="shared" ref="BM5:BM13" si="52">IF(BK5&lt;=20%, "very low", IF(BK5&lt;=40%, "low", IF(BK5&lt;=60%, "moderate", IF(BK5&lt;=80%, "high", "very high"))))</f>
        <v>moderate</v>
      </c>
      <c r="BN5" s="29">
        <f>SUM(coded_data!CU5:CZ5)</f>
        <v>6</v>
      </c>
      <c r="BO5" s="35">
        <f t="shared" ref="BO5:BO13" si="53">BN5/6</f>
        <v>1</v>
      </c>
      <c r="BP5" s="29">
        <f t="shared" ref="BP5:BP13" si="54">IF(BQ5="very low", 1, IF(BQ5="low", 2, IF(BQ5="moderate", 3, IF(BQ5="high", 4, 5))))</f>
        <v>5</v>
      </c>
      <c r="BQ5" s="29" t="str">
        <f t="shared" ref="BQ5:BQ13" si="55">IF(BO5&lt;=20%, "very low", IF(BO5&lt;=40%, "low", IF(BO5&lt;=60%, "moderate", IF(BO5&lt;=80%, "high", "very high"))))</f>
        <v>very high</v>
      </c>
      <c r="BR5" s="29"/>
      <c r="BS5" s="29"/>
      <c r="BT5" s="29"/>
      <c r="BU5" s="29"/>
    </row>
    <row r="6" spans="1:85" x14ac:dyDescent="0.35">
      <c r="A6" s="91">
        <v>3</v>
      </c>
      <c r="B6" s="29">
        <f>SUM(coded_data!N6:Q6)</f>
        <v>4</v>
      </c>
      <c r="C6" s="35">
        <f t="shared" si="12"/>
        <v>1</v>
      </c>
      <c r="D6" s="29">
        <f t="shared" si="0"/>
        <v>5</v>
      </c>
      <c r="E6" s="29" t="str">
        <f t="shared" si="13"/>
        <v>very high</v>
      </c>
      <c r="F6" s="29">
        <f>SUM(coded_data!R6:AA6)</f>
        <v>8</v>
      </c>
      <c r="G6" s="35">
        <f t="shared" si="14"/>
        <v>0.8</v>
      </c>
      <c r="H6" s="29">
        <f t="shared" si="2"/>
        <v>4</v>
      </c>
      <c r="I6" s="29" t="str">
        <f t="shared" si="15"/>
        <v>high</v>
      </c>
      <c r="J6" s="29">
        <f>SUM(coded_data!AB6:AJ6)</f>
        <v>9</v>
      </c>
      <c r="K6" s="35">
        <f t="shared" si="16"/>
        <v>1.125</v>
      </c>
      <c r="L6" s="29">
        <f t="shared" si="4"/>
        <v>5</v>
      </c>
      <c r="M6" s="29" t="str">
        <f t="shared" si="17"/>
        <v>very high</v>
      </c>
      <c r="N6" s="29">
        <f>SUM(coded_data!AK6:AM6)</f>
        <v>4</v>
      </c>
      <c r="O6" s="35">
        <f t="shared" si="18"/>
        <v>0.5714285714285714</v>
      </c>
      <c r="P6" s="29">
        <f t="shared" si="6"/>
        <v>3</v>
      </c>
      <c r="Q6" s="29" t="str">
        <f t="shared" si="19"/>
        <v>moderate</v>
      </c>
      <c r="R6" s="29">
        <f>SUM(coded_data!AN6)</f>
        <v>5</v>
      </c>
      <c r="S6" s="35">
        <f t="shared" si="20"/>
        <v>1</v>
      </c>
      <c r="T6" s="29">
        <f t="shared" si="8"/>
        <v>5</v>
      </c>
      <c r="U6" s="29" t="str">
        <f t="shared" si="21"/>
        <v>very high</v>
      </c>
      <c r="V6" s="29">
        <f>SUM(coded_data!AO6)</f>
        <v>4</v>
      </c>
      <c r="W6" s="35">
        <f t="shared" si="22"/>
        <v>0.8</v>
      </c>
      <c r="X6" s="29">
        <f t="shared" si="23"/>
        <v>4</v>
      </c>
      <c r="Y6" s="29" t="str">
        <f t="shared" si="24"/>
        <v>high</v>
      </c>
      <c r="Z6" s="29">
        <f>SUM(coded_data!AP6:AW6)</f>
        <v>28</v>
      </c>
      <c r="AA6" s="35">
        <f t="shared" si="25"/>
        <v>0.7</v>
      </c>
      <c r="AB6" s="29">
        <f t="shared" si="26"/>
        <v>4</v>
      </c>
      <c r="AC6" s="29" t="str">
        <f t="shared" si="27"/>
        <v>high</v>
      </c>
      <c r="AD6" s="29">
        <f>SUM(coded_data!AX6:BI6)</f>
        <v>47</v>
      </c>
      <c r="AE6" s="35">
        <f t="shared" si="28"/>
        <v>0.8545454545454545</v>
      </c>
      <c r="AF6" s="29">
        <f t="shared" si="29"/>
        <v>5</v>
      </c>
      <c r="AG6" s="29" t="str">
        <f t="shared" si="30"/>
        <v>very high</v>
      </c>
      <c r="AH6" s="29">
        <f>SUM(coded_data!BJ6:BL6)</f>
        <v>3</v>
      </c>
      <c r="AI6" s="35">
        <f t="shared" si="31"/>
        <v>1</v>
      </c>
      <c r="AJ6" s="29">
        <f t="shared" si="32"/>
        <v>5</v>
      </c>
      <c r="AK6" s="29" t="str">
        <f t="shared" si="33"/>
        <v>very high</v>
      </c>
      <c r="AL6" s="29">
        <f>SUM(coded_data!BM6:BP6)</f>
        <v>3</v>
      </c>
      <c r="AM6" s="35">
        <f t="shared" si="34"/>
        <v>0.75</v>
      </c>
      <c r="AN6" s="29">
        <f t="shared" si="10"/>
        <v>4</v>
      </c>
      <c r="AO6" s="29" t="str">
        <f t="shared" si="11"/>
        <v>high</v>
      </c>
      <c r="AP6" s="29">
        <f>SUM(coded_data!BQ6:BR6)</f>
        <v>2</v>
      </c>
      <c r="AQ6" s="35">
        <f t="shared" si="35"/>
        <v>0.33333333333333331</v>
      </c>
      <c r="AR6" s="29">
        <f t="shared" si="36"/>
        <v>2</v>
      </c>
      <c r="AS6" s="29" t="str">
        <f t="shared" si="37"/>
        <v>low</v>
      </c>
      <c r="AT6" s="29">
        <f>SUM(coded_data!BS6)</f>
        <v>0</v>
      </c>
      <c r="AU6" s="35">
        <f t="shared" si="38"/>
        <v>0</v>
      </c>
      <c r="AV6" s="29">
        <f t="shared" si="39"/>
        <v>1</v>
      </c>
      <c r="AW6" s="29" t="str">
        <f t="shared" si="40"/>
        <v>very low</v>
      </c>
      <c r="AX6" s="29">
        <f>SUM(coded_data!BT6:BZ6)</f>
        <v>7</v>
      </c>
      <c r="AY6" s="35">
        <f t="shared" si="41"/>
        <v>1</v>
      </c>
      <c r="AZ6" s="29">
        <f t="shared" si="42"/>
        <v>5</v>
      </c>
      <c r="BA6" s="29" t="str">
        <f t="shared" si="43"/>
        <v>very high</v>
      </c>
      <c r="BB6" s="29">
        <f>SUM(coded_data!CA6:CL6)</f>
        <v>2</v>
      </c>
      <c r="BC6" s="35">
        <f t="shared" si="44"/>
        <v>0.16666666666666666</v>
      </c>
      <c r="BD6" s="29">
        <f t="shared" si="45"/>
        <v>1</v>
      </c>
      <c r="BE6" s="29" t="str">
        <f t="shared" si="46"/>
        <v>very low</v>
      </c>
      <c r="BF6" s="29">
        <f>SUM(coded_data!CM6:CP6)</f>
        <v>4</v>
      </c>
      <c r="BG6" s="35">
        <f t="shared" si="47"/>
        <v>1</v>
      </c>
      <c r="BH6" s="29">
        <f t="shared" si="48"/>
        <v>5</v>
      </c>
      <c r="BI6" s="29" t="str">
        <f t="shared" si="49"/>
        <v>very high</v>
      </c>
      <c r="BJ6" s="29">
        <f>SUM(coded_data!CQ6:CT6)</f>
        <v>4</v>
      </c>
      <c r="BK6" s="35">
        <f t="shared" si="50"/>
        <v>0.5714285714285714</v>
      </c>
      <c r="BL6" s="29">
        <f t="shared" si="51"/>
        <v>3</v>
      </c>
      <c r="BM6" s="29" t="str">
        <f t="shared" si="52"/>
        <v>moderate</v>
      </c>
      <c r="BN6" s="29">
        <f>SUM(coded_data!CU6:CZ6)</f>
        <v>6</v>
      </c>
      <c r="BO6" s="35">
        <f t="shared" si="53"/>
        <v>1</v>
      </c>
      <c r="BP6" s="29">
        <f t="shared" si="54"/>
        <v>5</v>
      </c>
      <c r="BQ6" s="29" t="str">
        <f t="shared" si="55"/>
        <v>very high</v>
      </c>
      <c r="BR6" s="29"/>
      <c r="BS6" s="29"/>
      <c r="BT6" s="29"/>
      <c r="BU6" s="29"/>
    </row>
    <row r="7" spans="1:85" x14ac:dyDescent="0.35">
      <c r="A7" s="91">
        <v>4</v>
      </c>
      <c r="B7" s="29">
        <f>SUM(coded_data!N7:Q7)</f>
        <v>4</v>
      </c>
      <c r="C7" s="35">
        <f t="shared" si="12"/>
        <v>1</v>
      </c>
      <c r="D7" s="29">
        <f t="shared" si="0"/>
        <v>5</v>
      </c>
      <c r="E7" s="29" t="str">
        <f t="shared" si="13"/>
        <v>very high</v>
      </c>
      <c r="F7" s="29">
        <f>SUM(coded_data!R7:AA7)</f>
        <v>6</v>
      </c>
      <c r="G7" s="35">
        <f t="shared" si="14"/>
        <v>0.6</v>
      </c>
      <c r="H7" s="29">
        <f t="shared" si="2"/>
        <v>3</v>
      </c>
      <c r="I7" s="29" t="str">
        <f t="shared" si="15"/>
        <v>moderate</v>
      </c>
      <c r="J7" s="29">
        <f>SUM(coded_data!AB7:AJ7)</f>
        <v>9</v>
      </c>
      <c r="K7" s="35">
        <f t="shared" si="16"/>
        <v>1.125</v>
      </c>
      <c r="L7" s="29">
        <f t="shared" si="4"/>
        <v>5</v>
      </c>
      <c r="M7" s="29" t="str">
        <f t="shared" si="17"/>
        <v>very high</v>
      </c>
      <c r="N7" s="29">
        <f>SUM(coded_data!AK7:AM7)</f>
        <v>4</v>
      </c>
      <c r="O7" s="35">
        <f t="shared" si="18"/>
        <v>0.5714285714285714</v>
      </c>
      <c r="P7" s="29">
        <f t="shared" si="6"/>
        <v>3</v>
      </c>
      <c r="Q7" s="29" t="str">
        <f t="shared" si="19"/>
        <v>moderate</v>
      </c>
      <c r="R7" s="29">
        <f>SUM(coded_data!AN7)</f>
        <v>5</v>
      </c>
      <c r="S7" s="35">
        <f t="shared" si="20"/>
        <v>1</v>
      </c>
      <c r="T7" s="29">
        <f t="shared" si="8"/>
        <v>5</v>
      </c>
      <c r="U7" s="29" t="str">
        <f t="shared" si="21"/>
        <v>very high</v>
      </c>
      <c r="V7" s="29">
        <f>SUM(coded_data!AO7)</f>
        <v>4</v>
      </c>
      <c r="W7" s="35">
        <f t="shared" si="22"/>
        <v>0.8</v>
      </c>
      <c r="X7" s="29">
        <f t="shared" si="23"/>
        <v>4</v>
      </c>
      <c r="Y7" s="29" t="str">
        <f t="shared" si="24"/>
        <v>high</v>
      </c>
      <c r="Z7" s="29">
        <f>SUM(coded_data!AP7:AW7)</f>
        <v>27</v>
      </c>
      <c r="AA7" s="35">
        <f t="shared" si="25"/>
        <v>0.67500000000000004</v>
      </c>
      <c r="AB7" s="29">
        <f t="shared" si="26"/>
        <v>4</v>
      </c>
      <c r="AC7" s="29" t="str">
        <f t="shared" si="27"/>
        <v>high</v>
      </c>
      <c r="AD7" s="29">
        <f>SUM(coded_data!AX7:BI7)</f>
        <v>43</v>
      </c>
      <c r="AE7" s="35">
        <f t="shared" si="28"/>
        <v>0.78181818181818186</v>
      </c>
      <c r="AF7" s="29">
        <f t="shared" si="29"/>
        <v>4</v>
      </c>
      <c r="AG7" s="29" t="str">
        <f t="shared" si="30"/>
        <v>high</v>
      </c>
      <c r="AH7" s="29">
        <f>SUM(coded_data!BJ7:BL7)</f>
        <v>3</v>
      </c>
      <c r="AI7" s="35">
        <f t="shared" si="31"/>
        <v>1</v>
      </c>
      <c r="AJ7" s="29">
        <f t="shared" si="32"/>
        <v>5</v>
      </c>
      <c r="AK7" s="29" t="str">
        <f t="shared" si="33"/>
        <v>very high</v>
      </c>
      <c r="AL7" s="29">
        <f>SUM(coded_data!BM7:BP7)</f>
        <v>3</v>
      </c>
      <c r="AM7" s="35">
        <f t="shared" si="34"/>
        <v>0.75</v>
      </c>
      <c r="AN7" s="29">
        <f t="shared" si="10"/>
        <v>4</v>
      </c>
      <c r="AO7" s="29" t="str">
        <f t="shared" si="11"/>
        <v>high</v>
      </c>
      <c r="AP7" s="29">
        <f>SUM(coded_data!BQ7:BR7)</f>
        <v>2</v>
      </c>
      <c r="AQ7" s="35">
        <f t="shared" si="35"/>
        <v>0.33333333333333331</v>
      </c>
      <c r="AR7" s="29">
        <f t="shared" si="36"/>
        <v>2</v>
      </c>
      <c r="AS7" s="29" t="str">
        <f t="shared" si="37"/>
        <v>low</v>
      </c>
      <c r="AT7" s="29">
        <f>SUM(coded_data!BS7)</f>
        <v>1</v>
      </c>
      <c r="AU7" s="35">
        <f t="shared" si="38"/>
        <v>0.25</v>
      </c>
      <c r="AV7" s="29">
        <f t="shared" si="39"/>
        <v>2</v>
      </c>
      <c r="AW7" s="29" t="str">
        <f t="shared" si="40"/>
        <v>low</v>
      </c>
      <c r="AX7" s="29">
        <f>SUM(coded_data!BT7:BZ7)</f>
        <v>5</v>
      </c>
      <c r="AY7" s="35">
        <f t="shared" si="41"/>
        <v>0.7142857142857143</v>
      </c>
      <c r="AZ7" s="29">
        <f t="shared" si="42"/>
        <v>4</v>
      </c>
      <c r="BA7" s="29" t="str">
        <f t="shared" si="43"/>
        <v>high</v>
      </c>
      <c r="BB7" s="29">
        <f>SUM(coded_data!CA7:CL7)</f>
        <v>5</v>
      </c>
      <c r="BC7" s="35">
        <f t="shared" si="44"/>
        <v>0.41666666666666669</v>
      </c>
      <c r="BD7" s="29">
        <f t="shared" si="45"/>
        <v>3</v>
      </c>
      <c r="BE7" s="29" t="str">
        <f t="shared" si="46"/>
        <v>moderate</v>
      </c>
      <c r="BF7" s="29">
        <f>SUM(coded_data!CM7:CP7)</f>
        <v>4</v>
      </c>
      <c r="BG7" s="35">
        <f t="shared" si="47"/>
        <v>1</v>
      </c>
      <c r="BH7" s="29">
        <f t="shared" si="48"/>
        <v>5</v>
      </c>
      <c r="BI7" s="29" t="str">
        <f t="shared" si="49"/>
        <v>very high</v>
      </c>
      <c r="BJ7" s="29">
        <f>SUM(coded_data!CQ7:CT7)</f>
        <v>5</v>
      </c>
      <c r="BK7" s="35">
        <f t="shared" si="50"/>
        <v>0.7142857142857143</v>
      </c>
      <c r="BL7" s="29">
        <f t="shared" si="51"/>
        <v>4</v>
      </c>
      <c r="BM7" s="29" t="str">
        <f t="shared" si="52"/>
        <v>high</v>
      </c>
      <c r="BN7" s="29">
        <f>SUM(coded_data!CU7:CZ7)</f>
        <v>6</v>
      </c>
      <c r="BO7" s="35">
        <f t="shared" si="53"/>
        <v>1</v>
      </c>
      <c r="BP7" s="29">
        <f t="shared" si="54"/>
        <v>5</v>
      </c>
      <c r="BQ7" s="29" t="str">
        <f t="shared" si="55"/>
        <v>very high</v>
      </c>
      <c r="BR7" s="29"/>
      <c r="BS7" s="29"/>
      <c r="BT7" s="29"/>
      <c r="BU7" s="29"/>
    </row>
    <row r="8" spans="1:85" x14ac:dyDescent="0.35">
      <c r="A8" s="91">
        <v>5</v>
      </c>
      <c r="B8" s="29">
        <f>SUM(coded_data!N8:Q8)</f>
        <v>4</v>
      </c>
      <c r="C8" s="35">
        <f t="shared" si="12"/>
        <v>1</v>
      </c>
      <c r="D8" s="29">
        <f t="shared" si="0"/>
        <v>5</v>
      </c>
      <c r="E8" s="29" t="str">
        <f t="shared" si="13"/>
        <v>very high</v>
      </c>
      <c r="F8" s="29">
        <f>SUM(coded_data!R8:AA8)</f>
        <v>7</v>
      </c>
      <c r="G8" s="35">
        <f t="shared" si="14"/>
        <v>0.7</v>
      </c>
      <c r="H8" s="29">
        <f t="shared" si="2"/>
        <v>4</v>
      </c>
      <c r="I8" s="29" t="str">
        <f t="shared" si="15"/>
        <v>high</v>
      </c>
      <c r="J8" s="29">
        <f>SUM(coded_data!AB8:AJ8)</f>
        <v>9</v>
      </c>
      <c r="K8" s="35">
        <f t="shared" si="16"/>
        <v>1.125</v>
      </c>
      <c r="L8" s="29">
        <f t="shared" si="4"/>
        <v>5</v>
      </c>
      <c r="M8" s="29" t="str">
        <f t="shared" si="17"/>
        <v>very high</v>
      </c>
      <c r="N8" s="29">
        <f>SUM(coded_data!AK8:AM8)</f>
        <v>3</v>
      </c>
      <c r="O8" s="35">
        <f t="shared" si="18"/>
        <v>0.42857142857142855</v>
      </c>
      <c r="P8" s="29">
        <f t="shared" si="6"/>
        <v>3</v>
      </c>
      <c r="Q8" s="29" t="str">
        <f t="shared" si="19"/>
        <v>moderate</v>
      </c>
      <c r="R8" s="29">
        <f>SUM(coded_data!AN8)</f>
        <v>5</v>
      </c>
      <c r="S8" s="35">
        <f t="shared" si="20"/>
        <v>1</v>
      </c>
      <c r="T8" s="29">
        <f t="shared" si="8"/>
        <v>5</v>
      </c>
      <c r="U8" s="29" t="str">
        <f t="shared" si="21"/>
        <v>very high</v>
      </c>
      <c r="V8" s="29">
        <f>SUM(coded_data!AO8)</f>
        <v>4</v>
      </c>
      <c r="W8" s="35">
        <f t="shared" si="22"/>
        <v>0.8</v>
      </c>
      <c r="X8" s="29">
        <f t="shared" si="23"/>
        <v>4</v>
      </c>
      <c r="Y8" s="29" t="str">
        <f t="shared" si="24"/>
        <v>high</v>
      </c>
      <c r="Z8" s="29">
        <f>SUM(coded_data!AP8:AW8)</f>
        <v>29</v>
      </c>
      <c r="AA8" s="35">
        <f t="shared" si="25"/>
        <v>0.72499999999999998</v>
      </c>
      <c r="AB8" s="29">
        <f t="shared" si="26"/>
        <v>4</v>
      </c>
      <c r="AC8" s="29" t="str">
        <f t="shared" si="27"/>
        <v>high</v>
      </c>
      <c r="AD8" s="29">
        <f>SUM(coded_data!AX8:BI8)</f>
        <v>46</v>
      </c>
      <c r="AE8" s="35">
        <f t="shared" si="28"/>
        <v>0.83636363636363631</v>
      </c>
      <c r="AF8" s="29">
        <f t="shared" si="29"/>
        <v>5</v>
      </c>
      <c r="AG8" s="29" t="str">
        <f t="shared" si="30"/>
        <v>very high</v>
      </c>
      <c r="AH8" s="29">
        <f>SUM(coded_data!BJ8:BL8)</f>
        <v>2</v>
      </c>
      <c r="AI8" s="35">
        <f t="shared" si="31"/>
        <v>0.66666666666666663</v>
      </c>
      <c r="AJ8" s="29">
        <f t="shared" si="32"/>
        <v>4</v>
      </c>
      <c r="AK8" s="29" t="str">
        <f t="shared" si="33"/>
        <v>high</v>
      </c>
      <c r="AL8" s="29">
        <f>SUM(coded_data!BM8:BP8)</f>
        <v>3</v>
      </c>
      <c r="AM8" s="35">
        <f t="shared" si="34"/>
        <v>0.75</v>
      </c>
      <c r="AN8" s="29">
        <f t="shared" si="10"/>
        <v>4</v>
      </c>
      <c r="AO8" s="29" t="str">
        <f t="shared" si="11"/>
        <v>high</v>
      </c>
      <c r="AP8" s="29">
        <f>SUM(coded_data!BQ8:BR8)</f>
        <v>5</v>
      </c>
      <c r="AQ8" s="35">
        <f t="shared" si="35"/>
        <v>0.83333333333333337</v>
      </c>
      <c r="AR8" s="29">
        <f t="shared" si="36"/>
        <v>5</v>
      </c>
      <c r="AS8" s="29" t="str">
        <f t="shared" si="37"/>
        <v>very high</v>
      </c>
      <c r="AT8" s="29">
        <f>SUM(coded_data!BS8)</f>
        <v>0</v>
      </c>
      <c r="AU8" s="35">
        <f t="shared" si="38"/>
        <v>0</v>
      </c>
      <c r="AV8" s="29">
        <f t="shared" si="39"/>
        <v>1</v>
      </c>
      <c r="AW8" s="29" t="str">
        <f t="shared" si="40"/>
        <v>very low</v>
      </c>
      <c r="AX8" s="29">
        <f>SUM(coded_data!BT8:BZ8)</f>
        <v>4</v>
      </c>
      <c r="AY8" s="35">
        <f t="shared" si="41"/>
        <v>0.5714285714285714</v>
      </c>
      <c r="AZ8" s="29">
        <f t="shared" si="42"/>
        <v>3</v>
      </c>
      <c r="BA8" s="29" t="str">
        <f t="shared" si="43"/>
        <v>moderate</v>
      </c>
      <c r="BB8" s="29">
        <f>SUM(coded_data!CA8:CL8)</f>
        <v>5</v>
      </c>
      <c r="BC8" s="35">
        <f t="shared" si="44"/>
        <v>0.41666666666666669</v>
      </c>
      <c r="BD8" s="29">
        <f t="shared" si="45"/>
        <v>3</v>
      </c>
      <c r="BE8" s="29" t="str">
        <f t="shared" si="46"/>
        <v>moderate</v>
      </c>
      <c r="BF8" s="29">
        <f>SUM(coded_data!CM8:CP8)</f>
        <v>3</v>
      </c>
      <c r="BG8" s="35">
        <f t="shared" si="47"/>
        <v>0.75</v>
      </c>
      <c r="BH8" s="29">
        <f t="shared" si="48"/>
        <v>4</v>
      </c>
      <c r="BI8" s="29" t="str">
        <f t="shared" si="49"/>
        <v>high</v>
      </c>
      <c r="BJ8" s="29">
        <f>SUM(coded_data!CQ8:CT8)</f>
        <v>4</v>
      </c>
      <c r="BK8" s="35">
        <f t="shared" si="50"/>
        <v>0.5714285714285714</v>
      </c>
      <c r="BL8" s="29">
        <f t="shared" si="51"/>
        <v>3</v>
      </c>
      <c r="BM8" s="29" t="str">
        <f t="shared" si="52"/>
        <v>moderate</v>
      </c>
      <c r="BN8" s="29">
        <f>SUM(coded_data!CU8:CZ8)</f>
        <v>6</v>
      </c>
      <c r="BO8" s="35">
        <f t="shared" si="53"/>
        <v>1</v>
      </c>
      <c r="BP8" s="29">
        <f t="shared" si="54"/>
        <v>5</v>
      </c>
      <c r="BQ8" s="29" t="str">
        <f t="shared" si="55"/>
        <v>very high</v>
      </c>
      <c r="BR8" s="29"/>
      <c r="BS8" s="29"/>
      <c r="BT8" s="29"/>
      <c r="BU8" s="29"/>
    </row>
    <row r="9" spans="1:85" x14ac:dyDescent="0.35">
      <c r="A9" s="91">
        <v>6</v>
      </c>
      <c r="B9" s="29">
        <f>SUM(coded_data!N9:Q9)</f>
        <v>4</v>
      </c>
      <c r="C9" s="35">
        <f t="shared" si="12"/>
        <v>1</v>
      </c>
      <c r="D9" s="29">
        <f t="shared" si="0"/>
        <v>5</v>
      </c>
      <c r="E9" s="29" t="str">
        <f t="shared" si="13"/>
        <v>very high</v>
      </c>
      <c r="F9" s="29">
        <f>SUM(coded_data!R9:AA9)</f>
        <v>7</v>
      </c>
      <c r="G9" s="35">
        <f t="shared" si="14"/>
        <v>0.7</v>
      </c>
      <c r="H9" s="29">
        <f t="shared" si="2"/>
        <v>4</v>
      </c>
      <c r="I9" s="29" t="str">
        <f t="shared" si="15"/>
        <v>high</v>
      </c>
      <c r="J9" s="29">
        <f>SUM(coded_data!AB9:AJ9)</f>
        <v>9</v>
      </c>
      <c r="K9" s="35">
        <f t="shared" si="16"/>
        <v>1.125</v>
      </c>
      <c r="L9" s="29">
        <f t="shared" si="4"/>
        <v>5</v>
      </c>
      <c r="M9" s="29" t="str">
        <f t="shared" si="17"/>
        <v>very high</v>
      </c>
      <c r="N9" s="29">
        <f>SUM(coded_data!AK9:AM9)</f>
        <v>3</v>
      </c>
      <c r="O9" s="35">
        <f t="shared" si="18"/>
        <v>0.42857142857142855</v>
      </c>
      <c r="P9" s="29">
        <f t="shared" si="6"/>
        <v>3</v>
      </c>
      <c r="Q9" s="29" t="str">
        <f t="shared" si="19"/>
        <v>moderate</v>
      </c>
      <c r="R9" s="29">
        <f>SUM(coded_data!AN9)</f>
        <v>5</v>
      </c>
      <c r="S9" s="35">
        <f t="shared" si="20"/>
        <v>1</v>
      </c>
      <c r="T9" s="29">
        <f t="shared" si="8"/>
        <v>5</v>
      </c>
      <c r="U9" s="29" t="str">
        <f t="shared" si="21"/>
        <v>very high</v>
      </c>
      <c r="V9" s="29">
        <f>SUM(coded_data!AO9)</f>
        <v>3</v>
      </c>
      <c r="W9" s="35">
        <f t="shared" si="22"/>
        <v>0.6</v>
      </c>
      <c r="X9" s="29">
        <f t="shared" si="23"/>
        <v>3</v>
      </c>
      <c r="Y9" s="29" t="str">
        <f t="shared" si="24"/>
        <v>moderate</v>
      </c>
      <c r="Z9" s="29">
        <f>SUM(coded_data!AP9:AW9)</f>
        <v>29</v>
      </c>
      <c r="AA9" s="35">
        <f t="shared" si="25"/>
        <v>0.72499999999999998</v>
      </c>
      <c r="AB9" s="29">
        <f t="shared" si="26"/>
        <v>4</v>
      </c>
      <c r="AC9" s="29" t="str">
        <f t="shared" si="27"/>
        <v>high</v>
      </c>
      <c r="AD9" s="29">
        <f>SUM(coded_data!AX9:BI9)</f>
        <v>47</v>
      </c>
      <c r="AE9" s="35">
        <f t="shared" si="28"/>
        <v>0.8545454545454545</v>
      </c>
      <c r="AF9" s="29">
        <f t="shared" si="29"/>
        <v>5</v>
      </c>
      <c r="AG9" s="29" t="str">
        <f t="shared" si="30"/>
        <v>very high</v>
      </c>
      <c r="AH9" s="29">
        <f>SUM(coded_data!BJ9:BL9)</f>
        <v>3</v>
      </c>
      <c r="AI9" s="35">
        <f t="shared" si="31"/>
        <v>1</v>
      </c>
      <c r="AJ9" s="29">
        <f t="shared" si="32"/>
        <v>5</v>
      </c>
      <c r="AK9" s="29" t="str">
        <f t="shared" si="33"/>
        <v>very high</v>
      </c>
      <c r="AL9" s="29">
        <f>SUM(coded_data!BM9:BP9)</f>
        <v>3</v>
      </c>
      <c r="AM9" s="35">
        <f t="shared" si="34"/>
        <v>0.75</v>
      </c>
      <c r="AN9" s="29">
        <f t="shared" si="10"/>
        <v>4</v>
      </c>
      <c r="AO9" s="29" t="str">
        <f t="shared" si="11"/>
        <v>high</v>
      </c>
      <c r="AP9" s="29">
        <f>SUM(coded_data!BQ9:BR9)</f>
        <v>2</v>
      </c>
      <c r="AQ9" s="35">
        <f t="shared" si="35"/>
        <v>0.33333333333333331</v>
      </c>
      <c r="AR9" s="29">
        <f t="shared" si="36"/>
        <v>2</v>
      </c>
      <c r="AS9" s="29" t="str">
        <f t="shared" si="37"/>
        <v>low</v>
      </c>
      <c r="AT9" s="29">
        <f>SUM(coded_data!BS9)</f>
        <v>1</v>
      </c>
      <c r="AU9" s="35">
        <f t="shared" si="38"/>
        <v>0.25</v>
      </c>
      <c r="AV9" s="29">
        <f t="shared" si="39"/>
        <v>2</v>
      </c>
      <c r="AW9" s="29" t="str">
        <f t="shared" si="40"/>
        <v>low</v>
      </c>
      <c r="AX9" s="29">
        <f>SUM(coded_data!BT9:BZ9)</f>
        <v>4</v>
      </c>
      <c r="AY9" s="35">
        <f t="shared" si="41"/>
        <v>0.5714285714285714</v>
      </c>
      <c r="AZ9" s="29">
        <f t="shared" si="42"/>
        <v>3</v>
      </c>
      <c r="BA9" s="29" t="str">
        <f t="shared" si="43"/>
        <v>moderate</v>
      </c>
      <c r="BB9" s="29">
        <f>SUM(coded_data!CA9:CL9)</f>
        <v>1</v>
      </c>
      <c r="BC9" s="35">
        <f t="shared" si="44"/>
        <v>8.3333333333333329E-2</v>
      </c>
      <c r="BD9" s="29">
        <f t="shared" si="45"/>
        <v>1</v>
      </c>
      <c r="BE9" s="29" t="str">
        <f t="shared" si="46"/>
        <v>very low</v>
      </c>
      <c r="BF9" s="29">
        <f>SUM(coded_data!CM9:CP9)</f>
        <v>3</v>
      </c>
      <c r="BG9" s="35">
        <f t="shared" si="47"/>
        <v>0.75</v>
      </c>
      <c r="BH9" s="29">
        <f t="shared" si="48"/>
        <v>4</v>
      </c>
      <c r="BI9" s="29" t="str">
        <f t="shared" si="49"/>
        <v>high</v>
      </c>
      <c r="BJ9" s="29">
        <f>SUM(coded_data!CQ9:CT9)</f>
        <v>5</v>
      </c>
      <c r="BK9" s="35">
        <f t="shared" si="50"/>
        <v>0.7142857142857143</v>
      </c>
      <c r="BL9" s="29">
        <f t="shared" si="51"/>
        <v>4</v>
      </c>
      <c r="BM9" s="29" t="str">
        <f t="shared" si="52"/>
        <v>high</v>
      </c>
      <c r="BN9" s="29">
        <f>SUM(coded_data!CU9:CZ9)</f>
        <v>4</v>
      </c>
      <c r="BO9" s="35">
        <f t="shared" si="53"/>
        <v>0.66666666666666663</v>
      </c>
      <c r="BP9" s="29">
        <f t="shared" si="54"/>
        <v>4</v>
      </c>
      <c r="BQ9" s="29" t="str">
        <f t="shared" si="55"/>
        <v>high</v>
      </c>
      <c r="BR9" s="29"/>
      <c r="BS9" s="29"/>
      <c r="BT9" s="29"/>
      <c r="BU9" s="29"/>
    </row>
    <row r="10" spans="1:85" x14ac:dyDescent="0.35">
      <c r="A10" s="91">
        <v>7</v>
      </c>
      <c r="B10" s="29">
        <f>SUM(coded_data!N10:Q10)</f>
        <v>4</v>
      </c>
      <c r="C10" s="35">
        <f t="shared" si="12"/>
        <v>1</v>
      </c>
      <c r="D10" s="29">
        <f t="shared" si="0"/>
        <v>5</v>
      </c>
      <c r="E10" s="29" t="str">
        <f t="shared" si="13"/>
        <v>very high</v>
      </c>
      <c r="F10" s="29">
        <f>SUM(coded_data!R10:AA10)</f>
        <v>5</v>
      </c>
      <c r="G10" s="35">
        <f t="shared" si="14"/>
        <v>0.5</v>
      </c>
      <c r="H10" s="29">
        <f t="shared" si="2"/>
        <v>3</v>
      </c>
      <c r="I10" s="29" t="str">
        <f t="shared" si="15"/>
        <v>moderate</v>
      </c>
      <c r="J10" s="29">
        <f>SUM(coded_data!AB10:AJ10)</f>
        <v>9</v>
      </c>
      <c r="K10" s="35">
        <f t="shared" si="16"/>
        <v>1.125</v>
      </c>
      <c r="L10" s="29">
        <f t="shared" si="4"/>
        <v>5</v>
      </c>
      <c r="M10" s="29" t="str">
        <f t="shared" si="17"/>
        <v>very high</v>
      </c>
      <c r="N10" s="29">
        <f>SUM(coded_data!AK10:AM10)</f>
        <v>4</v>
      </c>
      <c r="O10" s="35">
        <f t="shared" si="18"/>
        <v>0.5714285714285714</v>
      </c>
      <c r="P10" s="29">
        <f t="shared" si="6"/>
        <v>3</v>
      </c>
      <c r="Q10" s="29" t="str">
        <f t="shared" si="19"/>
        <v>moderate</v>
      </c>
      <c r="R10" s="29">
        <f>SUM(coded_data!AN10)</f>
        <v>4</v>
      </c>
      <c r="S10" s="35">
        <f t="shared" si="20"/>
        <v>0.8</v>
      </c>
      <c r="T10" s="29">
        <f t="shared" si="8"/>
        <v>4</v>
      </c>
      <c r="U10" s="29" t="str">
        <f t="shared" si="21"/>
        <v>high</v>
      </c>
      <c r="V10" s="29">
        <f>SUM(coded_data!AO10)</f>
        <v>3</v>
      </c>
      <c r="W10" s="35">
        <f t="shared" si="22"/>
        <v>0.6</v>
      </c>
      <c r="X10" s="29">
        <f t="shared" si="23"/>
        <v>3</v>
      </c>
      <c r="Y10" s="29" t="str">
        <f t="shared" si="24"/>
        <v>moderate</v>
      </c>
      <c r="Z10" s="29">
        <f>SUM(coded_data!AP10:AW10)</f>
        <v>28</v>
      </c>
      <c r="AA10" s="35">
        <f t="shared" si="25"/>
        <v>0.7</v>
      </c>
      <c r="AB10" s="29">
        <f t="shared" si="26"/>
        <v>4</v>
      </c>
      <c r="AC10" s="29" t="str">
        <f t="shared" si="27"/>
        <v>high</v>
      </c>
      <c r="AD10" s="29">
        <f>SUM(coded_data!AX10:BI10)</f>
        <v>42</v>
      </c>
      <c r="AE10" s="35">
        <f t="shared" si="28"/>
        <v>0.76363636363636367</v>
      </c>
      <c r="AF10" s="29">
        <f t="shared" si="29"/>
        <v>4</v>
      </c>
      <c r="AG10" s="29" t="str">
        <f t="shared" si="30"/>
        <v>high</v>
      </c>
      <c r="AH10" s="29">
        <f>SUM(coded_data!BJ10:BL10)</f>
        <v>3</v>
      </c>
      <c r="AI10" s="35">
        <f t="shared" si="31"/>
        <v>1</v>
      </c>
      <c r="AJ10" s="29">
        <f t="shared" si="32"/>
        <v>5</v>
      </c>
      <c r="AK10" s="29" t="str">
        <f t="shared" si="33"/>
        <v>very high</v>
      </c>
      <c r="AL10" s="29">
        <f>SUM(coded_data!BM10:BP10)</f>
        <v>2</v>
      </c>
      <c r="AM10" s="35">
        <f t="shared" si="34"/>
        <v>0.5</v>
      </c>
      <c r="AN10" s="29">
        <f t="shared" si="10"/>
        <v>3</v>
      </c>
      <c r="AO10" s="29" t="str">
        <f t="shared" si="11"/>
        <v>moderate</v>
      </c>
      <c r="AP10" s="29">
        <f>SUM(coded_data!BQ10:BR10)</f>
        <v>2</v>
      </c>
      <c r="AQ10" s="35">
        <f t="shared" si="35"/>
        <v>0.33333333333333331</v>
      </c>
      <c r="AR10" s="29">
        <f t="shared" si="36"/>
        <v>2</v>
      </c>
      <c r="AS10" s="29" t="str">
        <f t="shared" si="37"/>
        <v>low</v>
      </c>
      <c r="AT10" s="29">
        <f>SUM(coded_data!BS10)</f>
        <v>2</v>
      </c>
      <c r="AU10" s="35">
        <f t="shared" si="38"/>
        <v>0.5</v>
      </c>
      <c r="AV10" s="29">
        <f t="shared" si="39"/>
        <v>3</v>
      </c>
      <c r="AW10" s="29" t="str">
        <f t="shared" si="40"/>
        <v>moderate</v>
      </c>
      <c r="AX10" s="29">
        <f>SUM(coded_data!BT10:BZ10)</f>
        <v>4</v>
      </c>
      <c r="AY10" s="35">
        <f t="shared" si="41"/>
        <v>0.5714285714285714</v>
      </c>
      <c r="AZ10" s="29">
        <f t="shared" si="42"/>
        <v>3</v>
      </c>
      <c r="BA10" s="29" t="str">
        <f t="shared" si="43"/>
        <v>moderate</v>
      </c>
      <c r="BB10" s="29">
        <f>SUM(coded_data!CA10:CL10)</f>
        <v>2</v>
      </c>
      <c r="BC10" s="35">
        <f t="shared" si="44"/>
        <v>0.16666666666666666</v>
      </c>
      <c r="BD10" s="29">
        <f t="shared" si="45"/>
        <v>1</v>
      </c>
      <c r="BE10" s="29" t="str">
        <f t="shared" si="46"/>
        <v>very low</v>
      </c>
      <c r="BF10" s="29">
        <f>SUM(coded_data!CM10:CP10)</f>
        <v>4</v>
      </c>
      <c r="BG10" s="35">
        <f t="shared" si="47"/>
        <v>1</v>
      </c>
      <c r="BH10" s="29">
        <f t="shared" si="48"/>
        <v>5</v>
      </c>
      <c r="BI10" s="29" t="str">
        <f t="shared" si="49"/>
        <v>very high</v>
      </c>
      <c r="BJ10" s="29">
        <f>SUM(coded_data!CQ10:CT10)</f>
        <v>5</v>
      </c>
      <c r="BK10" s="35">
        <f t="shared" si="50"/>
        <v>0.7142857142857143</v>
      </c>
      <c r="BL10" s="29">
        <f t="shared" si="51"/>
        <v>4</v>
      </c>
      <c r="BM10" s="29" t="str">
        <f t="shared" si="52"/>
        <v>high</v>
      </c>
      <c r="BN10" s="29">
        <f>SUM(coded_data!CU10:CZ10)</f>
        <v>6</v>
      </c>
      <c r="BO10" s="35">
        <f t="shared" si="53"/>
        <v>1</v>
      </c>
      <c r="BP10" s="29">
        <f t="shared" si="54"/>
        <v>5</v>
      </c>
      <c r="BQ10" s="29" t="str">
        <f t="shared" si="55"/>
        <v>very high</v>
      </c>
      <c r="BR10" s="29"/>
      <c r="BS10" s="29"/>
      <c r="BT10" s="29"/>
      <c r="BU10" s="29"/>
    </row>
    <row r="11" spans="1:85" x14ac:dyDescent="0.35">
      <c r="A11" s="91">
        <v>8</v>
      </c>
      <c r="B11" s="29">
        <f>SUM(coded_data!N11:Q11)</f>
        <v>4</v>
      </c>
      <c r="C11" s="35">
        <f t="shared" si="12"/>
        <v>1</v>
      </c>
      <c r="D11" s="29">
        <f t="shared" si="0"/>
        <v>5</v>
      </c>
      <c r="E11" s="29" t="str">
        <f t="shared" si="13"/>
        <v>very high</v>
      </c>
      <c r="F11" s="29">
        <f>SUM(coded_data!R11:AA11)</f>
        <v>6</v>
      </c>
      <c r="G11" s="35">
        <f t="shared" si="14"/>
        <v>0.6</v>
      </c>
      <c r="H11" s="29">
        <f t="shared" si="2"/>
        <v>3</v>
      </c>
      <c r="I11" s="29" t="str">
        <f t="shared" si="15"/>
        <v>moderate</v>
      </c>
      <c r="J11" s="29">
        <f>SUM(coded_data!AB11:AJ11)</f>
        <v>9</v>
      </c>
      <c r="K11" s="35">
        <f t="shared" si="16"/>
        <v>1.125</v>
      </c>
      <c r="L11" s="29">
        <f t="shared" si="4"/>
        <v>5</v>
      </c>
      <c r="M11" s="29" t="str">
        <f t="shared" si="17"/>
        <v>very high</v>
      </c>
      <c r="N11" s="29">
        <f>SUM(coded_data!AK11:AM11)</f>
        <v>4</v>
      </c>
      <c r="O11" s="35">
        <f t="shared" si="18"/>
        <v>0.5714285714285714</v>
      </c>
      <c r="P11" s="29">
        <f t="shared" si="6"/>
        <v>3</v>
      </c>
      <c r="Q11" s="29" t="str">
        <f t="shared" si="19"/>
        <v>moderate</v>
      </c>
      <c r="R11" s="29">
        <f>SUM(coded_data!AN11)</f>
        <v>4</v>
      </c>
      <c r="S11" s="35">
        <f t="shared" si="20"/>
        <v>0.8</v>
      </c>
      <c r="T11" s="29">
        <f t="shared" si="8"/>
        <v>4</v>
      </c>
      <c r="U11" s="29" t="str">
        <f t="shared" si="21"/>
        <v>high</v>
      </c>
      <c r="V11" s="29">
        <f>SUM(coded_data!AO11)</f>
        <v>4</v>
      </c>
      <c r="W11" s="35">
        <f t="shared" si="22"/>
        <v>0.8</v>
      </c>
      <c r="X11" s="29">
        <f t="shared" si="23"/>
        <v>4</v>
      </c>
      <c r="Y11" s="29" t="str">
        <f t="shared" si="24"/>
        <v>high</v>
      </c>
      <c r="Z11" s="29">
        <f>SUM(coded_data!AP11:AW11)</f>
        <v>27</v>
      </c>
      <c r="AA11" s="35">
        <f t="shared" si="25"/>
        <v>0.67500000000000004</v>
      </c>
      <c r="AB11" s="29">
        <f t="shared" si="26"/>
        <v>4</v>
      </c>
      <c r="AC11" s="29" t="str">
        <f t="shared" si="27"/>
        <v>high</v>
      </c>
      <c r="AD11" s="29">
        <f>SUM(coded_data!AX11:BI11)</f>
        <v>43</v>
      </c>
      <c r="AE11" s="35">
        <f t="shared" si="28"/>
        <v>0.78181818181818186</v>
      </c>
      <c r="AF11" s="29">
        <f t="shared" si="29"/>
        <v>4</v>
      </c>
      <c r="AG11" s="29" t="str">
        <f t="shared" si="30"/>
        <v>high</v>
      </c>
      <c r="AH11" s="29">
        <f>SUM(coded_data!BJ11:BL11)</f>
        <v>2</v>
      </c>
      <c r="AI11" s="35">
        <f t="shared" si="31"/>
        <v>0.66666666666666663</v>
      </c>
      <c r="AJ11" s="29">
        <f t="shared" si="32"/>
        <v>4</v>
      </c>
      <c r="AK11" s="29" t="str">
        <f t="shared" si="33"/>
        <v>high</v>
      </c>
      <c r="AL11" s="29">
        <f>SUM(coded_data!BM11:BP11)</f>
        <v>2</v>
      </c>
      <c r="AM11" s="35">
        <f t="shared" si="34"/>
        <v>0.5</v>
      </c>
      <c r="AN11" s="29">
        <f t="shared" si="10"/>
        <v>3</v>
      </c>
      <c r="AO11" s="29" t="str">
        <f t="shared" si="11"/>
        <v>moderate</v>
      </c>
      <c r="AP11" s="29">
        <f>SUM(coded_data!BQ11:BR11)</f>
        <v>2</v>
      </c>
      <c r="AQ11" s="35">
        <f t="shared" si="35"/>
        <v>0.33333333333333331</v>
      </c>
      <c r="AR11" s="29">
        <f t="shared" si="36"/>
        <v>2</v>
      </c>
      <c r="AS11" s="29" t="str">
        <f t="shared" si="37"/>
        <v>low</v>
      </c>
      <c r="AT11" s="29">
        <f>SUM(coded_data!BS11)</f>
        <v>1</v>
      </c>
      <c r="AU11" s="35">
        <f t="shared" si="38"/>
        <v>0.25</v>
      </c>
      <c r="AV11" s="29">
        <f t="shared" si="39"/>
        <v>2</v>
      </c>
      <c r="AW11" s="29" t="str">
        <f t="shared" si="40"/>
        <v>low</v>
      </c>
      <c r="AX11" s="29">
        <f>SUM(coded_data!BT11:BZ11)</f>
        <v>3</v>
      </c>
      <c r="AY11" s="35">
        <f t="shared" si="41"/>
        <v>0.42857142857142855</v>
      </c>
      <c r="AZ11" s="29">
        <f t="shared" si="42"/>
        <v>3</v>
      </c>
      <c r="BA11" s="29" t="str">
        <f t="shared" si="43"/>
        <v>moderate</v>
      </c>
      <c r="BB11" s="29">
        <f>SUM(coded_data!CA11:CL11)</f>
        <v>5</v>
      </c>
      <c r="BC11" s="35">
        <f t="shared" si="44"/>
        <v>0.41666666666666669</v>
      </c>
      <c r="BD11" s="29">
        <f t="shared" si="45"/>
        <v>3</v>
      </c>
      <c r="BE11" s="29" t="str">
        <f t="shared" si="46"/>
        <v>moderate</v>
      </c>
      <c r="BF11" s="29">
        <f>SUM(coded_data!CM11:CP11)</f>
        <v>4</v>
      </c>
      <c r="BG11" s="35">
        <f t="shared" si="47"/>
        <v>1</v>
      </c>
      <c r="BH11" s="29">
        <f t="shared" si="48"/>
        <v>5</v>
      </c>
      <c r="BI11" s="29" t="str">
        <f t="shared" si="49"/>
        <v>very high</v>
      </c>
      <c r="BJ11" s="29">
        <f>SUM(coded_data!CQ11:CT11)</f>
        <v>4</v>
      </c>
      <c r="BK11" s="35">
        <f t="shared" si="50"/>
        <v>0.5714285714285714</v>
      </c>
      <c r="BL11" s="29">
        <f t="shared" si="51"/>
        <v>3</v>
      </c>
      <c r="BM11" s="29" t="str">
        <f t="shared" si="52"/>
        <v>moderate</v>
      </c>
      <c r="BN11" s="29">
        <f>SUM(coded_data!CU11:CZ11)</f>
        <v>6</v>
      </c>
      <c r="BO11" s="35">
        <f t="shared" si="53"/>
        <v>1</v>
      </c>
      <c r="BP11" s="29">
        <f t="shared" si="54"/>
        <v>5</v>
      </c>
      <c r="BQ11" s="29" t="str">
        <f t="shared" si="55"/>
        <v>very high</v>
      </c>
      <c r="BR11" s="29"/>
      <c r="BS11" s="29"/>
      <c r="BT11" s="29"/>
      <c r="BU11" s="29"/>
    </row>
    <row r="12" spans="1:85" x14ac:dyDescent="0.35">
      <c r="A12" s="91">
        <v>9</v>
      </c>
      <c r="B12" s="29">
        <f>SUM(coded_data!N12:Q12)</f>
        <v>3</v>
      </c>
      <c r="C12" s="35">
        <f t="shared" si="12"/>
        <v>0.75</v>
      </c>
      <c r="D12" s="29">
        <f t="shared" si="0"/>
        <v>4</v>
      </c>
      <c r="E12" s="29" t="str">
        <f t="shared" si="13"/>
        <v>high</v>
      </c>
      <c r="F12" s="29">
        <f>SUM(coded_data!R12:AA12)</f>
        <v>1</v>
      </c>
      <c r="G12" s="35">
        <f t="shared" si="14"/>
        <v>0.1</v>
      </c>
      <c r="H12" s="29">
        <f t="shared" si="2"/>
        <v>1</v>
      </c>
      <c r="I12" s="29" t="str">
        <f t="shared" si="15"/>
        <v>very low</v>
      </c>
      <c r="J12" s="29">
        <f>SUM(coded_data!AB12:AJ12)</f>
        <v>8</v>
      </c>
      <c r="K12" s="35">
        <f t="shared" si="16"/>
        <v>1</v>
      </c>
      <c r="L12" s="29">
        <f t="shared" si="4"/>
        <v>5</v>
      </c>
      <c r="M12" s="29" t="str">
        <f t="shared" si="17"/>
        <v>very high</v>
      </c>
      <c r="N12" s="29">
        <f>SUM(coded_data!AK12:AM12)</f>
        <v>2</v>
      </c>
      <c r="O12" s="35">
        <f t="shared" si="18"/>
        <v>0.2857142857142857</v>
      </c>
      <c r="P12" s="29">
        <f t="shared" si="6"/>
        <v>2</v>
      </c>
      <c r="Q12" s="29" t="str">
        <f t="shared" si="19"/>
        <v>low</v>
      </c>
      <c r="R12" s="29">
        <f>SUM(coded_data!AN12)</f>
        <v>5</v>
      </c>
      <c r="S12" s="35">
        <f t="shared" si="20"/>
        <v>1</v>
      </c>
      <c r="T12" s="29">
        <f t="shared" si="8"/>
        <v>5</v>
      </c>
      <c r="U12" s="29" t="str">
        <f t="shared" si="21"/>
        <v>very high</v>
      </c>
      <c r="V12" s="29">
        <f>SUM(coded_data!AO12)</f>
        <v>3</v>
      </c>
      <c r="W12" s="35">
        <f t="shared" si="22"/>
        <v>0.6</v>
      </c>
      <c r="X12" s="29">
        <f t="shared" si="23"/>
        <v>3</v>
      </c>
      <c r="Y12" s="29" t="str">
        <f t="shared" si="24"/>
        <v>moderate</v>
      </c>
      <c r="Z12" s="29">
        <f>SUM(coded_data!AP12:AW12)</f>
        <v>30</v>
      </c>
      <c r="AA12" s="35">
        <f t="shared" si="25"/>
        <v>0.75</v>
      </c>
      <c r="AB12" s="29">
        <f t="shared" si="26"/>
        <v>4</v>
      </c>
      <c r="AC12" s="29" t="str">
        <f t="shared" si="27"/>
        <v>high</v>
      </c>
      <c r="AD12" s="29">
        <f>SUM(coded_data!AX12:BI12)</f>
        <v>40</v>
      </c>
      <c r="AE12" s="35">
        <f t="shared" si="28"/>
        <v>0.72727272727272729</v>
      </c>
      <c r="AF12" s="29">
        <f t="shared" si="29"/>
        <v>4</v>
      </c>
      <c r="AG12" s="29" t="str">
        <f t="shared" si="30"/>
        <v>high</v>
      </c>
      <c r="AH12" s="29">
        <f>SUM(coded_data!BJ12:BL12)</f>
        <v>2</v>
      </c>
      <c r="AI12" s="35">
        <f t="shared" si="31"/>
        <v>0.66666666666666663</v>
      </c>
      <c r="AJ12" s="29">
        <f t="shared" si="32"/>
        <v>4</v>
      </c>
      <c r="AK12" s="29" t="str">
        <f t="shared" si="33"/>
        <v>high</v>
      </c>
      <c r="AL12" s="29">
        <f>SUM(coded_data!BM12:BP12)</f>
        <v>2</v>
      </c>
      <c r="AM12" s="35">
        <f t="shared" si="34"/>
        <v>0.5</v>
      </c>
      <c r="AN12" s="29">
        <f t="shared" si="10"/>
        <v>3</v>
      </c>
      <c r="AO12" s="29" t="str">
        <f t="shared" si="11"/>
        <v>moderate</v>
      </c>
      <c r="AP12" s="29">
        <f>SUM(coded_data!BQ12:BR12)</f>
        <v>4</v>
      </c>
      <c r="AQ12" s="35">
        <f t="shared" si="35"/>
        <v>0.66666666666666663</v>
      </c>
      <c r="AR12" s="29">
        <f t="shared" si="36"/>
        <v>4</v>
      </c>
      <c r="AS12" s="29" t="str">
        <f t="shared" si="37"/>
        <v>high</v>
      </c>
      <c r="AT12" s="29">
        <f>SUM(coded_data!BS12)</f>
        <v>3</v>
      </c>
      <c r="AU12" s="35">
        <f t="shared" si="38"/>
        <v>0.75</v>
      </c>
      <c r="AV12" s="29">
        <f t="shared" si="39"/>
        <v>4</v>
      </c>
      <c r="AW12" s="29" t="str">
        <f t="shared" si="40"/>
        <v>high</v>
      </c>
      <c r="AX12" s="29">
        <f>SUM(coded_data!BT12:BZ12)</f>
        <v>2</v>
      </c>
      <c r="AY12" s="35">
        <f t="shared" si="41"/>
        <v>0.2857142857142857</v>
      </c>
      <c r="AZ12" s="29">
        <f t="shared" si="42"/>
        <v>2</v>
      </c>
      <c r="BA12" s="29" t="str">
        <f t="shared" si="43"/>
        <v>low</v>
      </c>
      <c r="BB12" s="29">
        <f>SUM(coded_data!CA12:CL12)</f>
        <v>3</v>
      </c>
      <c r="BC12" s="35">
        <f t="shared" si="44"/>
        <v>0.25</v>
      </c>
      <c r="BD12" s="29">
        <f t="shared" si="45"/>
        <v>2</v>
      </c>
      <c r="BE12" s="29" t="str">
        <f t="shared" si="46"/>
        <v>low</v>
      </c>
      <c r="BF12" s="29">
        <f>SUM(coded_data!CM12:CP12)</f>
        <v>2</v>
      </c>
      <c r="BG12" s="35">
        <f t="shared" si="47"/>
        <v>0.5</v>
      </c>
      <c r="BH12" s="29">
        <f t="shared" si="48"/>
        <v>3</v>
      </c>
      <c r="BI12" s="29" t="str">
        <f t="shared" si="49"/>
        <v>moderate</v>
      </c>
      <c r="BJ12" s="29">
        <f>SUM(coded_data!CQ12:CT12)</f>
        <v>4</v>
      </c>
      <c r="BK12" s="35">
        <f t="shared" si="50"/>
        <v>0.5714285714285714</v>
      </c>
      <c r="BL12" s="29">
        <f t="shared" si="51"/>
        <v>3</v>
      </c>
      <c r="BM12" s="29" t="str">
        <f t="shared" si="52"/>
        <v>moderate</v>
      </c>
      <c r="BN12" s="29">
        <f>SUM(coded_data!CU12:CZ12)</f>
        <v>5</v>
      </c>
      <c r="BO12" s="35">
        <f t="shared" si="53"/>
        <v>0.83333333333333337</v>
      </c>
      <c r="BP12" s="29">
        <f t="shared" si="54"/>
        <v>5</v>
      </c>
      <c r="BQ12" s="29" t="str">
        <f t="shared" si="55"/>
        <v>very high</v>
      </c>
      <c r="BR12" s="29"/>
      <c r="BS12" s="29"/>
      <c r="BT12" s="29"/>
      <c r="BU12" s="29"/>
    </row>
    <row r="13" spans="1:85" x14ac:dyDescent="0.35">
      <c r="A13" s="91">
        <v>10</v>
      </c>
      <c r="B13" s="29">
        <f>SUM(coded_data!N13:Q13)</f>
        <v>4</v>
      </c>
      <c r="C13" s="35">
        <f t="shared" si="12"/>
        <v>1</v>
      </c>
      <c r="D13" s="29">
        <f t="shared" si="0"/>
        <v>5</v>
      </c>
      <c r="E13" s="29" t="str">
        <f t="shared" si="13"/>
        <v>very high</v>
      </c>
      <c r="F13" s="29">
        <f>SUM(coded_data!R13:AA13)</f>
        <v>8</v>
      </c>
      <c r="G13" s="35">
        <f t="shared" si="14"/>
        <v>0.8</v>
      </c>
      <c r="H13" s="29">
        <f t="shared" si="2"/>
        <v>4</v>
      </c>
      <c r="I13" s="29" t="str">
        <f t="shared" si="15"/>
        <v>high</v>
      </c>
      <c r="J13" s="29">
        <f>SUM(coded_data!AB13:AJ13)</f>
        <v>9</v>
      </c>
      <c r="K13" s="35">
        <f t="shared" si="16"/>
        <v>1.125</v>
      </c>
      <c r="L13" s="29">
        <f t="shared" si="4"/>
        <v>5</v>
      </c>
      <c r="M13" s="29" t="str">
        <f t="shared" si="17"/>
        <v>very high</v>
      </c>
      <c r="N13" s="29">
        <f>SUM(coded_data!AK13:AM13)</f>
        <v>6</v>
      </c>
      <c r="O13" s="35">
        <f t="shared" si="18"/>
        <v>0.8571428571428571</v>
      </c>
      <c r="P13" s="29">
        <f t="shared" si="6"/>
        <v>5</v>
      </c>
      <c r="Q13" s="29" t="str">
        <f t="shared" si="19"/>
        <v>very high</v>
      </c>
      <c r="R13" s="29">
        <f>SUM(coded_data!AN13)</f>
        <v>5</v>
      </c>
      <c r="S13" s="35">
        <f t="shared" si="20"/>
        <v>1</v>
      </c>
      <c r="T13" s="29">
        <f t="shared" si="8"/>
        <v>5</v>
      </c>
      <c r="U13" s="29" t="str">
        <f t="shared" si="21"/>
        <v>very high</v>
      </c>
      <c r="V13" s="29">
        <f>SUM(coded_data!AO13)</f>
        <v>5</v>
      </c>
      <c r="W13" s="35">
        <f t="shared" si="22"/>
        <v>1</v>
      </c>
      <c r="X13" s="29">
        <f t="shared" si="23"/>
        <v>5</v>
      </c>
      <c r="Y13" s="29" t="str">
        <f t="shared" si="24"/>
        <v>very high</v>
      </c>
      <c r="Z13" s="29">
        <f>SUM(coded_data!AP13:AW13)</f>
        <v>28</v>
      </c>
      <c r="AA13" s="35">
        <f t="shared" si="25"/>
        <v>0.7</v>
      </c>
      <c r="AB13" s="29">
        <f t="shared" si="26"/>
        <v>4</v>
      </c>
      <c r="AC13" s="29" t="str">
        <f t="shared" si="27"/>
        <v>high</v>
      </c>
      <c r="AD13" s="29">
        <f>SUM(coded_data!AX13:BI13)</f>
        <v>47</v>
      </c>
      <c r="AE13" s="35">
        <f t="shared" si="28"/>
        <v>0.8545454545454545</v>
      </c>
      <c r="AF13" s="29">
        <f t="shared" si="29"/>
        <v>5</v>
      </c>
      <c r="AG13" s="29" t="str">
        <f t="shared" si="30"/>
        <v>very high</v>
      </c>
      <c r="AH13" s="29">
        <f>SUM(coded_data!BJ13:BL13)</f>
        <v>3</v>
      </c>
      <c r="AI13" s="35">
        <f t="shared" si="31"/>
        <v>1</v>
      </c>
      <c r="AJ13" s="29">
        <f t="shared" si="32"/>
        <v>5</v>
      </c>
      <c r="AK13" s="29" t="str">
        <f t="shared" si="33"/>
        <v>very high</v>
      </c>
      <c r="AL13" s="29">
        <f>SUM(coded_data!BM13:BP13)</f>
        <v>2</v>
      </c>
      <c r="AM13" s="35">
        <f t="shared" si="34"/>
        <v>0.5</v>
      </c>
      <c r="AN13" s="29">
        <f t="shared" si="10"/>
        <v>3</v>
      </c>
      <c r="AO13" s="29" t="str">
        <f t="shared" si="11"/>
        <v>moderate</v>
      </c>
      <c r="AP13" s="29">
        <f>SUM(coded_data!BQ13:BR13)</f>
        <v>2</v>
      </c>
      <c r="AQ13" s="35">
        <f t="shared" si="35"/>
        <v>0.33333333333333331</v>
      </c>
      <c r="AR13" s="29">
        <f t="shared" si="36"/>
        <v>2</v>
      </c>
      <c r="AS13" s="29" t="str">
        <f t="shared" si="37"/>
        <v>low</v>
      </c>
      <c r="AT13" s="29">
        <f>SUM(coded_data!BS13)</f>
        <v>0</v>
      </c>
      <c r="AU13" s="35">
        <f t="shared" si="38"/>
        <v>0</v>
      </c>
      <c r="AV13" s="29">
        <f t="shared" si="39"/>
        <v>1</v>
      </c>
      <c r="AW13" s="29" t="str">
        <f t="shared" si="40"/>
        <v>very low</v>
      </c>
      <c r="AX13" s="29">
        <f>SUM(coded_data!BT13:BZ13)</f>
        <v>7</v>
      </c>
      <c r="AY13" s="35">
        <f t="shared" si="41"/>
        <v>1</v>
      </c>
      <c r="AZ13" s="29">
        <f t="shared" si="42"/>
        <v>5</v>
      </c>
      <c r="BA13" s="29" t="str">
        <f t="shared" si="43"/>
        <v>very high</v>
      </c>
      <c r="BB13" s="29">
        <f>SUM(coded_data!CA13:CL13)</f>
        <v>5</v>
      </c>
      <c r="BC13" s="35">
        <f t="shared" si="44"/>
        <v>0.41666666666666669</v>
      </c>
      <c r="BD13" s="29">
        <f t="shared" si="45"/>
        <v>3</v>
      </c>
      <c r="BE13" s="29" t="str">
        <f t="shared" si="46"/>
        <v>moderate</v>
      </c>
      <c r="BF13" s="29">
        <f>SUM(coded_data!CM13:CP13)</f>
        <v>4</v>
      </c>
      <c r="BG13" s="35">
        <f t="shared" si="47"/>
        <v>1</v>
      </c>
      <c r="BH13" s="29">
        <f t="shared" si="48"/>
        <v>5</v>
      </c>
      <c r="BI13" s="29" t="str">
        <f t="shared" si="49"/>
        <v>very high</v>
      </c>
      <c r="BJ13" s="29">
        <f>SUM(coded_data!CQ13:CT13)</f>
        <v>4</v>
      </c>
      <c r="BK13" s="35">
        <f t="shared" si="50"/>
        <v>0.5714285714285714</v>
      </c>
      <c r="BL13" s="29">
        <f t="shared" si="51"/>
        <v>3</v>
      </c>
      <c r="BM13" s="29" t="str">
        <f t="shared" si="52"/>
        <v>moderate</v>
      </c>
      <c r="BN13" s="29">
        <f>SUM(coded_data!CU13:CZ13)</f>
        <v>5</v>
      </c>
      <c r="BO13" s="35">
        <f t="shared" si="53"/>
        <v>0.83333333333333337</v>
      </c>
      <c r="BP13" s="29">
        <f t="shared" si="54"/>
        <v>5</v>
      </c>
      <c r="BQ13" s="29" t="str">
        <f t="shared" si="55"/>
        <v>very high</v>
      </c>
    </row>
  </sheetData>
  <mergeCells count="22">
    <mergeCell ref="AP2:AS2"/>
    <mergeCell ref="B2:E2"/>
    <mergeCell ref="F2:I2"/>
    <mergeCell ref="J2:M2"/>
    <mergeCell ref="N2:Q2"/>
    <mergeCell ref="R2:U2"/>
    <mergeCell ref="A1:A2"/>
    <mergeCell ref="B1:Q1"/>
    <mergeCell ref="R1:AG1"/>
    <mergeCell ref="AH1:BE1"/>
    <mergeCell ref="BF1:BQ1"/>
    <mergeCell ref="AT2:AW2"/>
    <mergeCell ref="AX2:BA2"/>
    <mergeCell ref="BB2:BE2"/>
    <mergeCell ref="BF2:BI2"/>
    <mergeCell ref="BJ2:BM2"/>
    <mergeCell ref="BN2:BQ2"/>
    <mergeCell ref="V2:Y2"/>
    <mergeCell ref="Z2:AC2"/>
    <mergeCell ref="AD2:AG2"/>
    <mergeCell ref="AH2:AK2"/>
    <mergeCell ref="AL2:AO2"/>
  </mergeCells>
  <hyperlinks>
    <hyperlink ref="A1:A2" location="Intro!A1" display="Intro!A1" xr:uid="{730CB848-2407-41A5-9455-70DA152EBB91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D9608-0853-49DA-9825-EB9CC452A97E}">
  <dimension ref="A1:BB35"/>
  <sheetViews>
    <sheetView showGridLines="0" zoomScale="60" zoomScaleNormal="60" workbookViewId="0">
      <selection activeCell="J11" sqref="J11"/>
    </sheetView>
  </sheetViews>
  <sheetFormatPr defaultRowHeight="14.5" x14ac:dyDescent="0.35"/>
  <cols>
    <col min="1" max="1" width="7.90625" customWidth="1"/>
    <col min="2" max="2" width="26" customWidth="1"/>
    <col min="3" max="3" width="37.6328125" customWidth="1"/>
    <col min="4" max="4" width="4.36328125" customWidth="1"/>
    <col min="5" max="5" width="15.1796875" customWidth="1"/>
    <col min="6" max="6" width="2.08984375" customWidth="1"/>
    <col min="7" max="7" width="5" customWidth="1"/>
    <col min="8" max="8" width="60.7265625" customWidth="1"/>
    <col min="9" max="9" width="13.6328125" customWidth="1"/>
    <col min="10" max="10" width="22.54296875" style="35" customWidth="1"/>
    <col min="11" max="11" width="7.453125" customWidth="1"/>
    <col min="12" max="12" width="14.36328125" customWidth="1"/>
    <col min="13" max="13" width="2.08984375" customWidth="1"/>
    <col min="14" max="14" width="5" customWidth="1"/>
    <col min="15" max="15" width="52.08984375" customWidth="1"/>
    <col min="16" max="20" width="3.90625" customWidth="1"/>
    <col min="21" max="21" width="13.6328125" customWidth="1"/>
    <col min="22" max="22" width="16.90625" customWidth="1"/>
    <col min="24" max="24" width="14.36328125" customWidth="1"/>
    <col min="25" max="25" width="4.6328125" customWidth="1"/>
    <col min="26" max="26" width="5" customWidth="1"/>
    <col min="27" max="27" width="72.81640625" customWidth="1"/>
    <col min="28" max="28" width="13.6328125" customWidth="1"/>
    <col min="29" max="29" width="19.1796875" customWidth="1"/>
    <col min="30" max="30" width="7.453125" customWidth="1"/>
    <col min="31" max="31" width="14.36328125" customWidth="1"/>
    <col min="32" max="32" width="3" customWidth="1"/>
    <col min="33" max="33" width="5" customWidth="1"/>
    <col min="34" max="34" width="95" customWidth="1"/>
    <col min="35" max="35" width="13.6328125" customWidth="1"/>
    <col min="36" max="36" width="21.90625" customWidth="1"/>
    <col min="37" max="37" width="7.453125" customWidth="1"/>
    <col min="38" max="38" width="14.36328125" customWidth="1"/>
    <col min="39" max="39" width="3.36328125" customWidth="1"/>
    <col min="40" max="40" width="12.36328125" customWidth="1"/>
    <col min="47" max="47" width="6.1796875" customWidth="1"/>
    <col min="48" max="48" width="18.90625" customWidth="1"/>
    <col min="49" max="49" width="18.36328125" customWidth="1"/>
    <col min="51" max="51" width="13.7265625" customWidth="1"/>
  </cols>
  <sheetData>
    <row r="1" spans="1:54" x14ac:dyDescent="0.35">
      <c r="A1" s="210" t="s">
        <v>442</v>
      </c>
      <c r="B1" s="201" t="s">
        <v>441</v>
      </c>
      <c r="C1" s="202"/>
      <c r="D1" s="202"/>
      <c r="E1" s="203"/>
      <c r="G1" s="195" t="s">
        <v>260</v>
      </c>
      <c r="H1" s="196"/>
      <c r="I1" s="196"/>
      <c r="J1" s="196"/>
      <c r="K1" s="196"/>
      <c r="L1" s="197"/>
      <c r="N1" s="189" t="s">
        <v>261</v>
      </c>
      <c r="O1" s="190"/>
      <c r="P1" s="190"/>
      <c r="Q1" s="190"/>
      <c r="R1" s="190"/>
      <c r="S1" s="190"/>
      <c r="T1" s="190"/>
      <c r="U1" s="190"/>
      <c r="V1" s="190"/>
      <c r="W1" s="190"/>
      <c r="X1" s="191"/>
      <c r="Z1" s="183" t="s">
        <v>262</v>
      </c>
      <c r="AA1" s="184"/>
      <c r="AB1" s="184"/>
      <c r="AC1" s="184"/>
      <c r="AD1" s="184"/>
      <c r="AE1" s="185"/>
      <c r="AG1" s="177" t="s">
        <v>263</v>
      </c>
      <c r="AH1" s="178"/>
      <c r="AI1" s="178"/>
      <c r="AJ1" s="178"/>
      <c r="AK1" s="178"/>
      <c r="AL1" s="179"/>
      <c r="AN1" s="218" t="s">
        <v>412</v>
      </c>
      <c r="AO1" s="219"/>
      <c r="AP1" s="219"/>
      <c r="AQ1" s="219"/>
      <c r="AR1" s="219"/>
      <c r="AS1" s="219"/>
      <c r="AT1" s="219"/>
      <c r="AU1" s="219"/>
      <c r="AV1" s="219"/>
      <c r="AW1" s="219"/>
      <c r="AX1" s="219"/>
      <c r="AY1" s="219"/>
      <c r="AZ1" s="219"/>
      <c r="BA1" s="219"/>
      <c r="BB1" s="220"/>
    </row>
    <row r="2" spans="1:54" ht="14.5" customHeight="1" thickBot="1" x14ac:dyDescent="0.4">
      <c r="A2" s="211"/>
      <c r="B2" s="204"/>
      <c r="C2" s="205"/>
      <c r="D2" s="205"/>
      <c r="E2" s="206"/>
      <c r="G2" s="198"/>
      <c r="H2" s="199"/>
      <c r="I2" s="199"/>
      <c r="J2" s="199"/>
      <c r="K2" s="199"/>
      <c r="L2" s="200"/>
      <c r="N2" s="192"/>
      <c r="O2" s="193"/>
      <c r="P2" s="193"/>
      <c r="Q2" s="193"/>
      <c r="R2" s="193"/>
      <c r="S2" s="193"/>
      <c r="T2" s="193"/>
      <c r="U2" s="193"/>
      <c r="V2" s="193"/>
      <c r="W2" s="193"/>
      <c r="X2" s="194"/>
      <c r="Z2" s="186"/>
      <c r="AA2" s="187"/>
      <c r="AB2" s="187"/>
      <c r="AC2" s="187"/>
      <c r="AD2" s="187"/>
      <c r="AE2" s="188"/>
      <c r="AG2" s="180"/>
      <c r="AH2" s="181"/>
      <c r="AI2" s="181"/>
      <c r="AJ2" s="181"/>
      <c r="AK2" s="181"/>
      <c r="AL2" s="182"/>
      <c r="AN2" s="221"/>
      <c r="AO2" s="222"/>
      <c r="AP2" s="222"/>
      <c r="AQ2" s="222"/>
      <c r="AR2" s="222"/>
      <c r="AS2" s="222"/>
      <c r="AT2" s="222"/>
      <c r="AU2" s="222"/>
      <c r="AV2" s="222"/>
      <c r="AW2" s="222"/>
      <c r="AX2" s="222"/>
      <c r="AY2" s="222"/>
      <c r="AZ2" s="222"/>
      <c r="BA2" s="222"/>
      <c r="BB2" s="223"/>
    </row>
    <row r="3" spans="1:54" ht="15" customHeight="1" thickBot="1" x14ac:dyDescent="0.4">
      <c r="A3" s="79" t="s">
        <v>153</v>
      </c>
      <c r="B3" s="85" t="s">
        <v>310</v>
      </c>
      <c r="C3" s="80" t="s">
        <v>311</v>
      </c>
      <c r="D3" s="85" t="s">
        <v>312</v>
      </c>
      <c r="E3" s="81" t="s">
        <v>313</v>
      </c>
      <c r="G3" t="s">
        <v>153</v>
      </c>
      <c r="H3" t="s">
        <v>310</v>
      </c>
      <c r="I3" t="s">
        <v>345</v>
      </c>
      <c r="J3" s="35" t="s">
        <v>279</v>
      </c>
      <c r="K3" t="s">
        <v>265</v>
      </c>
      <c r="L3" t="s">
        <v>346</v>
      </c>
      <c r="N3" t="s">
        <v>153</v>
      </c>
      <c r="O3" t="s">
        <v>310</v>
      </c>
      <c r="P3" t="s">
        <v>436</v>
      </c>
      <c r="Q3" t="s">
        <v>437</v>
      </c>
      <c r="R3" t="s">
        <v>438</v>
      </c>
      <c r="S3" t="s">
        <v>439</v>
      </c>
      <c r="T3" t="s">
        <v>440</v>
      </c>
      <c r="U3" t="s">
        <v>345</v>
      </c>
      <c r="V3" t="s">
        <v>347</v>
      </c>
      <c r="W3" t="s">
        <v>265</v>
      </c>
      <c r="X3" t="s">
        <v>346</v>
      </c>
      <c r="Z3" s="29" t="s">
        <v>153</v>
      </c>
      <c r="AA3" s="29" t="s">
        <v>310</v>
      </c>
      <c r="AB3" s="29" t="s">
        <v>345</v>
      </c>
      <c r="AC3" s="29" t="s">
        <v>279</v>
      </c>
      <c r="AD3" s="29" t="s">
        <v>265</v>
      </c>
      <c r="AE3" s="29" t="s">
        <v>346</v>
      </c>
      <c r="AG3" s="29" t="s">
        <v>153</v>
      </c>
      <c r="AH3" s="29" t="s">
        <v>310</v>
      </c>
      <c r="AI3" s="29" t="s">
        <v>345</v>
      </c>
      <c r="AJ3" s="29" t="s">
        <v>279</v>
      </c>
      <c r="AK3" s="29" t="s">
        <v>265</v>
      </c>
      <c r="AL3" s="29" t="s">
        <v>346</v>
      </c>
      <c r="AN3" s="212" t="s">
        <v>413</v>
      </c>
      <c r="AO3" s="224"/>
      <c r="AP3" s="224"/>
      <c r="AQ3" s="224"/>
      <c r="AR3" s="224"/>
      <c r="AS3" s="224"/>
      <c r="AT3" s="225"/>
      <c r="AU3" s="29"/>
      <c r="AV3" s="226" t="s">
        <v>414</v>
      </c>
      <c r="AW3" s="227"/>
      <c r="AX3" s="29"/>
      <c r="AY3" s="226" t="s">
        <v>415</v>
      </c>
      <c r="AZ3" s="228"/>
      <c r="BA3" s="228"/>
      <c r="BB3" s="227"/>
    </row>
    <row r="4" spans="1:54" ht="15.5" customHeight="1" thickBot="1" x14ac:dyDescent="0.4">
      <c r="A4" s="208">
        <v>1</v>
      </c>
      <c r="B4" s="216" t="s">
        <v>314</v>
      </c>
      <c r="C4" s="45" t="s">
        <v>141</v>
      </c>
      <c r="D4" s="83">
        <v>7</v>
      </c>
      <c r="E4" s="63">
        <f>COUNTIF(coded_data!B:B, D4)</f>
        <v>2</v>
      </c>
      <c r="F4" s="29"/>
      <c r="G4" s="29">
        <v>1</v>
      </c>
      <c r="H4" s="29" t="s">
        <v>344</v>
      </c>
      <c r="I4" s="29">
        <f>SUM(coded_data!N:N)</f>
        <v>10</v>
      </c>
      <c r="J4" s="35">
        <f>I4/COUNT(raw_data!A:A)</f>
        <v>1</v>
      </c>
      <c r="K4" s="29">
        <f t="shared" ref="K4" si="0">IF(L4="very low", 1, IF(L4="low", 2, IF(L4="moderate", 3, IF(L4="high", 4, 5))))</f>
        <v>5</v>
      </c>
      <c r="L4" s="29" t="str">
        <f t="shared" ref="L4" si="1">IF(J4&lt;=20%, "very low", IF(J4&lt;=40%, "low", IF(J4&lt;=60%, "moderate", IF(J4&lt;=80%, "high", "very high"))))</f>
        <v>very high</v>
      </c>
      <c r="M4" s="29"/>
      <c r="N4" s="29">
        <v>1</v>
      </c>
      <c r="O4" s="29" t="s">
        <v>357</v>
      </c>
      <c r="P4" s="29">
        <f>COUNTIF(coded_data!AN:AN, 1)</f>
        <v>0</v>
      </c>
      <c r="Q4" s="29">
        <f>COUNTIF(coded_data!AN:AN, 2)</f>
        <v>0</v>
      </c>
      <c r="R4" s="29">
        <f>COUNTIF(coded_data!AN:AN, 3)</f>
        <v>0</v>
      </c>
      <c r="S4" s="29">
        <f>COUNTIF(coded_data!AN:AN, 4)</f>
        <v>2</v>
      </c>
      <c r="T4" s="29">
        <f>COUNTIF(coded_data!AN:AN, 5)</f>
        <v>8</v>
      </c>
      <c r="U4" s="29">
        <f>SUM(coded_data!AN:AN)</f>
        <v>48</v>
      </c>
      <c r="V4" s="35">
        <f>U4/COUNT(raw_data!A:A)/5</f>
        <v>0.96</v>
      </c>
      <c r="W4" s="29">
        <f t="shared" ref="W4" si="2">IF(X4="very low", 1, IF(X4="low", 2, IF(X4="moderate", 3, IF(X4="high", 4, 5))))</f>
        <v>5</v>
      </c>
      <c r="X4" s="29" t="str">
        <f t="shared" ref="X4" si="3">IF(V4&lt;=20%, "very low", IF(V4&lt;=40%, "low", IF(V4&lt;=60%, "moderate", IF(V4&lt;=80%, "high", "very high"))))</f>
        <v>very high</v>
      </c>
      <c r="Y4" s="29"/>
      <c r="Z4" s="29">
        <v>1</v>
      </c>
      <c r="AA4" s="29" t="s">
        <v>397</v>
      </c>
      <c r="AB4" s="29">
        <f>SUM(coded_data!BJ:BJ) + SUM(coded_data!BK:BK) + SUM(coded_data!BL:BL)</f>
        <v>27</v>
      </c>
      <c r="AC4" s="35">
        <f>AB4/COUNT(raw_data!A:A)/3</f>
        <v>0.9</v>
      </c>
      <c r="AD4" s="29">
        <f t="shared" ref="AD4" si="4">IF(AE4="very low", 1, IF(AE4="low", 2, IF(AE4="moderate", 3, IF(AE4="high", 4, 5))))</f>
        <v>5</v>
      </c>
      <c r="AE4" s="29" t="str">
        <f t="shared" ref="AE4" si="5">IF(AC4&lt;=20%, "very low", IF(AC4&lt;=40%, "low", IF(AC4&lt;=60%, "moderate", IF(AC4&lt;=80%, "high", "very high"))))</f>
        <v>very high</v>
      </c>
      <c r="AF4" s="29"/>
      <c r="AG4" s="29">
        <v>1</v>
      </c>
      <c r="AH4" s="29" t="s">
        <v>406</v>
      </c>
      <c r="AI4" s="29">
        <f>SUM(coded_data!CM:CM)</f>
        <v>10</v>
      </c>
      <c r="AJ4" s="35">
        <f>AI4/COUNT(raw_data!A:A)</f>
        <v>1</v>
      </c>
      <c r="AK4" s="29">
        <f t="shared" ref="AK4" si="6">IF(AL4="very low", 1, IF(AL4="low", 2, IF(AL4="moderate", 3, IF(AL4="high", 4, 5))))</f>
        <v>5</v>
      </c>
      <c r="AL4" s="29" t="str">
        <f t="shared" ref="AL4" si="7">IF(AJ4&lt;=20%, "very low", IF(AJ4&lt;=40%, "low", IF(AJ4&lt;=60%, "moderate", IF(AJ4&lt;=80%, "high", "very high"))))</f>
        <v>very high</v>
      </c>
      <c r="AN4" s="213" t="s">
        <v>416</v>
      </c>
      <c r="AO4" s="131" t="s">
        <v>417</v>
      </c>
      <c r="AP4" s="132"/>
      <c r="AQ4" s="133"/>
      <c r="AR4" s="131" t="s">
        <v>418</v>
      </c>
      <c r="AS4" s="132"/>
      <c r="AT4" s="133"/>
      <c r="AU4" s="29"/>
      <c r="AV4" s="14" t="s">
        <v>225</v>
      </c>
      <c r="AW4" s="38">
        <f>COUNTIF(raw_data!DM:DM, AV4)</f>
        <v>1</v>
      </c>
      <c r="AX4" s="29"/>
      <c r="AY4" s="12" t="s">
        <v>416</v>
      </c>
      <c r="AZ4" s="13" t="s">
        <v>419</v>
      </c>
      <c r="BA4" s="13" t="s">
        <v>420</v>
      </c>
      <c r="BB4" s="37" t="s">
        <v>421</v>
      </c>
    </row>
    <row r="5" spans="1:54" ht="15" thickBot="1" x14ac:dyDescent="0.4">
      <c r="A5" s="208"/>
      <c r="B5" s="216"/>
      <c r="C5" s="45" t="s">
        <v>142</v>
      </c>
      <c r="D5" s="83">
        <v>6</v>
      </c>
      <c r="E5" s="63">
        <f>COUNTIF(coded_data!B:B, D5)</f>
        <v>2</v>
      </c>
      <c r="F5" s="29"/>
      <c r="G5" s="29">
        <v>2</v>
      </c>
      <c r="H5" s="29" t="s">
        <v>348</v>
      </c>
      <c r="I5" s="29">
        <f>SUM(coded_data!O:O) + SUM(coded_data!P:P) + SUM(coded_data!Q:Q)</f>
        <v>29</v>
      </c>
      <c r="J5" s="35">
        <f>I5/COUNT(raw_data!A:A)/3</f>
        <v>0.96666666666666667</v>
      </c>
      <c r="K5" s="29">
        <f t="shared" ref="K5:K13" si="8">IF(L5="very low", 1, IF(L5="low", 2, IF(L5="moderate", 3, IF(L5="high", 4, 5))))</f>
        <v>5</v>
      </c>
      <c r="L5" s="29" t="str">
        <f t="shared" ref="L5:L13" si="9">IF(J5&lt;=20%, "very low", IF(J5&lt;=40%, "low", IF(J5&lt;=60%, "moderate", IF(J5&lt;=80%, "high", "very high"))))</f>
        <v>very high</v>
      </c>
      <c r="M5" s="29"/>
      <c r="N5" s="29">
        <v>2</v>
      </c>
      <c r="O5" s="29" t="s">
        <v>358</v>
      </c>
      <c r="P5" s="29">
        <f>COUNTIF(coded_data!AO:AO, 1)</f>
        <v>0</v>
      </c>
      <c r="Q5" s="29">
        <f>COUNTIF(coded_data!AO:AO, 2)</f>
        <v>0</v>
      </c>
      <c r="R5" s="29">
        <f>COUNTIF(coded_data!AO:AO, 3)</f>
        <v>3</v>
      </c>
      <c r="S5" s="29">
        <f>COUNTIF(coded_data!AO:AO, 4)</f>
        <v>5</v>
      </c>
      <c r="T5" s="29">
        <f>COUNTIF(coded_data!AO:AO, 5)</f>
        <v>2</v>
      </c>
      <c r="U5" s="29">
        <f>SUM(coded_data!AO:AO)</f>
        <v>39</v>
      </c>
      <c r="V5" s="35">
        <f>U5/COUNT(raw_data!A:A)/5</f>
        <v>0.78</v>
      </c>
      <c r="W5" s="29">
        <f t="shared" ref="W5:W24" si="10">IF(X5="very low", 1, IF(X5="low", 2, IF(X5="moderate", 3, IF(X5="high", 4, 5))))</f>
        <v>4</v>
      </c>
      <c r="X5" s="29" t="str">
        <f t="shared" ref="X5:X24" si="11">IF(V5&lt;=20%, "very low", IF(V5&lt;=40%, "low", IF(V5&lt;=60%, "moderate", IF(V5&lt;=80%, "high", "very high"))))</f>
        <v>high</v>
      </c>
      <c r="Y5" s="29"/>
      <c r="Z5" s="29">
        <v>2</v>
      </c>
      <c r="AA5" s="29" t="s">
        <v>398</v>
      </c>
      <c r="AB5" s="29">
        <f>SUM(coded_data!BM:BP)</f>
        <v>25</v>
      </c>
      <c r="AC5" s="35">
        <f>AB5/COUNT(raw_data!A:A)/4</f>
        <v>0.625</v>
      </c>
      <c r="AD5" s="29">
        <f t="shared" ref="AD5:AD12" si="12">IF(AE5="very low", 1, IF(AE5="low", 2, IF(AE5="moderate", 3, IF(AE5="high", 4, 5))))</f>
        <v>4</v>
      </c>
      <c r="AE5" s="29" t="str">
        <f t="shared" ref="AE5:AE12" si="13">IF(AC5&lt;=20%, "very low", IF(AC5&lt;=40%, "low", IF(AC5&lt;=60%, "moderate", IF(AC5&lt;=80%, "high", "very high"))))</f>
        <v>high</v>
      </c>
      <c r="AF5" s="29"/>
      <c r="AG5" s="29">
        <v>2</v>
      </c>
      <c r="AH5" s="29" t="s">
        <v>407</v>
      </c>
      <c r="AI5" s="29">
        <f>SUM(coded_data!CN:CP)</f>
        <v>26</v>
      </c>
      <c r="AJ5" s="35">
        <f>AI5/COUNT(raw_data!A:A)/3</f>
        <v>0.8666666666666667</v>
      </c>
      <c r="AK5" s="29">
        <f t="shared" ref="AK5:AK9" si="14">IF(AL5="very low", 1, IF(AL5="low", 2, IF(AL5="moderate", 3, IF(AL5="high", 4, 5))))</f>
        <v>5</v>
      </c>
      <c r="AL5" s="29" t="str">
        <f t="shared" ref="AL5:AL9" si="15">IF(AJ5&lt;=20%, "very low", IF(AJ5&lt;=40%, "low", IF(AJ5&lt;=60%, "moderate", IF(AJ5&lt;=80%, "high", "very high"))))</f>
        <v>very high</v>
      </c>
      <c r="AN5" s="229"/>
      <c r="AO5" s="79" t="s">
        <v>419</v>
      </c>
      <c r="AP5" s="80" t="s">
        <v>420</v>
      </c>
      <c r="AQ5" s="81" t="s">
        <v>421</v>
      </c>
      <c r="AR5" s="1" t="s">
        <v>419</v>
      </c>
      <c r="AS5" s="1" t="s">
        <v>420</v>
      </c>
      <c r="AT5" s="38" t="s">
        <v>421</v>
      </c>
      <c r="AU5" s="29"/>
      <c r="AV5" s="14" t="s">
        <v>422</v>
      </c>
      <c r="AW5" s="38">
        <f>COUNTIF(raw_data!DM:DM, AV5)</f>
        <v>0</v>
      </c>
      <c r="AX5" s="29"/>
      <c r="AY5" s="14" t="s">
        <v>231</v>
      </c>
      <c r="AZ5" s="1">
        <f>COUNTIF(raw_data!DU:DU, AY5)</f>
        <v>1</v>
      </c>
      <c r="BA5" s="1">
        <f>COUNTIF(raw_data!DV:DV, AY5)</f>
        <v>0</v>
      </c>
      <c r="BB5" s="38">
        <f>COUNTIF(raw_data!DW:DW, AY5)</f>
        <v>0</v>
      </c>
    </row>
    <row r="6" spans="1:54" x14ac:dyDescent="0.35">
      <c r="A6" s="208"/>
      <c r="B6" s="216"/>
      <c r="C6" s="45" t="s">
        <v>315</v>
      </c>
      <c r="D6" s="83">
        <v>5</v>
      </c>
      <c r="E6" s="63">
        <f>COUNTIF(coded_data!B:B, D6)</f>
        <v>4</v>
      </c>
      <c r="F6" s="29"/>
      <c r="G6" s="29">
        <v>3</v>
      </c>
      <c r="H6" s="29" t="s">
        <v>349</v>
      </c>
      <c r="I6" s="29">
        <f>SUM(coded_data!R:R)</f>
        <v>9</v>
      </c>
      <c r="J6" s="35">
        <f>I6/COUNT(raw_data!A:A)</f>
        <v>0.9</v>
      </c>
      <c r="K6" s="29">
        <f t="shared" si="8"/>
        <v>5</v>
      </c>
      <c r="L6" s="29" t="str">
        <f t="shared" si="9"/>
        <v>very high</v>
      </c>
      <c r="M6" s="29"/>
      <c r="N6" s="29" t="s">
        <v>359</v>
      </c>
      <c r="O6" s="29" t="s">
        <v>367</v>
      </c>
      <c r="P6" s="29">
        <f>COUNTIF(coded_data!AP:AP, 1)</f>
        <v>3</v>
      </c>
      <c r="Q6" s="29">
        <f>COUNTIF(coded_data!AP:AP, 2)</f>
        <v>3</v>
      </c>
      <c r="R6" s="29">
        <f>COUNTIF(coded_data!AP:AP, 3)</f>
        <v>3</v>
      </c>
      <c r="S6" s="29">
        <f>COUNTIF(coded_data!AP:AP, 4)</f>
        <v>1</v>
      </c>
      <c r="T6" s="29">
        <f>COUNTIF(coded_data!AP:AP, 5)</f>
        <v>0</v>
      </c>
      <c r="U6" s="29">
        <f>SUM(coded_data!AP:AP)</f>
        <v>22</v>
      </c>
      <c r="V6" s="35">
        <f>U6/COUNT(raw_data!A:A)/5</f>
        <v>0.44000000000000006</v>
      </c>
      <c r="W6" s="29">
        <f t="shared" si="10"/>
        <v>3</v>
      </c>
      <c r="X6" s="29" t="str">
        <f t="shared" si="11"/>
        <v>moderate</v>
      </c>
      <c r="Y6" s="29"/>
      <c r="Z6" s="29">
        <v>3</v>
      </c>
      <c r="AA6" s="29" t="s">
        <v>399</v>
      </c>
      <c r="AB6" s="29">
        <f>SUM(coded_data!BQ:BQ)</f>
        <v>18</v>
      </c>
      <c r="AC6" s="35">
        <f>AB6/COUNT(raw_data!A:A)/2</f>
        <v>0.9</v>
      </c>
      <c r="AD6" s="29">
        <f t="shared" si="12"/>
        <v>5</v>
      </c>
      <c r="AE6" s="29" t="str">
        <f t="shared" si="13"/>
        <v>very high</v>
      </c>
      <c r="AF6" s="29"/>
      <c r="AG6" s="29">
        <v>3</v>
      </c>
      <c r="AH6" s="29" t="s">
        <v>408</v>
      </c>
      <c r="AI6" s="29">
        <f>SUM(coded_data!CQ:CQ)</f>
        <v>14</v>
      </c>
      <c r="AJ6" s="35">
        <f>AI6/COUNT(raw_data!A:A)/4</f>
        <v>0.35</v>
      </c>
      <c r="AK6" s="29">
        <f t="shared" si="14"/>
        <v>2</v>
      </c>
      <c r="AL6" s="29" t="str">
        <f t="shared" si="15"/>
        <v>low</v>
      </c>
      <c r="AN6" s="14" t="s">
        <v>214</v>
      </c>
      <c r="AO6" s="12">
        <f>COUNTIF(raw_data!DA:DA, AN6)</f>
        <v>6</v>
      </c>
      <c r="AP6" s="13">
        <f>COUNTIF(raw_data!DB:DB, AN6)</f>
        <v>3</v>
      </c>
      <c r="AQ6" s="37">
        <f>COUNTIF(raw_data!DC:DC, AN6)</f>
        <v>1</v>
      </c>
      <c r="AR6" s="12">
        <f>COUNTIF(raw_data!DG:DG, AN6)</f>
        <v>6</v>
      </c>
      <c r="AS6" s="13">
        <f>COUNTIF(raw_data!DH:DH, AN6)</f>
        <v>3</v>
      </c>
      <c r="AT6" s="37">
        <f>COUNTIF(raw_data!DI:DI, AN6)</f>
        <v>1</v>
      </c>
      <c r="AU6" s="29"/>
      <c r="AV6" s="14" t="s">
        <v>223</v>
      </c>
      <c r="AW6" s="38">
        <f>COUNTIF(raw_data!DM:DM, AV6)</f>
        <v>4</v>
      </c>
      <c r="AX6" s="29"/>
      <c r="AY6" s="14" t="s">
        <v>232</v>
      </c>
      <c r="AZ6" s="1">
        <f>COUNTIF(raw_data!DU:DU, AY6)</f>
        <v>3</v>
      </c>
      <c r="BA6" s="1">
        <f>COUNTIF(raw_data!DV:DV, AY6)</f>
        <v>0</v>
      </c>
      <c r="BB6" s="38">
        <f>COUNTIF(raw_data!DW:DW, AY6)</f>
        <v>1</v>
      </c>
    </row>
    <row r="7" spans="1:54" x14ac:dyDescent="0.35">
      <c r="A7" s="208"/>
      <c r="B7" s="216"/>
      <c r="C7" s="45" t="s">
        <v>316</v>
      </c>
      <c r="D7" s="83">
        <v>4</v>
      </c>
      <c r="E7" s="63">
        <f>COUNTIF(coded_data!B:B, D7)</f>
        <v>2</v>
      </c>
      <c r="F7" s="29"/>
      <c r="G7" s="29">
        <v>4</v>
      </c>
      <c r="H7" s="29" t="s">
        <v>350</v>
      </c>
      <c r="I7" s="29">
        <f>SUM(coded_data!S:S) + SUM(coded_data!T:T) + SUM(coded_data!U:U)</f>
        <v>28</v>
      </c>
      <c r="J7" s="35">
        <f>I7/COUNT(raw_data!A:A)/3</f>
        <v>0.93333333333333324</v>
      </c>
      <c r="K7" s="29">
        <f t="shared" si="8"/>
        <v>5</v>
      </c>
      <c r="L7" s="29" t="str">
        <f t="shared" si="9"/>
        <v>very high</v>
      </c>
      <c r="M7" s="29"/>
      <c r="N7" s="29" t="s">
        <v>360</v>
      </c>
      <c r="O7" s="29" t="s">
        <v>368</v>
      </c>
      <c r="P7" s="29">
        <f>COUNTIF(coded_data!AQ:AQ, 1)</f>
        <v>0</v>
      </c>
      <c r="Q7" s="29">
        <f>COUNTIF(coded_data!AQ:AQ, 2)</f>
        <v>0</v>
      </c>
      <c r="R7" s="29">
        <f>COUNTIF(coded_data!AQ:AQ, 3)</f>
        <v>0</v>
      </c>
      <c r="S7" s="29">
        <f>COUNTIF(coded_data!AQ:AQ, 4)</f>
        <v>0</v>
      </c>
      <c r="T7" s="29">
        <f>COUNTIF(coded_data!AQ:AQ, 5)</f>
        <v>10</v>
      </c>
      <c r="U7" s="29">
        <f>SUM(coded_data!AQ:AQ)</f>
        <v>50</v>
      </c>
      <c r="V7" s="35">
        <f>U7/COUNT(raw_data!A:A)/5</f>
        <v>1</v>
      </c>
      <c r="W7" s="29">
        <f t="shared" si="10"/>
        <v>5</v>
      </c>
      <c r="X7" s="29" t="str">
        <f t="shared" si="11"/>
        <v>very high</v>
      </c>
      <c r="Y7" s="29"/>
      <c r="Z7" s="29">
        <v>4</v>
      </c>
      <c r="AA7" s="29" t="s">
        <v>400</v>
      </c>
      <c r="AB7" s="29">
        <f>SUM(coded_data!BR:BR)</f>
        <v>7</v>
      </c>
      <c r="AC7" s="35">
        <f>AB7/COUNT(raw_data!A:A)/4</f>
        <v>0.17499999999999999</v>
      </c>
      <c r="AD7" s="29">
        <f t="shared" si="12"/>
        <v>1</v>
      </c>
      <c r="AE7" s="29" t="str">
        <f t="shared" si="13"/>
        <v>very low</v>
      </c>
      <c r="AF7" s="29"/>
      <c r="AG7" s="29">
        <v>4</v>
      </c>
      <c r="AH7" s="29" t="s">
        <v>409</v>
      </c>
      <c r="AI7" s="29">
        <f>SUM(coded_data!CR:CT)</f>
        <v>29</v>
      </c>
      <c r="AJ7" s="35">
        <f>AI7/COUNT(raw_data!A:A)/3</f>
        <v>0.96666666666666667</v>
      </c>
      <c r="AK7" s="29">
        <f t="shared" si="14"/>
        <v>5</v>
      </c>
      <c r="AL7" s="29" t="str">
        <f t="shared" si="15"/>
        <v>very high</v>
      </c>
      <c r="AN7" s="14" t="s">
        <v>216</v>
      </c>
      <c r="AO7" s="14">
        <f>COUNTIF(raw_data!DA:DA, AN7)</f>
        <v>1</v>
      </c>
      <c r="AP7" s="1">
        <f>COUNTIF(raw_data!DB:DB, AN7)</f>
        <v>0</v>
      </c>
      <c r="AQ7" s="38">
        <f>COUNTIF(raw_data!DC:DC, AN7)</f>
        <v>0</v>
      </c>
      <c r="AR7" s="14">
        <f>COUNTIF(raw_data!DG:DG, AN7)</f>
        <v>1</v>
      </c>
      <c r="AS7" s="1">
        <f>COUNTIF(raw_data!DH:DH, AN7)</f>
        <v>0</v>
      </c>
      <c r="AT7" s="38">
        <f>COUNTIF(raw_data!DI:DI, AN7)</f>
        <v>0</v>
      </c>
      <c r="AU7" s="29"/>
      <c r="AV7" s="14" t="s">
        <v>224</v>
      </c>
      <c r="AW7" s="38">
        <f>COUNTIF(raw_data!DM:DM, AV7)</f>
        <v>4</v>
      </c>
      <c r="AX7" s="29"/>
      <c r="AY7" s="14" t="s">
        <v>423</v>
      </c>
      <c r="AZ7" s="1">
        <f>COUNTIF(raw_data!DU:DU, AY7)</f>
        <v>0</v>
      </c>
      <c r="BA7" s="1">
        <f>COUNTIF(raw_data!DV:DV, AY7)</f>
        <v>0</v>
      </c>
      <c r="BB7" s="38">
        <f>COUNTIF(raw_data!DW:DW, AY7)</f>
        <v>0</v>
      </c>
    </row>
    <row r="8" spans="1:54" ht="15" thickBot="1" x14ac:dyDescent="0.4">
      <c r="A8" s="208"/>
      <c r="B8" s="216"/>
      <c r="C8" s="45" t="s">
        <v>317</v>
      </c>
      <c r="D8" s="83">
        <v>3</v>
      </c>
      <c r="E8" s="63">
        <f>COUNTIF(coded_data!B:B, D8)</f>
        <v>0</v>
      </c>
      <c r="F8" s="29"/>
      <c r="G8" s="29">
        <v>5</v>
      </c>
      <c r="H8" s="29" t="s">
        <v>351</v>
      </c>
      <c r="I8" s="29">
        <f>SUM(coded_data!V:V) + SUM(coded_data!W:W) + SUM(coded_data!X:X) + SUM(coded_data!Y:Y) + SUM(coded_data!Z:Z) + SUM(coded_data!AA:AA)</f>
        <v>27</v>
      </c>
      <c r="J8" s="35">
        <f>I8/COUNT(raw_data!A:A)/6</f>
        <v>0.45</v>
      </c>
      <c r="K8" s="29">
        <f t="shared" si="8"/>
        <v>3</v>
      </c>
      <c r="L8" s="29" t="str">
        <f t="shared" si="9"/>
        <v>moderate</v>
      </c>
      <c r="M8" s="29"/>
      <c r="N8" s="29" t="s">
        <v>361</v>
      </c>
      <c r="O8" s="29" t="s">
        <v>369</v>
      </c>
      <c r="P8" s="29">
        <f>COUNTIF(coded_data!AR:AR, 1)</f>
        <v>0</v>
      </c>
      <c r="Q8" s="29">
        <f>COUNTIF(coded_data!AR:AR, 2)</f>
        <v>4</v>
      </c>
      <c r="R8" s="29">
        <f>COUNTIF(coded_data!AR:AR, 3)</f>
        <v>5</v>
      </c>
      <c r="S8" s="29">
        <f>COUNTIF(coded_data!AR:AR, 4)</f>
        <v>1</v>
      </c>
      <c r="T8" s="29">
        <f>COUNTIF(coded_data!AR:AR, 5)</f>
        <v>0</v>
      </c>
      <c r="U8" s="29">
        <f>SUM(coded_data!AR:AR)</f>
        <v>27</v>
      </c>
      <c r="V8" s="35">
        <f>U8/COUNT(raw_data!A:A)/5</f>
        <v>0.54</v>
      </c>
      <c r="W8" s="29">
        <f t="shared" si="10"/>
        <v>3</v>
      </c>
      <c r="X8" s="29" t="str">
        <f t="shared" si="11"/>
        <v>moderate</v>
      </c>
      <c r="Y8" s="29"/>
      <c r="Z8" s="29">
        <v>5</v>
      </c>
      <c r="AA8" s="29" t="s">
        <v>401</v>
      </c>
      <c r="AB8" s="29">
        <f>SUM(coded_data!BS:BS)</f>
        <v>8</v>
      </c>
      <c r="AC8" s="35">
        <f>AB8/COUNT(raw_data!A:A)/4</f>
        <v>0.2</v>
      </c>
      <c r="AD8" s="29">
        <f t="shared" si="12"/>
        <v>1</v>
      </c>
      <c r="AE8" s="29" t="str">
        <f t="shared" si="13"/>
        <v>very low</v>
      </c>
      <c r="AF8" s="29"/>
      <c r="AG8" s="29">
        <v>5</v>
      </c>
      <c r="AH8" s="29" t="s">
        <v>410</v>
      </c>
      <c r="AI8" s="29">
        <f>SUM(coded_data!CU:CW)</f>
        <v>30</v>
      </c>
      <c r="AJ8" s="35">
        <f>AI8/COUNT(raw_data!A:A)/3</f>
        <v>1</v>
      </c>
      <c r="AK8" s="29">
        <f t="shared" si="14"/>
        <v>5</v>
      </c>
      <c r="AL8" s="29" t="str">
        <f t="shared" si="15"/>
        <v>very high</v>
      </c>
      <c r="AN8" s="14" t="s">
        <v>217</v>
      </c>
      <c r="AO8" s="14">
        <f>COUNTIF(raw_data!DA:DA, AN8)</f>
        <v>0</v>
      </c>
      <c r="AP8" s="1">
        <f>COUNTIF(raw_data!DB:DB, AN8)</f>
        <v>5</v>
      </c>
      <c r="AQ8" s="38">
        <f>COUNTIF(raw_data!DC:DC, AN8)</f>
        <v>4</v>
      </c>
      <c r="AR8" s="14">
        <f>COUNTIF(raw_data!DG:DG, AN8)</f>
        <v>0</v>
      </c>
      <c r="AS8" s="1">
        <f>COUNTIF(raw_data!DH:DH, AN8)</f>
        <v>0</v>
      </c>
      <c r="AT8" s="38">
        <f>COUNTIF(raw_data!DI:DI, AN8)</f>
        <v>0</v>
      </c>
      <c r="AU8" s="29"/>
      <c r="AV8" s="39" t="s">
        <v>226</v>
      </c>
      <c r="AW8" s="38">
        <f>COUNTIF(raw_data!DM:DM, AV8)</f>
        <v>1</v>
      </c>
      <c r="AX8" s="29"/>
      <c r="AY8" s="14" t="s">
        <v>235</v>
      </c>
      <c r="AZ8" s="1">
        <f>COUNTIF(raw_data!DU:DU, AY8)</f>
        <v>0</v>
      </c>
      <c r="BA8" s="1">
        <f>COUNTIF(raw_data!DV:DV, AY8)</f>
        <v>1</v>
      </c>
      <c r="BB8" s="38">
        <f>COUNTIF(raw_data!DW:DW, AY8)</f>
        <v>7</v>
      </c>
    </row>
    <row r="9" spans="1:54" ht="15" thickBot="1" x14ac:dyDescent="0.4">
      <c r="A9" s="208"/>
      <c r="B9" s="216"/>
      <c r="C9" s="45" t="s">
        <v>318</v>
      </c>
      <c r="D9" s="83">
        <v>2</v>
      </c>
      <c r="E9" s="63">
        <f>COUNTIF(coded_data!B:B, D9)</f>
        <v>0</v>
      </c>
      <c r="F9" s="29"/>
      <c r="G9" s="29">
        <v>6</v>
      </c>
      <c r="H9" s="29" t="s">
        <v>352</v>
      </c>
      <c r="I9" s="29">
        <f>SUM(coded_data!AB:AB) + SUM(coded_data!AC:AC) + SUM(coded_data!AD:AD)</f>
        <v>30</v>
      </c>
      <c r="J9" s="35">
        <f>I9/COUNT(raw_data!A:A)/3</f>
        <v>1</v>
      </c>
      <c r="K9" s="29">
        <f t="shared" si="8"/>
        <v>5</v>
      </c>
      <c r="L9" s="29" t="str">
        <f t="shared" si="9"/>
        <v>very high</v>
      </c>
      <c r="M9" s="29"/>
      <c r="N9" s="29" t="s">
        <v>362</v>
      </c>
      <c r="O9" s="29" t="s">
        <v>370</v>
      </c>
      <c r="P9" s="29">
        <f>COUNTIF(coded_data!AS:AS, 1)</f>
        <v>0</v>
      </c>
      <c r="Q9" s="29">
        <f>COUNTIF(coded_data!AS:AS, 2)</f>
        <v>0</v>
      </c>
      <c r="R9" s="29">
        <f>COUNTIF(coded_data!AS:AS, 3)</f>
        <v>1</v>
      </c>
      <c r="S9" s="29">
        <f>COUNTIF(coded_data!AS:AS, 4)</f>
        <v>5</v>
      </c>
      <c r="T9" s="29">
        <f>COUNTIF(coded_data!AS:AS, 5)</f>
        <v>4</v>
      </c>
      <c r="U9" s="29">
        <f>SUM(coded_data!AS:AS)</f>
        <v>43</v>
      </c>
      <c r="V9" s="35">
        <f>U9/COUNT(raw_data!A:A)/5</f>
        <v>0.86</v>
      </c>
      <c r="W9" s="29">
        <f t="shared" si="10"/>
        <v>5</v>
      </c>
      <c r="X9" s="29" t="str">
        <f t="shared" si="11"/>
        <v>very high</v>
      </c>
      <c r="Y9" s="29"/>
      <c r="Z9" s="29">
        <v>6</v>
      </c>
      <c r="AA9" s="29" t="s">
        <v>402</v>
      </c>
      <c r="AB9" s="29">
        <f>SUM(coded_data!BT:BT)</f>
        <v>7</v>
      </c>
      <c r="AC9" s="35">
        <f>AB9/COUNT(raw_data!A:A)</f>
        <v>0.7</v>
      </c>
      <c r="AD9" s="29">
        <f t="shared" si="12"/>
        <v>4</v>
      </c>
      <c r="AE9" s="29" t="str">
        <f t="shared" si="13"/>
        <v>high</v>
      </c>
      <c r="AF9" s="29"/>
      <c r="AG9" s="29">
        <v>6</v>
      </c>
      <c r="AH9" s="29" t="s">
        <v>411</v>
      </c>
      <c r="AI9" s="29">
        <f>SUM(coded_data!CX:CZ)</f>
        <v>26</v>
      </c>
      <c r="AJ9" s="35">
        <f>AI9/COUNT(raw_data!A:A)/3</f>
        <v>0.8666666666666667</v>
      </c>
      <c r="AK9" s="29">
        <f t="shared" si="14"/>
        <v>5</v>
      </c>
      <c r="AL9" s="29" t="str">
        <f t="shared" si="15"/>
        <v>very high</v>
      </c>
      <c r="AN9" s="14" t="s">
        <v>222</v>
      </c>
      <c r="AO9" s="14">
        <f>COUNTIF(raw_data!DA:DA, AN9)</f>
        <v>0</v>
      </c>
      <c r="AP9" s="1">
        <f>COUNTIF(raw_data!DB:DB, AN9)</f>
        <v>0</v>
      </c>
      <c r="AQ9" s="38">
        <f>COUNTIF(raw_data!DC:DC, AN9)</f>
        <v>0</v>
      </c>
      <c r="AR9" s="14">
        <f>COUNTIF(raw_data!DG:DG, AN9)</f>
        <v>0</v>
      </c>
      <c r="AS9" s="1">
        <f>COUNTIF(raw_data!DH:DH, AN9)</f>
        <v>3</v>
      </c>
      <c r="AT9" s="38">
        <f>COUNTIF(raw_data!DI:DI, AN9)</f>
        <v>4</v>
      </c>
      <c r="AU9" s="29"/>
      <c r="AV9" s="212" t="s">
        <v>424</v>
      </c>
      <c r="AW9" s="225"/>
      <c r="AX9" s="29"/>
      <c r="AY9" s="14" t="s">
        <v>233</v>
      </c>
      <c r="AZ9" s="1">
        <f>COUNTIF(raw_data!DU:DU, AY9)</f>
        <v>1</v>
      </c>
      <c r="BA9" s="1">
        <f>COUNTIF(raw_data!DV:DV, AY9)</f>
        <v>3</v>
      </c>
      <c r="BB9" s="38">
        <f>COUNTIF(raw_data!DW:DW, AY9)</f>
        <v>0</v>
      </c>
    </row>
    <row r="10" spans="1:54" x14ac:dyDescent="0.35">
      <c r="A10" s="208"/>
      <c r="B10" s="216"/>
      <c r="C10" s="45" t="s">
        <v>319</v>
      </c>
      <c r="D10" s="83">
        <v>1</v>
      </c>
      <c r="E10" s="63">
        <f>COUNTIF(coded_data!B:B, D10)</f>
        <v>0</v>
      </c>
      <c r="F10" s="29"/>
      <c r="G10" s="29">
        <v>7</v>
      </c>
      <c r="H10" s="29" t="s">
        <v>353</v>
      </c>
      <c r="I10" s="29">
        <f>SUM(coded_data!AE:AE) + SUM(coded_data!AF:AF) + SUM(coded_data!AG:AG) + SUM(coded_data!AH:AH) + SUM(coded_data!AI:AI) + SUM(coded_data!AJ:AJ)</f>
        <v>59</v>
      </c>
      <c r="J10" s="35">
        <f>I10/COUNT(raw_data!A:A)/6</f>
        <v>0.98333333333333339</v>
      </c>
      <c r="K10" s="29">
        <f t="shared" si="8"/>
        <v>5</v>
      </c>
      <c r="L10" s="29" t="str">
        <f t="shared" si="9"/>
        <v>very high</v>
      </c>
      <c r="M10" s="29"/>
      <c r="N10" s="29" t="s">
        <v>363</v>
      </c>
      <c r="O10" s="29" t="s">
        <v>371</v>
      </c>
      <c r="P10" s="29">
        <f>COUNTIF(coded_data!AT:AT, 1)</f>
        <v>4</v>
      </c>
      <c r="Q10" s="29">
        <f>COUNTIF(coded_data!AT:AT, 2)</f>
        <v>5</v>
      </c>
      <c r="R10" s="29">
        <f>COUNTIF(coded_data!AT:AT, 3)</f>
        <v>1</v>
      </c>
      <c r="S10" s="29">
        <f>COUNTIF(coded_data!AT:AT, 4)</f>
        <v>0</v>
      </c>
      <c r="T10" s="29">
        <f>COUNTIF(coded_data!AT:AT, 5)</f>
        <v>0</v>
      </c>
      <c r="U10" s="29">
        <f>SUM(coded_data!AT:AT)</f>
        <v>17</v>
      </c>
      <c r="V10" s="35">
        <f>U10/COUNT(raw_data!A:A)/5</f>
        <v>0.33999999999999997</v>
      </c>
      <c r="W10" s="29">
        <f t="shared" si="10"/>
        <v>2</v>
      </c>
      <c r="X10" s="29" t="str">
        <f t="shared" si="11"/>
        <v>low</v>
      </c>
      <c r="Y10" s="29"/>
      <c r="Z10" s="29">
        <v>7</v>
      </c>
      <c r="AA10" s="29" t="s">
        <v>403</v>
      </c>
      <c r="AB10" s="29">
        <f>SUM(coded_data!BU:BZ)</f>
        <v>43</v>
      </c>
      <c r="AC10" s="35">
        <f>AB10/COUNT(raw_data!A:A)/5</f>
        <v>0.86</v>
      </c>
      <c r="AD10" s="29">
        <f t="shared" si="12"/>
        <v>5</v>
      </c>
      <c r="AE10" s="29" t="str">
        <f t="shared" si="13"/>
        <v>very high</v>
      </c>
      <c r="AF10" s="29"/>
      <c r="AG10" s="29"/>
      <c r="AH10" s="29"/>
      <c r="AI10" s="29"/>
      <c r="AJ10" s="29"/>
      <c r="AK10" s="29"/>
      <c r="AL10" s="29"/>
      <c r="AN10" s="14" t="s">
        <v>215</v>
      </c>
      <c r="AO10" s="14">
        <f>COUNTIF(raw_data!DA:DA, AN10)</f>
        <v>3</v>
      </c>
      <c r="AP10" s="1">
        <f>COUNTIF(raw_data!DB:DB, AN10)</f>
        <v>2</v>
      </c>
      <c r="AQ10" s="38">
        <f>COUNTIF(raw_data!DC:DC, AN10)</f>
        <v>5</v>
      </c>
      <c r="AR10" s="14">
        <f>COUNTIF(raw_data!DG:DG, AN10)</f>
        <v>3</v>
      </c>
      <c r="AS10" s="1">
        <f>COUNTIF(raw_data!DH:DH, AN10)</f>
        <v>2</v>
      </c>
      <c r="AT10" s="38">
        <f>COUNTIF(raw_data!DI:DI, AN10)</f>
        <v>5</v>
      </c>
      <c r="AU10" s="29"/>
      <c r="AV10" s="12" t="s">
        <v>214</v>
      </c>
      <c r="AW10" s="37">
        <f>COUNTIF(coded_data!DN:DN, 1)</f>
        <v>0</v>
      </c>
      <c r="AX10" s="29"/>
      <c r="AY10" s="14" t="s">
        <v>214</v>
      </c>
      <c r="AZ10" s="1">
        <f>COUNTIF(raw_data!DU:DU, AY10)</f>
        <v>0</v>
      </c>
      <c r="BA10" s="1">
        <f>COUNTIF(raw_data!DV:DV, AY10)</f>
        <v>0</v>
      </c>
      <c r="BB10" s="38">
        <f>COUNTIF(raw_data!DW:DW, AY10)</f>
        <v>0</v>
      </c>
    </row>
    <row r="11" spans="1:54" ht="14.5" customHeight="1" x14ac:dyDescent="0.35">
      <c r="A11" s="209"/>
      <c r="B11" s="217"/>
      <c r="C11" s="64" t="s">
        <v>320</v>
      </c>
      <c r="D11" s="84">
        <v>0</v>
      </c>
      <c r="E11" s="66">
        <f>COUNTIF(coded_data!B:B, D11)</f>
        <v>0</v>
      </c>
      <c r="F11" s="29"/>
      <c r="G11" s="29">
        <v>8</v>
      </c>
      <c r="H11" s="29" t="s">
        <v>354</v>
      </c>
      <c r="I11" s="29">
        <f>SUM(coded_data!AK:AK)</f>
        <v>25</v>
      </c>
      <c r="J11" s="35">
        <f>I11/COUNT(raw_data!A:A)/4</f>
        <v>0.625</v>
      </c>
      <c r="K11" s="29">
        <f t="shared" si="8"/>
        <v>4</v>
      </c>
      <c r="L11" s="29" t="str">
        <f t="shared" si="9"/>
        <v>high</v>
      </c>
      <c r="M11" s="29"/>
      <c r="N11" s="29" t="s">
        <v>364</v>
      </c>
      <c r="O11" s="29" t="s">
        <v>372</v>
      </c>
      <c r="P11" s="29">
        <f>COUNTIF(coded_data!AU:AU, 1)</f>
        <v>0</v>
      </c>
      <c r="Q11" s="29">
        <f>COUNTIF(coded_data!AU:AU, 2)</f>
        <v>0</v>
      </c>
      <c r="R11" s="29">
        <f>COUNTIF(coded_data!AU:AU, 3)</f>
        <v>0</v>
      </c>
      <c r="S11" s="29">
        <f>COUNTIF(coded_data!AU:AU, 4)</f>
        <v>10</v>
      </c>
      <c r="T11" s="29">
        <f>COUNTIF(coded_data!AU:AU, 5)</f>
        <v>0</v>
      </c>
      <c r="U11" s="29">
        <f>SUM(coded_data!AU:AU)</f>
        <v>40</v>
      </c>
      <c r="V11" s="35">
        <f>U11/COUNT(raw_data!A:A)/5</f>
        <v>0.8</v>
      </c>
      <c r="W11" s="29">
        <f t="shared" si="10"/>
        <v>4</v>
      </c>
      <c r="X11" s="29" t="str">
        <f t="shared" si="11"/>
        <v>high</v>
      </c>
      <c r="Y11" s="29"/>
      <c r="Z11" s="29">
        <v>8</v>
      </c>
      <c r="AA11" s="29" t="s">
        <v>405</v>
      </c>
      <c r="AB11" s="29">
        <f>SUM(coded_data!CA:CF)</f>
        <v>18</v>
      </c>
      <c r="AC11" s="35">
        <f>AB11/COUNT(raw_data!A:A)/6</f>
        <v>0.3</v>
      </c>
      <c r="AD11" s="29">
        <f t="shared" si="12"/>
        <v>2</v>
      </c>
      <c r="AE11" s="29" t="str">
        <f t="shared" si="13"/>
        <v>low</v>
      </c>
      <c r="AF11" s="29"/>
      <c r="AG11" s="29"/>
      <c r="AH11" s="29"/>
      <c r="AI11" s="29"/>
      <c r="AJ11" s="29"/>
      <c r="AK11" s="29"/>
      <c r="AL11" s="29"/>
      <c r="AN11" s="14" t="s">
        <v>326</v>
      </c>
      <c r="AO11" s="14">
        <f>COUNTIF(coded_data!DA:DA, 2)</f>
        <v>0</v>
      </c>
      <c r="AP11" s="1">
        <f>COUNTIF(coded_data!DB:DB, 2)</f>
        <v>0</v>
      </c>
      <c r="AQ11" s="38">
        <f>COUNTIF(coded_data!DC:DC, 2)</f>
        <v>0</v>
      </c>
      <c r="AR11" s="14">
        <f>COUNTIF(coded_data!DG:DG, 2)</f>
        <v>0</v>
      </c>
      <c r="AS11" s="1">
        <f>COUNTIF(coded_data!DH:DH, 2)</f>
        <v>2</v>
      </c>
      <c r="AT11" s="38">
        <f>COUNTIF(coded_data!DI:DI, 2)</f>
        <v>0</v>
      </c>
      <c r="AU11" s="29"/>
      <c r="AV11" s="14" t="s">
        <v>216</v>
      </c>
      <c r="AW11" s="38">
        <f>COUNTIF(coded_data!DO:DO, 1)</f>
        <v>1</v>
      </c>
      <c r="AX11" s="29"/>
      <c r="AY11" s="14" t="s">
        <v>217</v>
      </c>
      <c r="AZ11" s="1">
        <f>COUNTIF(raw_data!DU:DU, AY11)</f>
        <v>0</v>
      </c>
      <c r="BA11" s="1">
        <f>COUNTIF(raw_data!DV:DV, AY11)</f>
        <v>0</v>
      </c>
      <c r="BB11" s="38">
        <f>COUNTIF(raw_data!DW:DW, AY11)</f>
        <v>0</v>
      </c>
    </row>
    <row r="12" spans="1:54" ht="14.5" customHeight="1" thickBot="1" x14ac:dyDescent="0.4">
      <c r="A12" s="207">
        <v>2</v>
      </c>
      <c r="B12" s="215" t="s">
        <v>321</v>
      </c>
      <c r="C12" s="43" t="s">
        <v>322</v>
      </c>
      <c r="D12" s="82">
        <v>0</v>
      </c>
      <c r="E12" s="62">
        <f>COUNTIF(coded_data!C:C, D12)</f>
        <v>2</v>
      </c>
      <c r="F12" s="29"/>
      <c r="G12" s="29">
        <v>9</v>
      </c>
      <c r="H12" s="29" t="s">
        <v>355</v>
      </c>
      <c r="I12" s="29">
        <f>SUM(coded_data!AL:AL)</f>
        <v>6</v>
      </c>
      <c r="J12" s="35">
        <f>I12/COUNT(raw_data!A:A)</f>
        <v>0.6</v>
      </c>
      <c r="K12" s="29">
        <f t="shared" si="8"/>
        <v>3</v>
      </c>
      <c r="L12" s="29" t="str">
        <f t="shared" si="9"/>
        <v>moderate</v>
      </c>
      <c r="M12" s="29"/>
      <c r="N12" s="29" t="s">
        <v>365</v>
      </c>
      <c r="O12" s="29" t="s">
        <v>373</v>
      </c>
      <c r="P12" s="29">
        <f>COUNTIF(coded_data!AV:AV, 1)</f>
        <v>0</v>
      </c>
      <c r="Q12" s="29">
        <f>COUNTIF(coded_data!AV:AV, 2)</f>
        <v>0</v>
      </c>
      <c r="R12" s="29">
        <f>COUNTIF(coded_data!AV:AV, 3)</f>
        <v>3</v>
      </c>
      <c r="S12" s="29">
        <f>COUNTIF(coded_data!AV:AV, 4)</f>
        <v>6</v>
      </c>
      <c r="T12" s="29">
        <f>COUNTIF(coded_data!AV:AV, 5)</f>
        <v>1</v>
      </c>
      <c r="U12" s="29">
        <f>SUM(coded_data!AV:AV)</f>
        <v>38</v>
      </c>
      <c r="V12" s="35">
        <f>U12/COUNT(raw_data!A:A)/5</f>
        <v>0.76</v>
      </c>
      <c r="W12" s="29">
        <f t="shared" si="10"/>
        <v>4</v>
      </c>
      <c r="X12" s="29" t="str">
        <f t="shared" si="11"/>
        <v>high</v>
      </c>
      <c r="Y12" s="29"/>
      <c r="Z12" s="29">
        <v>9</v>
      </c>
      <c r="AA12" s="29" t="s">
        <v>404</v>
      </c>
      <c r="AB12" s="29">
        <f>SUM(coded_data!CG:CL)</f>
        <v>16</v>
      </c>
      <c r="AC12" s="35">
        <f>AB12/COUNT(raw_data!A:A)/6</f>
        <v>0.26666666666666666</v>
      </c>
      <c r="AD12" s="29">
        <f t="shared" si="12"/>
        <v>2</v>
      </c>
      <c r="AE12" s="29" t="str">
        <f t="shared" si="13"/>
        <v>low</v>
      </c>
      <c r="AF12" s="29"/>
      <c r="AG12" s="29"/>
      <c r="AH12" s="29"/>
      <c r="AI12" s="29"/>
      <c r="AJ12" s="29"/>
      <c r="AK12" s="29"/>
      <c r="AL12" s="29"/>
      <c r="AN12" s="39" t="s">
        <v>162</v>
      </c>
      <c r="AO12" s="39">
        <f>COUNTIF(raw_data!DA:DA, AN12)</f>
        <v>0</v>
      </c>
      <c r="AP12" s="40">
        <f>COUNTIF(raw_data!DB:DB, AN12)</f>
        <v>0</v>
      </c>
      <c r="AQ12" s="41">
        <f>COUNTIF(raw_data!DC:DC, AN12)</f>
        <v>0</v>
      </c>
      <c r="AR12" s="39">
        <f>COUNTIF(raw_data!DG:DG, AN12)</f>
        <v>0</v>
      </c>
      <c r="AS12" s="40">
        <f>COUNTIF(raw_data!DH:DH, AN12)</f>
        <v>0</v>
      </c>
      <c r="AT12" s="41">
        <f>COUNTIF(raw_data!DI:DI, AN12)</f>
        <v>0</v>
      </c>
      <c r="AU12" s="29"/>
      <c r="AV12" s="14" t="s">
        <v>222</v>
      </c>
      <c r="AW12" s="38">
        <f>COUNTIF(coded_data!DP:DP, 1)</f>
        <v>7</v>
      </c>
      <c r="AX12" s="29"/>
      <c r="AY12" s="14" t="s">
        <v>425</v>
      </c>
      <c r="AZ12" s="1">
        <f>COUNTIF(raw_data!DU:DU, AY12)</f>
        <v>0</v>
      </c>
      <c r="BA12" s="1">
        <f>COUNTIF(raw_data!DV:DV, AY12)</f>
        <v>0</v>
      </c>
      <c r="BB12" s="38">
        <f>COUNTIF(raw_data!DW:DW, AY12)</f>
        <v>0</v>
      </c>
    </row>
    <row r="13" spans="1:54" ht="15" thickBot="1" x14ac:dyDescent="0.4">
      <c r="A13" s="208"/>
      <c r="B13" s="216"/>
      <c r="C13" s="45" t="s">
        <v>323</v>
      </c>
      <c r="D13" s="83">
        <v>1</v>
      </c>
      <c r="E13" s="63">
        <f>COUNTIF(coded_data!C:C, D13)</f>
        <v>2</v>
      </c>
      <c r="F13" s="29"/>
      <c r="G13" s="29">
        <v>10</v>
      </c>
      <c r="H13" s="29" t="s">
        <v>356</v>
      </c>
      <c r="I13" s="29">
        <f>SUM(coded_data!AM:AM)</f>
        <v>10</v>
      </c>
      <c r="J13" s="35">
        <f>I13/COUNT(raw_data!A:A)</f>
        <v>1</v>
      </c>
      <c r="K13" s="29">
        <f t="shared" si="8"/>
        <v>5</v>
      </c>
      <c r="L13" s="29" t="str">
        <f t="shared" si="9"/>
        <v>very high</v>
      </c>
      <c r="M13" s="29"/>
      <c r="N13" s="29" t="s">
        <v>366</v>
      </c>
      <c r="O13" s="29" t="s">
        <v>374</v>
      </c>
      <c r="P13" s="29">
        <f>COUNTIF(coded_data!AW:AW, 1)</f>
        <v>0</v>
      </c>
      <c r="Q13" s="29">
        <f>COUNTIF(coded_data!AW:AW, 2)</f>
        <v>0</v>
      </c>
      <c r="R13" s="29">
        <f>COUNTIF(coded_data!AW:AW, 3)</f>
        <v>0</v>
      </c>
      <c r="S13" s="29">
        <f>COUNTIF(coded_data!AW:AW, 4)</f>
        <v>7</v>
      </c>
      <c r="T13" s="29">
        <f>COUNTIF(coded_data!AW:AW, 5)</f>
        <v>3</v>
      </c>
      <c r="U13" s="29">
        <f>SUM(coded_data!AW:AW)</f>
        <v>43</v>
      </c>
      <c r="V13" s="35">
        <f>U13/COUNT(raw_data!A:A)/5</f>
        <v>0.86</v>
      </c>
      <c r="W13" s="29">
        <f t="shared" si="10"/>
        <v>5</v>
      </c>
      <c r="X13" s="29" t="str">
        <f t="shared" si="11"/>
        <v>very high</v>
      </c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N13" s="212" t="s">
        <v>426</v>
      </c>
      <c r="AO13" s="132"/>
      <c r="AP13" s="132"/>
      <c r="AQ13" s="132"/>
      <c r="AR13" s="132"/>
      <c r="AS13" s="132"/>
      <c r="AT13" s="133"/>
      <c r="AU13" s="29"/>
      <c r="AV13" s="14" t="s">
        <v>215</v>
      </c>
      <c r="AW13" s="38">
        <f>COUNTIF(coded_data!DQ:DQ, 1)</f>
        <v>7</v>
      </c>
      <c r="AX13" s="29"/>
      <c r="AY13" s="14" t="s">
        <v>215</v>
      </c>
      <c r="AZ13" s="1">
        <f>COUNTIF(coded_data!DU:DU, 2)</f>
        <v>5</v>
      </c>
      <c r="BA13" s="1">
        <f>COUNTIF(coded_data!DV:DV, 2)</f>
        <v>2</v>
      </c>
      <c r="BB13" s="38">
        <f>COUNTIF(coded_data!DW:DW, 2)</f>
        <v>0</v>
      </c>
    </row>
    <row r="14" spans="1:54" ht="15" thickBot="1" x14ac:dyDescent="0.4">
      <c r="A14" s="208"/>
      <c r="B14" s="216"/>
      <c r="C14" s="45" t="s">
        <v>324</v>
      </c>
      <c r="D14" s="83">
        <v>2</v>
      </c>
      <c r="E14" s="63">
        <f>COUNTIF(coded_data!C:C, D14)</f>
        <v>5</v>
      </c>
      <c r="F14" s="29"/>
      <c r="G14" s="29"/>
      <c r="H14" s="29"/>
      <c r="I14" s="29"/>
      <c r="K14" s="29"/>
      <c r="L14" s="29"/>
      <c r="M14" s="29"/>
      <c r="N14" s="29" t="s">
        <v>375</v>
      </c>
      <c r="O14" s="29" t="s">
        <v>386</v>
      </c>
      <c r="P14" s="29">
        <f>COUNTIF(coded_data!AX:AX, 1)</f>
        <v>7</v>
      </c>
      <c r="Q14" s="29">
        <f>COUNTIF(coded_data!AX:AX, 2)</f>
        <v>3</v>
      </c>
      <c r="R14" s="29">
        <f>COUNTIF(coded_data!AX:AX, 3)</f>
        <v>0</v>
      </c>
      <c r="S14" s="29">
        <f>COUNTIF(coded_data!AX:AX, 4)</f>
        <v>0</v>
      </c>
      <c r="T14" s="29">
        <f>COUNTIF(coded_data!AX:AX, 5)</f>
        <v>0</v>
      </c>
      <c r="U14" s="29">
        <f>SUM(coded_data!AX:AX)</f>
        <v>13</v>
      </c>
      <c r="V14" s="35">
        <f>U14/COUNT(raw_data!A:A)/5</f>
        <v>0.26</v>
      </c>
      <c r="W14" s="29">
        <f t="shared" si="10"/>
        <v>2</v>
      </c>
      <c r="X14" s="29" t="str">
        <f t="shared" si="11"/>
        <v>low</v>
      </c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N14" s="213" t="s">
        <v>427</v>
      </c>
      <c r="AO14" s="132" t="s">
        <v>417</v>
      </c>
      <c r="AP14" s="132"/>
      <c r="AQ14" s="133"/>
      <c r="AR14" s="131" t="s">
        <v>418</v>
      </c>
      <c r="AS14" s="132"/>
      <c r="AT14" s="133"/>
      <c r="AU14" s="29"/>
      <c r="AV14" s="14" t="s">
        <v>428</v>
      </c>
      <c r="AW14" s="38">
        <f>COUNTIF(coded_data!DR:DR, 1)</f>
        <v>10</v>
      </c>
      <c r="AX14" s="29"/>
      <c r="AY14" s="39" t="s">
        <v>326</v>
      </c>
      <c r="AZ14" s="40">
        <f>COUNTIF(raw_data!DU:DU, AY14)</f>
        <v>0</v>
      </c>
      <c r="BA14" s="40">
        <f>COUNTIF(raw_data!DV:DV, AY14)</f>
        <v>0</v>
      </c>
      <c r="BB14" s="41">
        <f>COUNTIF(raw_data!DW:DW, AY14)</f>
        <v>0</v>
      </c>
    </row>
    <row r="15" spans="1:54" ht="15" thickBot="1" x14ac:dyDescent="0.4">
      <c r="A15" s="208"/>
      <c r="B15" s="216"/>
      <c r="C15" s="45" t="s">
        <v>325</v>
      </c>
      <c r="D15" s="83">
        <v>3</v>
      </c>
      <c r="E15" s="63">
        <f>COUNTIF(coded_data!C:C, D15)</f>
        <v>0</v>
      </c>
      <c r="F15" s="29"/>
      <c r="G15" s="29"/>
      <c r="H15" s="29"/>
      <c r="I15" s="29"/>
      <c r="K15" s="29"/>
      <c r="L15" s="29"/>
      <c r="M15" s="29"/>
      <c r="N15" s="29" t="s">
        <v>376</v>
      </c>
      <c r="O15" s="29" t="s">
        <v>387</v>
      </c>
      <c r="P15" s="29">
        <f>COUNTIF(coded_data!AY:AY, 1)</f>
        <v>0</v>
      </c>
      <c r="Q15" s="29">
        <f>COUNTIF(coded_data!AY:AY, 2)</f>
        <v>0</v>
      </c>
      <c r="R15" s="29">
        <f>COUNTIF(coded_data!AY:AY, 3)</f>
        <v>5</v>
      </c>
      <c r="S15" s="29">
        <f>COUNTIF(coded_data!AY:AY, 4)</f>
        <v>1</v>
      </c>
      <c r="T15" s="29">
        <f>COUNTIF(coded_data!AY:AY, 5)</f>
        <v>4</v>
      </c>
      <c r="U15" s="29">
        <f>SUM(coded_data!AY:AY)</f>
        <v>39</v>
      </c>
      <c r="V15" s="35">
        <f>U15/COUNT(raw_data!A:A)/5</f>
        <v>0.78</v>
      </c>
      <c r="W15" s="29">
        <f t="shared" si="10"/>
        <v>4</v>
      </c>
      <c r="X15" s="29" t="str">
        <f t="shared" si="11"/>
        <v>high</v>
      </c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N15" s="214"/>
      <c r="AO15" s="12" t="s">
        <v>419</v>
      </c>
      <c r="AP15" s="13" t="s">
        <v>420</v>
      </c>
      <c r="AQ15" s="37" t="s">
        <v>421</v>
      </c>
      <c r="AR15" s="12" t="s">
        <v>419</v>
      </c>
      <c r="AS15" s="13" t="s">
        <v>420</v>
      </c>
      <c r="AT15" s="37" t="s">
        <v>421</v>
      </c>
      <c r="AU15" s="29"/>
      <c r="AV15" s="39" t="s">
        <v>326</v>
      </c>
      <c r="AW15" s="41">
        <f>COUNTIF(coded_data!DS:DS, 1)</f>
        <v>5</v>
      </c>
      <c r="AX15" s="29"/>
      <c r="AY15" s="29"/>
      <c r="AZ15" s="29"/>
      <c r="BA15" s="29"/>
      <c r="BB15" s="29"/>
    </row>
    <row r="16" spans="1:54" ht="15" thickBot="1" x14ac:dyDescent="0.4">
      <c r="A16" s="209"/>
      <c r="B16" s="217"/>
      <c r="C16" s="64" t="s">
        <v>326</v>
      </c>
      <c r="D16" s="84">
        <v>4</v>
      </c>
      <c r="E16" s="66">
        <f>COUNTIF(coded_data!C:C, D16)</f>
        <v>1</v>
      </c>
      <c r="F16" s="29"/>
      <c r="G16" s="29"/>
      <c r="H16" s="29"/>
      <c r="I16" s="29"/>
      <c r="K16" s="29"/>
      <c r="L16" s="29"/>
      <c r="M16" s="29"/>
      <c r="N16" s="29" t="s">
        <v>377</v>
      </c>
      <c r="O16" s="29" t="s">
        <v>388</v>
      </c>
      <c r="P16" s="29">
        <f>COUNTIF(coded_data!AZ:AZ, 1)</f>
        <v>0</v>
      </c>
      <c r="Q16" s="29">
        <f>COUNTIF(coded_data!AZ:AZ, 2)</f>
        <v>0</v>
      </c>
      <c r="R16" s="29">
        <f>COUNTIF(coded_data!AZ:AZ, 3)</f>
        <v>0</v>
      </c>
      <c r="S16" s="29">
        <f>COUNTIF(coded_data!AZ:AZ, 4)</f>
        <v>0</v>
      </c>
      <c r="T16" s="29">
        <f>COUNTIF(coded_data!AZ:AZ, 5)</f>
        <v>10</v>
      </c>
      <c r="U16" s="29">
        <f>SUM(coded_data!AZ:AZ)</f>
        <v>50</v>
      </c>
      <c r="V16" s="35">
        <f>U16/COUNT(raw_data!A:A)/5</f>
        <v>1</v>
      </c>
      <c r="W16" s="29">
        <f t="shared" si="10"/>
        <v>5</v>
      </c>
      <c r="X16" s="29" t="str">
        <f t="shared" si="11"/>
        <v>very high</v>
      </c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N16" s="14" t="s">
        <v>429</v>
      </c>
      <c r="AO16" s="12">
        <f>COUNTIF(coded_data!DD:DD, 1)</f>
        <v>0</v>
      </c>
      <c r="AP16" s="13">
        <f>COUNTIF(coded_data!DE:DE, 1)</f>
        <v>0</v>
      </c>
      <c r="AQ16" s="37">
        <f>COUNTIF(coded_data!DF:DF, 1)</f>
        <v>0</v>
      </c>
      <c r="AR16" s="12">
        <f>COUNTIF(coded_data!DJ:DJ, 1)</f>
        <v>0</v>
      </c>
      <c r="AS16" s="13">
        <f>COUNTIF(coded_data!DK:DK, 1)</f>
        <v>0</v>
      </c>
      <c r="AT16" s="37">
        <f>COUNTIF(coded_data!DL:DL, 1)</f>
        <v>0</v>
      </c>
      <c r="AU16" s="29"/>
      <c r="AV16" s="212" t="s">
        <v>435</v>
      </c>
      <c r="AW16" s="225"/>
      <c r="AX16" s="29"/>
      <c r="AY16" s="29"/>
      <c r="AZ16" s="29"/>
      <c r="BA16" s="29"/>
      <c r="BB16" s="29"/>
    </row>
    <row r="17" spans="1:54" x14ac:dyDescent="0.35">
      <c r="A17" s="207">
        <v>3</v>
      </c>
      <c r="B17" s="230" t="s">
        <v>327</v>
      </c>
      <c r="C17" s="43" t="s">
        <v>430</v>
      </c>
      <c r="D17" s="62"/>
      <c r="E17" s="62">
        <f>AVERAGE(coded_data!D:D)</f>
        <v>41.5</v>
      </c>
      <c r="F17" s="29"/>
      <c r="G17" s="29"/>
      <c r="H17" s="29"/>
      <c r="I17" s="29"/>
      <c r="K17" s="29"/>
      <c r="L17" s="29"/>
      <c r="M17" s="29"/>
      <c r="N17" s="29" t="s">
        <v>378</v>
      </c>
      <c r="O17" s="29" t="s">
        <v>389</v>
      </c>
      <c r="P17" s="29">
        <f>COUNTIF(coded_data!BA:BA, 1)</f>
        <v>0</v>
      </c>
      <c r="Q17" s="29">
        <f>COUNTIF(coded_data!BA:BA, 2)</f>
        <v>0</v>
      </c>
      <c r="R17" s="29">
        <f>COUNTIF(coded_data!BA:BA, 3)</f>
        <v>4</v>
      </c>
      <c r="S17" s="29">
        <f>COUNTIF(coded_data!BA:BA, 4)</f>
        <v>0</v>
      </c>
      <c r="T17" s="29">
        <f>COUNTIF(coded_data!BA:BA, 5)</f>
        <v>6</v>
      </c>
      <c r="U17" s="29">
        <f>SUM(coded_data!BA:BA)</f>
        <v>42</v>
      </c>
      <c r="V17" s="35">
        <f>U17/COUNT(raw_data!A:A)/5</f>
        <v>0.84000000000000008</v>
      </c>
      <c r="W17" s="29">
        <f t="shared" si="10"/>
        <v>5</v>
      </c>
      <c r="X17" s="29" t="str">
        <f t="shared" si="11"/>
        <v>very high</v>
      </c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N17" s="14" t="s">
        <v>220</v>
      </c>
      <c r="AO17" s="14">
        <f>COUNTIF(coded_data!DD:DD, 2)</f>
        <v>0</v>
      </c>
      <c r="AP17" s="1">
        <f>COUNTIF(coded_data!DE:DE, 2)</f>
        <v>4</v>
      </c>
      <c r="AQ17" s="38">
        <f>COUNTIF(coded_data!DF:DF, 2)</f>
        <v>8</v>
      </c>
      <c r="AR17" s="14">
        <f>COUNTIF(coded_data!DJ:DJ, 2)</f>
        <v>0</v>
      </c>
      <c r="AS17" s="1">
        <f>COUNTIF(coded_data!DK:DK, 2)</f>
        <v>1</v>
      </c>
      <c r="AT17" s="38">
        <f>COUNTIF(coded_data!DL:DL, 2)</f>
        <v>6</v>
      </c>
      <c r="AU17" s="29"/>
      <c r="AV17" s="76" t="s">
        <v>229</v>
      </c>
      <c r="AW17" s="37">
        <f>COUNTIF(coded_data!DT:DT, 3)</f>
        <v>4</v>
      </c>
      <c r="AX17" s="29"/>
      <c r="AY17" s="29"/>
      <c r="AZ17" s="29"/>
      <c r="BA17" s="29"/>
      <c r="BB17" s="29"/>
    </row>
    <row r="18" spans="1:54" x14ac:dyDescent="0.35">
      <c r="A18" s="208"/>
      <c r="B18" s="231"/>
      <c r="C18" s="45" t="s">
        <v>431</v>
      </c>
      <c r="D18" s="63"/>
      <c r="E18" s="63">
        <f>MEDIAN(coded_data!D:D)</f>
        <v>39</v>
      </c>
      <c r="F18" s="29"/>
      <c r="G18" s="29"/>
      <c r="H18" s="29"/>
      <c r="I18" s="29"/>
      <c r="K18" s="29"/>
      <c r="L18" s="29"/>
      <c r="M18" s="29"/>
      <c r="N18" s="29" t="s">
        <v>379</v>
      </c>
      <c r="O18" s="29" t="s">
        <v>390</v>
      </c>
      <c r="P18" s="29">
        <f>COUNTIF(coded_data!BB:BB, 1)</f>
        <v>0</v>
      </c>
      <c r="Q18" s="29">
        <f>COUNTIF(coded_data!BB:BB, 2)</f>
        <v>1</v>
      </c>
      <c r="R18" s="29">
        <f>COUNTIF(coded_data!BB:BB, 3)</f>
        <v>5</v>
      </c>
      <c r="S18" s="29">
        <f>COUNTIF(coded_data!BB:BB, 4)</f>
        <v>0</v>
      </c>
      <c r="T18" s="29">
        <f>COUNTIF(coded_data!BB:BB, 5)</f>
        <v>4</v>
      </c>
      <c r="U18" s="29">
        <f>SUM(coded_data!BB:BB)</f>
        <v>37</v>
      </c>
      <c r="V18" s="35">
        <f>U18/COUNT(raw_data!A:A)/5</f>
        <v>0.74</v>
      </c>
      <c r="W18" s="29">
        <f t="shared" si="10"/>
        <v>4</v>
      </c>
      <c r="X18" s="29" t="str">
        <f t="shared" si="11"/>
        <v>high</v>
      </c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N18" s="14" t="s">
        <v>219</v>
      </c>
      <c r="AO18" s="14">
        <f>COUNTIF(coded_data!DD:DD, 3)</f>
        <v>2</v>
      </c>
      <c r="AP18" s="1">
        <f>COUNTIF(coded_data!DE:DE, 3)</f>
        <v>6</v>
      </c>
      <c r="AQ18" s="38">
        <f>COUNTIF(coded_data!DF:DF, 3)</f>
        <v>2</v>
      </c>
      <c r="AR18" s="14">
        <f>COUNTIF(coded_data!DJ:DJ, 3)</f>
        <v>1</v>
      </c>
      <c r="AS18" s="1">
        <f>COUNTIF(coded_data!DK:DK, 3)</f>
        <v>6</v>
      </c>
      <c r="AT18" s="38">
        <f>COUNTIF(coded_data!DL:DL, 3)</f>
        <v>4</v>
      </c>
      <c r="AU18" s="29"/>
      <c r="AV18" s="77" t="s">
        <v>182</v>
      </c>
      <c r="AW18" s="38">
        <f>COUNTIF(coded_data!DT:DT, 2)</f>
        <v>4</v>
      </c>
      <c r="AX18" s="29"/>
      <c r="AY18" s="29"/>
      <c r="AZ18" s="29"/>
      <c r="BA18" s="29"/>
      <c r="BB18" s="29"/>
    </row>
    <row r="19" spans="1:54" ht="15" thickBot="1" x14ac:dyDescent="0.4">
      <c r="A19" s="208"/>
      <c r="B19" s="231"/>
      <c r="C19" s="45" t="s">
        <v>432</v>
      </c>
      <c r="D19" s="63"/>
      <c r="E19" s="63">
        <f>MODE(coded_data!D:D)</f>
        <v>38</v>
      </c>
      <c r="F19" s="29"/>
      <c r="G19" s="29"/>
      <c r="H19" s="29"/>
      <c r="I19" s="29"/>
      <c r="K19" s="29"/>
      <c r="L19" s="29"/>
      <c r="M19" s="29"/>
      <c r="N19" s="29" t="s">
        <v>380</v>
      </c>
      <c r="O19" s="29" t="s">
        <v>391</v>
      </c>
      <c r="P19" s="29">
        <f>COUNTIF(coded_data!BC:BC, 1)</f>
        <v>0</v>
      </c>
      <c r="Q19" s="29">
        <f>COUNTIF(coded_data!BC:BC, 2)</f>
        <v>1</v>
      </c>
      <c r="R19" s="29">
        <f>COUNTIF(coded_data!BC:BC, 3)</f>
        <v>0</v>
      </c>
      <c r="S19" s="29">
        <f>COUNTIF(coded_data!BC:BC, 4)</f>
        <v>5</v>
      </c>
      <c r="T19" s="29">
        <f>COUNTIF(coded_data!BC:BC, 5)</f>
        <v>4</v>
      </c>
      <c r="U19" s="29">
        <f>SUM(coded_data!BC:BC)</f>
        <v>42</v>
      </c>
      <c r="V19" s="35">
        <f>U19/COUNT(raw_data!A:A)/5</f>
        <v>0.84000000000000008</v>
      </c>
      <c r="W19" s="29">
        <f t="shared" si="10"/>
        <v>5</v>
      </c>
      <c r="X19" s="29" t="str">
        <f t="shared" si="11"/>
        <v>very high</v>
      </c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N19" s="39" t="s">
        <v>218</v>
      </c>
      <c r="AO19" s="39">
        <f>COUNTIF(coded_data!DD:DD, 4)</f>
        <v>8</v>
      </c>
      <c r="AP19" s="40">
        <f>COUNTIF(coded_data!DE:DE, 4)</f>
        <v>0</v>
      </c>
      <c r="AQ19" s="41">
        <f>COUNTIF(coded_data!DF:DF, 4)</f>
        <v>0</v>
      </c>
      <c r="AR19" s="39">
        <f>COUNTIF(coded_data!DJ:DJ, 4)</f>
        <v>9</v>
      </c>
      <c r="AS19" s="40">
        <f>COUNTIF(coded_data!DK:DK, 4)</f>
        <v>3</v>
      </c>
      <c r="AT19" s="41">
        <f>COUNTIF(coded_data!DL:DL, 4)</f>
        <v>0</v>
      </c>
      <c r="AU19" s="29"/>
      <c r="AV19" s="78" t="s">
        <v>230</v>
      </c>
      <c r="AW19" s="41">
        <f>COUNTIF(coded_data!DT:DT, 1)</f>
        <v>2</v>
      </c>
      <c r="AX19" s="29"/>
      <c r="AY19" s="29"/>
      <c r="AZ19" s="29"/>
      <c r="BA19" s="29"/>
      <c r="BB19" s="29"/>
    </row>
    <row r="20" spans="1:54" x14ac:dyDescent="0.35">
      <c r="A20" s="208"/>
      <c r="B20" s="231"/>
      <c r="C20" s="45" t="s">
        <v>433</v>
      </c>
      <c r="D20" s="63"/>
      <c r="E20" s="63">
        <f>_xlfn.STDEV.S(coded_data!D:D)</f>
        <v>8.579691784155834</v>
      </c>
      <c r="F20" s="29"/>
      <c r="G20" s="29"/>
      <c r="H20" s="29"/>
      <c r="I20" s="29"/>
      <c r="K20" s="29"/>
      <c r="L20" s="29"/>
      <c r="M20" s="29"/>
      <c r="N20" s="29" t="s">
        <v>381</v>
      </c>
      <c r="O20" s="29" t="s">
        <v>392</v>
      </c>
      <c r="P20" s="29">
        <f>COUNTIF(coded_data!BD:BD, 1)</f>
        <v>0</v>
      </c>
      <c r="Q20" s="29">
        <f>COUNTIF(coded_data!BD:BD, 2)</f>
        <v>0</v>
      </c>
      <c r="R20" s="29">
        <f>COUNTIF(coded_data!BD:BD, 3)</f>
        <v>0</v>
      </c>
      <c r="S20" s="29">
        <f>COUNTIF(coded_data!BD:BD, 4)</f>
        <v>4</v>
      </c>
      <c r="T20" s="29">
        <f>COUNTIF(coded_data!BD:BD, 5)</f>
        <v>6</v>
      </c>
      <c r="U20" s="29">
        <f>SUM(coded_data!BD:BD)</f>
        <v>46</v>
      </c>
      <c r="V20" s="35">
        <f>U20/COUNT(raw_data!A:A)/5</f>
        <v>0.91999999999999993</v>
      </c>
      <c r="W20" s="29">
        <f t="shared" si="10"/>
        <v>5</v>
      </c>
      <c r="X20" s="29" t="str">
        <f t="shared" si="11"/>
        <v>very high</v>
      </c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</row>
    <row r="21" spans="1:54" ht="14.5" customHeight="1" x14ac:dyDescent="0.35">
      <c r="A21" s="209"/>
      <c r="B21" s="232"/>
      <c r="C21" s="64" t="s">
        <v>434</v>
      </c>
      <c r="D21" s="66"/>
      <c r="E21" s="66">
        <f>MAX(coded_data!D:D) - MIN(coded_data!D:D)</f>
        <v>26</v>
      </c>
      <c r="F21" s="29"/>
      <c r="G21" s="29"/>
      <c r="H21" s="29"/>
      <c r="I21" s="29"/>
      <c r="K21" s="29"/>
      <c r="L21" s="29"/>
      <c r="M21" s="29"/>
      <c r="N21" s="29" t="s">
        <v>382</v>
      </c>
      <c r="O21" s="29" t="s">
        <v>393</v>
      </c>
      <c r="P21" s="29">
        <f>COUNTIF(coded_data!BE:BE, 1)</f>
        <v>0</v>
      </c>
      <c r="Q21" s="29">
        <f>COUNTIF(coded_data!BE:BE, 2)</f>
        <v>0</v>
      </c>
      <c r="R21" s="29">
        <f>COUNTIF(coded_data!BE:BE, 3)</f>
        <v>4</v>
      </c>
      <c r="S21" s="29">
        <f>COUNTIF(coded_data!BE:BE, 4)</f>
        <v>0</v>
      </c>
      <c r="T21" s="29">
        <f>COUNTIF(coded_data!BE:BE, 5)</f>
        <v>6</v>
      </c>
      <c r="U21" s="29">
        <f>SUM(coded_data!BE:BE)</f>
        <v>42</v>
      </c>
      <c r="V21" s="35">
        <f>U21/COUNT(raw_data!A:A)/5</f>
        <v>0.84000000000000008</v>
      </c>
      <c r="W21" s="29">
        <f t="shared" si="10"/>
        <v>5</v>
      </c>
      <c r="X21" s="29" t="str">
        <f t="shared" si="11"/>
        <v>very high</v>
      </c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</row>
    <row r="22" spans="1:54" ht="12.5" customHeight="1" x14ac:dyDescent="0.35">
      <c r="A22" s="207">
        <v>4</v>
      </c>
      <c r="B22" s="215" t="s">
        <v>328</v>
      </c>
      <c r="C22" s="43" t="s">
        <v>329</v>
      </c>
      <c r="D22" s="82">
        <v>0</v>
      </c>
      <c r="E22" s="62">
        <f>COUNTIF(coded_data!E:E, D22)</f>
        <v>0</v>
      </c>
      <c r="F22" s="29"/>
      <c r="G22" s="29"/>
      <c r="H22" s="29"/>
      <c r="I22" s="29"/>
      <c r="K22" s="29"/>
      <c r="L22" s="29"/>
      <c r="M22" s="29"/>
      <c r="N22" s="29" t="s">
        <v>383</v>
      </c>
      <c r="O22" s="29" t="s">
        <v>394</v>
      </c>
      <c r="P22" s="29">
        <f>COUNTIF(coded_data!BF:BF, 1)</f>
        <v>0</v>
      </c>
      <c r="Q22" s="29">
        <f>COUNTIF(coded_data!BF:BF, 2)</f>
        <v>0</v>
      </c>
      <c r="R22" s="29">
        <f>COUNTIF(coded_data!BF:BF, 3)</f>
        <v>0</v>
      </c>
      <c r="S22" s="29">
        <f>COUNTIF(coded_data!BF:BF, 4)</f>
        <v>0</v>
      </c>
      <c r="T22" s="29">
        <f>COUNTIF(coded_data!BF:BF, 5)</f>
        <v>10</v>
      </c>
      <c r="U22" s="29">
        <f>SUM(coded_data!BF:BF)</f>
        <v>50</v>
      </c>
      <c r="V22" s="35">
        <f>U22/COUNT(raw_data!A:A)/5</f>
        <v>1</v>
      </c>
      <c r="W22" s="29">
        <f t="shared" si="10"/>
        <v>5</v>
      </c>
      <c r="X22" s="29" t="str">
        <f t="shared" si="11"/>
        <v>very high</v>
      </c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</row>
    <row r="23" spans="1:54" x14ac:dyDescent="0.35">
      <c r="A23" s="208"/>
      <c r="B23" s="216"/>
      <c r="C23" s="45" t="s">
        <v>330</v>
      </c>
      <c r="D23" s="83">
        <v>1</v>
      </c>
      <c r="E23" s="63">
        <f>COUNTIF(coded_data!E:E, D23)</f>
        <v>0</v>
      </c>
      <c r="F23" s="29"/>
      <c r="G23" s="29"/>
      <c r="H23" s="29"/>
      <c r="I23" s="29"/>
      <c r="K23" s="29"/>
      <c r="L23" s="29"/>
      <c r="M23" s="29"/>
      <c r="N23" s="29" t="s">
        <v>384</v>
      </c>
      <c r="O23" s="29" t="s">
        <v>395</v>
      </c>
      <c r="P23" s="29">
        <f>COUNTIF(coded_data!BG:BG, 1)</f>
        <v>0</v>
      </c>
      <c r="Q23" s="29">
        <f>COUNTIF(coded_data!BG:BG, 2)</f>
        <v>0</v>
      </c>
      <c r="R23" s="29">
        <f>COUNTIF(coded_data!BG:BG, 3)</f>
        <v>0</v>
      </c>
      <c r="S23" s="29">
        <f>COUNTIF(coded_data!BG:BG, 4)</f>
        <v>6</v>
      </c>
      <c r="T23" s="29">
        <f>COUNTIF(coded_data!BG:BG, 5)</f>
        <v>4</v>
      </c>
      <c r="U23" s="29">
        <f>SUM(coded_data!BG:BG)</f>
        <v>44</v>
      </c>
      <c r="V23" s="35">
        <f>U23/COUNT(raw_data!A:A)/5</f>
        <v>0.88000000000000012</v>
      </c>
      <c r="W23" s="29">
        <f t="shared" si="10"/>
        <v>5</v>
      </c>
      <c r="X23" s="29" t="str">
        <f t="shared" si="11"/>
        <v>very high</v>
      </c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</row>
    <row r="24" spans="1:54" x14ac:dyDescent="0.35">
      <c r="A24" s="208"/>
      <c r="B24" s="216"/>
      <c r="C24" s="45" t="s">
        <v>331</v>
      </c>
      <c r="D24" s="83">
        <v>2</v>
      </c>
      <c r="E24" s="63">
        <f>COUNTIF(coded_data!E:E, D24)</f>
        <v>3</v>
      </c>
      <c r="F24" s="29"/>
      <c r="G24" s="29"/>
      <c r="H24" s="29"/>
      <c r="I24" s="29"/>
      <c r="K24" s="29"/>
      <c r="L24" s="29"/>
      <c r="M24" s="29"/>
      <c r="N24" s="29" t="s">
        <v>385</v>
      </c>
      <c r="O24" s="29" t="s">
        <v>396</v>
      </c>
      <c r="P24" s="29">
        <f>COUNTIF(coded_data!BH:BH, 1)</f>
        <v>4</v>
      </c>
      <c r="Q24" s="29">
        <f>COUNTIF(coded_data!BH:BH, 2)</f>
        <v>0</v>
      </c>
      <c r="R24" s="29">
        <f>COUNTIF(coded_data!BH:BH, 3)</f>
        <v>0</v>
      </c>
      <c r="S24" s="29">
        <f>COUNTIF(coded_data!BH:BH, 4)</f>
        <v>0</v>
      </c>
      <c r="T24" s="29">
        <f>COUNTIF(coded_data!BH:BH, 5)</f>
        <v>6</v>
      </c>
      <c r="U24" s="29">
        <f>SUM(coded_data!BH:BH)</f>
        <v>34</v>
      </c>
      <c r="V24" s="35">
        <f>U24/COUNT(raw_data!A:A)/5</f>
        <v>0.67999999999999994</v>
      </c>
      <c r="W24" s="29">
        <f t="shared" si="10"/>
        <v>4</v>
      </c>
      <c r="X24" s="29" t="str">
        <f t="shared" si="11"/>
        <v>high</v>
      </c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</row>
    <row r="25" spans="1:54" x14ac:dyDescent="0.35">
      <c r="A25" s="208"/>
      <c r="B25" s="216"/>
      <c r="C25" s="45" t="s">
        <v>332</v>
      </c>
      <c r="D25" s="83">
        <v>3</v>
      </c>
      <c r="E25" s="63">
        <f>COUNTIF(coded_data!E:E, D25)</f>
        <v>5</v>
      </c>
      <c r="F25" s="29"/>
      <c r="G25" s="29"/>
      <c r="H25" s="29"/>
      <c r="I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</row>
    <row r="26" spans="1:54" x14ac:dyDescent="0.35">
      <c r="A26" s="209"/>
      <c r="B26" s="217"/>
      <c r="C26" s="64" t="s">
        <v>333</v>
      </c>
      <c r="D26" s="84">
        <v>4</v>
      </c>
      <c r="E26" s="66">
        <f>COUNTIF(coded_data!E:E, D26)</f>
        <v>2</v>
      </c>
      <c r="F26" s="29"/>
      <c r="G26" s="29"/>
      <c r="H26" s="29"/>
      <c r="I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</row>
    <row r="27" spans="1:54" x14ac:dyDescent="0.35">
      <c r="A27" s="207">
        <v>5</v>
      </c>
      <c r="B27" s="215" t="s">
        <v>334</v>
      </c>
      <c r="C27" s="43" t="s">
        <v>335</v>
      </c>
      <c r="D27" s="82">
        <v>0</v>
      </c>
      <c r="E27" s="62">
        <f>COUNTIF(coded_data!F:F, D27)</f>
        <v>5</v>
      </c>
      <c r="F27" s="29"/>
      <c r="G27" s="29"/>
      <c r="H27" s="29"/>
      <c r="I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</row>
    <row r="28" spans="1:54" x14ac:dyDescent="0.35">
      <c r="A28" s="208"/>
      <c r="B28" s="216"/>
      <c r="C28" s="45" t="s">
        <v>336</v>
      </c>
      <c r="D28" s="83">
        <v>1</v>
      </c>
      <c r="E28" s="63">
        <f>COUNTIF(coded_data!F:F, D28)</f>
        <v>4</v>
      </c>
      <c r="F28" s="29"/>
      <c r="G28" s="29"/>
      <c r="H28" s="29"/>
      <c r="I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</row>
    <row r="29" spans="1:54" ht="14.5" customHeight="1" x14ac:dyDescent="0.35">
      <c r="A29" s="209"/>
      <c r="B29" s="217"/>
      <c r="C29" s="64" t="s">
        <v>337</v>
      </c>
      <c r="D29" s="84">
        <v>2</v>
      </c>
      <c r="E29" s="66">
        <f>COUNTIF(coded_data!F:F, D29)</f>
        <v>1</v>
      </c>
      <c r="F29" s="29"/>
      <c r="G29" s="29"/>
      <c r="H29" s="29"/>
      <c r="I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</row>
    <row r="30" spans="1:54" ht="17" customHeight="1" x14ac:dyDescent="0.35">
      <c r="A30" s="207">
        <v>6</v>
      </c>
      <c r="B30" s="215" t="s">
        <v>338</v>
      </c>
      <c r="C30" s="1" t="s">
        <v>339</v>
      </c>
      <c r="D30" s="83">
        <v>1</v>
      </c>
      <c r="E30" s="38">
        <f>COUNTIF(coded_data!H:H, D30)</f>
        <v>0</v>
      </c>
      <c r="F30" s="29"/>
      <c r="G30" s="29"/>
      <c r="H30" s="29"/>
      <c r="I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</row>
    <row r="31" spans="1:54" x14ac:dyDescent="0.35">
      <c r="A31" s="208"/>
      <c r="B31" s="216"/>
      <c r="C31" s="1" t="s">
        <v>340</v>
      </c>
      <c r="D31" s="83">
        <v>1</v>
      </c>
      <c r="E31" s="38">
        <f>COUNTIF(coded_data!I:I, D31)</f>
        <v>0</v>
      </c>
      <c r="F31" s="29"/>
      <c r="G31" s="29"/>
      <c r="H31" s="29"/>
      <c r="I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</row>
    <row r="32" spans="1:54" x14ac:dyDescent="0.35">
      <c r="A32" s="208"/>
      <c r="B32" s="216"/>
      <c r="C32" s="1" t="s">
        <v>341</v>
      </c>
      <c r="D32" s="83">
        <v>1</v>
      </c>
      <c r="E32" s="38">
        <f>COUNTIF(coded_data!J:J, D32)</f>
        <v>0</v>
      </c>
      <c r="F32" s="29"/>
      <c r="G32" s="29"/>
      <c r="H32" s="29"/>
      <c r="I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</row>
    <row r="33" spans="1:38" x14ac:dyDescent="0.35">
      <c r="A33" s="208"/>
      <c r="B33" s="216"/>
      <c r="C33" s="1" t="s">
        <v>342</v>
      </c>
      <c r="D33" s="83">
        <v>1</v>
      </c>
      <c r="E33" s="38">
        <f>COUNTIF(coded_data!K:K, D33)</f>
        <v>0</v>
      </c>
      <c r="F33" s="29"/>
      <c r="G33" s="29"/>
      <c r="H33" s="29"/>
      <c r="I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</row>
    <row r="34" spans="1:38" x14ac:dyDescent="0.35">
      <c r="A34" s="208"/>
      <c r="B34" s="216"/>
      <c r="C34" s="1" t="s">
        <v>343</v>
      </c>
      <c r="D34" s="83">
        <v>1</v>
      </c>
      <c r="E34" s="38">
        <f>COUNTIF(coded_data!L:L, D34)</f>
        <v>0</v>
      </c>
      <c r="F34" s="29"/>
      <c r="G34" s="29"/>
      <c r="H34" s="29"/>
      <c r="I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</row>
    <row r="35" spans="1:38" ht="15" thickBot="1" x14ac:dyDescent="0.4">
      <c r="A35" s="209"/>
      <c r="B35" s="217"/>
      <c r="C35" s="40" t="s">
        <v>337</v>
      </c>
      <c r="D35" s="84">
        <v>1</v>
      </c>
      <c r="E35" s="41">
        <f>COUNTIF(coded_data!M:M, D35)</f>
        <v>4</v>
      </c>
      <c r="F35" s="29"/>
      <c r="G35" s="29"/>
      <c r="H35" s="29"/>
      <c r="I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</row>
  </sheetData>
  <mergeCells count="31">
    <mergeCell ref="B27:B29"/>
    <mergeCell ref="B30:B35"/>
    <mergeCell ref="A4:A11"/>
    <mergeCell ref="AN1:BB2"/>
    <mergeCell ref="AN3:AT3"/>
    <mergeCell ref="AV3:AW3"/>
    <mergeCell ref="AY3:BB3"/>
    <mergeCell ref="AN4:AN5"/>
    <mergeCell ref="AO4:AQ4"/>
    <mergeCell ref="AR4:AT4"/>
    <mergeCell ref="AV16:AW16"/>
    <mergeCell ref="B4:B11"/>
    <mergeCell ref="B12:B16"/>
    <mergeCell ref="B17:B21"/>
    <mergeCell ref="B22:B26"/>
    <mergeCell ref="AV9:AW9"/>
    <mergeCell ref="AN13:AT13"/>
    <mergeCell ref="AN14:AN15"/>
    <mergeCell ref="AO14:AQ14"/>
    <mergeCell ref="AR14:AT14"/>
    <mergeCell ref="A12:A16"/>
    <mergeCell ref="A17:A21"/>
    <mergeCell ref="A22:A26"/>
    <mergeCell ref="A27:A29"/>
    <mergeCell ref="A30:A35"/>
    <mergeCell ref="A1:A2"/>
    <mergeCell ref="AG1:AL2"/>
    <mergeCell ref="Z1:AE2"/>
    <mergeCell ref="N1:X2"/>
    <mergeCell ref="G1:L2"/>
    <mergeCell ref="B1:E2"/>
  </mergeCells>
  <conditionalFormatting sqref="AO6:AQ12 AR11:AT11">
    <cfRule type="top10" dxfId="15" priority="33" percent="1" rank="10"/>
  </conditionalFormatting>
  <conditionalFormatting sqref="AO16:AQ19">
    <cfRule type="top10" dxfId="14" priority="29" percent="1" rank="10"/>
  </conditionalFormatting>
  <conditionalFormatting sqref="AP16:AP19">
    <cfRule type="top10" dxfId="13" priority="28" percent="1" rank="10"/>
  </conditionalFormatting>
  <conditionalFormatting sqref="AQ16:AQ19">
    <cfRule type="top10" dxfId="12" priority="27" percent="1" rank="10"/>
  </conditionalFormatting>
  <conditionalFormatting sqref="AR16:AT19">
    <cfRule type="top10" dxfId="11" priority="26" percent="1" rank="10"/>
  </conditionalFormatting>
  <conditionalFormatting sqref="AR16:AT19">
    <cfRule type="top10" dxfId="10" priority="25" percent="1" rank="10"/>
  </conditionalFormatting>
  <conditionalFormatting sqref="AR16:AT19">
    <cfRule type="top10" dxfId="9" priority="24" percent="1" rank="10"/>
  </conditionalFormatting>
  <conditionalFormatting sqref="AT16:AT19">
    <cfRule type="top10" dxfId="8" priority="23" percent="1" rank="10"/>
  </conditionalFormatting>
  <conditionalFormatting sqref="AW4:AW8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{5C4C4D11-32B6-4BE2-87B5-8594317DC879}</x14:id>
        </ext>
      </extLst>
    </cfRule>
  </conditionalFormatting>
  <conditionalFormatting sqref="AW10:AW15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{860514FF-D65A-4923-B09D-12D6BFABD125}</x14:id>
        </ext>
      </extLst>
    </cfRule>
  </conditionalFormatting>
  <conditionalFormatting sqref="AZ5:BB14">
    <cfRule type="top10" dxfId="7" priority="20" percent="1" rank="10"/>
  </conditionalFormatting>
  <conditionalFormatting sqref="AZ5:BB14">
    <cfRule type="top10" dxfId="6" priority="18" percent="1" rank="10"/>
  </conditionalFormatting>
  <conditionalFormatting sqref="E4:E1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{50050430-9CD8-4406-AA31-C740FAEE3A14}</x14:id>
        </ext>
      </extLst>
    </cfRule>
  </conditionalFormatting>
  <conditionalFormatting sqref="E22:E35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{2A8895CC-E306-4D41-B9E6-02E2EF10902F}</x14:id>
        </ext>
      </extLst>
    </cfRule>
  </conditionalFormatting>
  <conditionalFormatting sqref="J4:J1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{B12AF6AA-9B1A-430B-A95E-D0253150200A}</x14:id>
        </ext>
      </extLst>
    </cfRule>
  </conditionalFormatting>
  <conditionalFormatting sqref="V4:V24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{480E3731-7321-4225-A1FE-FF4D2A543FE2}</x14:id>
        </ext>
      </extLst>
    </cfRule>
  </conditionalFormatting>
  <conditionalFormatting sqref="AC4:AC12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{C1F5DC1F-607E-4D29-8F92-56F3549F99DE}</x14:id>
        </ext>
      </extLst>
    </cfRule>
  </conditionalFormatting>
  <conditionalFormatting sqref="AJ4:AJ9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{B962EDC9-FAED-44B4-827D-6EB0FEE18015}</x14:id>
        </ext>
      </extLst>
    </cfRule>
  </conditionalFormatting>
  <conditionalFormatting sqref="AR6:AT10 AR12:AT12">
    <cfRule type="top10" dxfId="5" priority="8" percent="1" rank="10"/>
  </conditionalFormatting>
  <conditionalFormatting sqref="AS6:AS12">
    <cfRule type="top10" dxfId="4" priority="7" percent="1" rank="10"/>
  </conditionalFormatting>
  <conditionalFormatting sqref="AT6:AT12">
    <cfRule type="top10" dxfId="3" priority="6" percent="1" rank="10"/>
  </conditionalFormatting>
  <conditionalFormatting sqref="AS16:AS19">
    <cfRule type="top10" dxfId="2" priority="5" percent="1" rank="10"/>
  </conditionalFormatting>
  <conditionalFormatting sqref="AW17:AW1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{BA4ECFE2-4928-46D0-9B97-F007B813C060}</x14:id>
        </ext>
      </extLst>
    </cfRule>
  </conditionalFormatting>
  <conditionalFormatting sqref="K4:K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4:W2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4:AD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1:A2" location="Intro!A1" display="Intro!A1" xr:uid="{2295D669-2441-4FAC-9528-6626116F37BA}"/>
  </hyperlink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4C4D11-32B6-4BE2-87B5-8594317DC8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AW4:AW8</xm:sqref>
        </x14:conditionalFormatting>
        <x14:conditionalFormatting xmlns:xm="http://schemas.microsoft.com/office/excel/2006/main">
          <x14:cfRule type="dataBar" id="{860514FF-D65A-4923-B09D-12D6BFABD1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AW10:AW15</xm:sqref>
        </x14:conditionalFormatting>
        <x14:conditionalFormatting xmlns:xm="http://schemas.microsoft.com/office/excel/2006/main">
          <x14:cfRule type="dataBar" id="{50050430-9CD8-4406-AA31-C740FAEE3A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E4:E16</xm:sqref>
        </x14:conditionalFormatting>
        <x14:conditionalFormatting xmlns:xm="http://schemas.microsoft.com/office/excel/2006/main">
          <x14:cfRule type="dataBar" id="{2A8895CC-E306-4D41-B9E6-02E2EF1090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E22:E35</xm:sqref>
        </x14:conditionalFormatting>
        <x14:conditionalFormatting xmlns:xm="http://schemas.microsoft.com/office/excel/2006/main">
          <x14:cfRule type="dataBar" id="{B12AF6AA-9B1A-430B-A95E-D025315020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J4:J13</xm:sqref>
        </x14:conditionalFormatting>
        <x14:conditionalFormatting xmlns:xm="http://schemas.microsoft.com/office/excel/2006/main">
          <x14:cfRule type="dataBar" id="{480E3731-7321-4225-A1FE-FF4D2A543F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V4:V24</xm:sqref>
        </x14:conditionalFormatting>
        <x14:conditionalFormatting xmlns:xm="http://schemas.microsoft.com/office/excel/2006/main">
          <x14:cfRule type="dataBar" id="{C1F5DC1F-607E-4D29-8F92-56F3549F99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AC4:AC12</xm:sqref>
        </x14:conditionalFormatting>
        <x14:conditionalFormatting xmlns:xm="http://schemas.microsoft.com/office/excel/2006/main">
          <x14:cfRule type="dataBar" id="{B962EDC9-FAED-44B4-827D-6EB0FEE18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AJ4:AJ9</xm:sqref>
        </x14:conditionalFormatting>
        <x14:conditionalFormatting xmlns:xm="http://schemas.microsoft.com/office/excel/2006/main">
          <x14:cfRule type="dataBar" id="{BA4ECFE2-4928-46D0-9B97-F007B813C0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AW17:AW19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54981-7F4A-45FF-A4A9-1500F9310B98}">
  <dimension ref="A1:M30"/>
  <sheetViews>
    <sheetView showGridLines="0" zoomScale="48" zoomScaleNormal="48" workbookViewId="0">
      <selection activeCell="F38" sqref="F38"/>
    </sheetView>
  </sheetViews>
  <sheetFormatPr defaultRowHeight="14.5" x14ac:dyDescent="0.35"/>
  <cols>
    <col min="1" max="1" width="10.1796875" customWidth="1"/>
    <col min="2" max="2" width="48.453125" customWidth="1"/>
    <col min="3" max="3" width="7.54296875" customWidth="1"/>
    <col min="4" max="4" width="8" customWidth="1"/>
    <col min="5" max="5" width="9.453125" customWidth="1"/>
    <col min="6" max="6" width="11.7265625" customWidth="1"/>
    <col min="7" max="7" width="9.453125" customWidth="1"/>
    <col min="8" max="8" width="16.08984375" customWidth="1"/>
    <col min="9" max="9" width="20.6328125" style="35" customWidth="1"/>
    <col min="10" max="10" width="19.7265625" customWidth="1"/>
    <col min="11" max="11" width="9.6328125" customWidth="1"/>
    <col min="12" max="12" width="10.6328125" customWidth="1"/>
    <col min="13" max="13" width="19.36328125" customWidth="1"/>
  </cols>
  <sheetData>
    <row r="1" spans="1:13" x14ac:dyDescent="0.35">
      <c r="A1" s="210" t="s">
        <v>442</v>
      </c>
      <c r="B1" s="234" t="str">
        <f>CONCATENATE("SUMMARY OF VARIABLE SCORE AT (n = ", COUNT(raw_data!A:A), ")")</f>
        <v>SUMMARY OF VARIABLE SCORE AT (n = 10)</v>
      </c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</row>
    <row r="2" spans="1:13" x14ac:dyDescent="0.35">
      <c r="A2" s="210"/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</row>
    <row r="3" spans="1:13" x14ac:dyDescent="0.35">
      <c r="A3" s="236" t="s">
        <v>260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</row>
    <row r="4" spans="1:13" x14ac:dyDescent="0.35">
      <c r="A4" t="s">
        <v>271</v>
      </c>
      <c r="B4" t="s">
        <v>272</v>
      </c>
      <c r="C4" t="s">
        <v>273</v>
      </c>
      <c r="D4" t="s">
        <v>274</v>
      </c>
      <c r="E4" t="s">
        <v>275</v>
      </c>
      <c r="F4" t="s">
        <v>276</v>
      </c>
      <c r="G4" t="s">
        <v>277</v>
      </c>
      <c r="H4" t="s">
        <v>278</v>
      </c>
      <c r="I4" s="35" t="s">
        <v>279</v>
      </c>
      <c r="J4" t="s">
        <v>280</v>
      </c>
      <c r="K4" t="s">
        <v>281</v>
      </c>
      <c r="L4" t="s">
        <v>282</v>
      </c>
      <c r="M4" t="s">
        <v>283</v>
      </c>
    </row>
    <row r="5" spans="1:13" x14ac:dyDescent="0.35">
      <c r="A5" t="s">
        <v>285</v>
      </c>
      <c r="B5" t="s">
        <v>239</v>
      </c>
      <c r="C5">
        <f>MIN(processed_data!B:B)</f>
        <v>3</v>
      </c>
      <c r="D5">
        <f>MAX(processed_data!B:B)</f>
        <v>4</v>
      </c>
      <c r="E5">
        <f>AVERAGE(processed_data!B:B)</f>
        <v>3.9</v>
      </c>
      <c r="F5">
        <f>MEDIAN(processed_data!B:B)</f>
        <v>4</v>
      </c>
      <c r="G5">
        <f>MODE(processed_data!B:B)</f>
        <v>4</v>
      </c>
      <c r="H5">
        <f>SUM(processed_data!B:B)</f>
        <v>39</v>
      </c>
      <c r="I5" s="35">
        <f>H5/COUNT(processed_data!A:A)/4</f>
        <v>0.97499999999999998</v>
      </c>
      <c r="J5" s="29" t="str">
        <f>IF(I5&lt;=20%, "very low", IF(I5&lt;=40%, "low", IF(I5&lt;=60%, "moderate", IF(I5&lt;=80%, "high", "very high"))))</f>
        <v>very high</v>
      </c>
      <c r="K5" s="29">
        <f>IF(J5="very low", 1, IF(J5="low", 2, IF(J5="moderate", 3, IF(J5="high", 4, 5))))</f>
        <v>5</v>
      </c>
      <c r="L5">
        <f>D5-C5</f>
        <v>1</v>
      </c>
      <c r="M5">
        <f>_xlfn.STDEV.S(processed_data!B:B)</f>
        <v>0.31622776601683794</v>
      </c>
    </row>
    <row r="6" spans="1:13" x14ac:dyDescent="0.35">
      <c r="A6" t="s">
        <v>286</v>
      </c>
      <c r="B6" t="s">
        <v>240</v>
      </c>
      <c r="C6" s="29">
        <f>MIN(processed_data!F:F)</f>
        <v>1</v>
      </c>
      <c r="D6" s="29">
        <f>MAX(processed_data!F:F)</f>
        <v>9</v>
      </c>
      <c r="E6" s="29">
        <f>AVERAGE(processed_data!F:F)</f>
        <v>6.4</v>
      </c>
      <c r="F6" s="29">
        <f>MEDIAN(processed_data!F:F)</f>
        <v>7</v>
      </c>
      <c r="G6" s="29">
        <f>MODE(processed_data!F:F)</f>
        <v>7</v>
      </c>
      <c r="H6" s="29">
        <f>SUM(processed_data!F:F)</f>
        <v>64</v>
      </c>
      <c r="I6" s="35">
        <f>H6/COUNT(processed_data!A:A)/10</f>
        <v>0.64</v>
      </c>
      <c r="J6" s="29" t="str">
        <f t="shared" ref="J6:J8" si="0">IF(I6&lt;=20%, "very low", IF(I6&lt;=40%, "low", IF(I6&lt;=60%, "moderate", IF(I6&lt;=80%, "high", "very high"))))</f>
        <v>high</v>
      </c>
      <c r="K6" s="29">
        <f t="shared" ref="K6:K8" si="1">IF(J6="very low", 1, IF(J6="low", 2, IF(J6="moderate", 3, IF(J6="high", 4, 5))))</f>
        <v>4</v>
      </c>
      <c r="L6" s="29">
        <f t="shared" ref="L6:L8" si="2">D6-C6</f>
        <v>8</v>
      </c>
      <c r="M6" s="29">
        <f>_xlfn.STDEV.S(processed_data!F:F)</f>
        <v>2.221110833194357</v>
      </c>
    </row>
    <row r="7" spans="1:13" x14ac:dyDescent="0.35">
      <c r="A7" t="s">
        <v>287</v>
      </c>
      <c r="B7" t="s">
        <v>241</v>
      </c>
      <c r="C7" s="29">
        <f>MIN(processed_data!J:J)</f>
        <v>8</v>
      </c>
      <c r="D7" s="29">
        <f>MAX(processed_data!J:J)</f>
        <v>9</v>
      </c>
      <c r="E7" s="29">
        <f>AVERAGE(processed_data!J:J)</f>
        <v>8.9</v>
      </c>
      <c r="F7" s="29">
        <f>MEDIAN(processed_data!J:J)</f>
        <v>9</v>
      </c>
      <c r="G7" s="29">
        <f>MODE(processed_data!J:J)</f>
        <v>9</v>
      </c>
      <c r="H7" s="29">
        <f>SUM(processed_data!J:J)</f>
        <v>89</v>
      </c>
      <c r="I7" s="35">
        <f>H7/COUNT(processed_data!A:A)/9</f>
        <v>0.98888888888888893</v>
      </c>
      <c r="J7" s="29" t="str">
        <f t="shared" si="0"/>
        <v>very high</v>
      </c>
      <c r="K7" s="29">
        <f t="shared" si="1"/>
        <v>5</v>
      </c>
      <c r="L7" s="29">
        <f t="shared" si="2"/>
        <v>1</v>
      </c>
      <c r="M7" s="29">
        <f>_xlfn.STDEV.S(processed_data!J:J)</f>
        <v>0.31622776601683794</v>
      </c>
    </row>
    <row r="8" spans="1:13" x14ac:dyDescent="0.35">
      <c r="A8" t="s">
        <v>288</v>
      </c>
      <c r="B8" t="s">
        <v>242</v>
      </c>
      <c r="C8" s="29">
        <f>MIN(processed_data!N:N)</f>
        <v>2</v>
      </c>
      <c r="D8" s="29">
        <f>MAX(processed_data!N:N)</f>
        <v>6</v>
      </c>
      <c r="E8" s="29">
        <f>AVERAGE(processed_data!N:N)</f>
        <v>4.0999999999999996</v>
      </c>
      <c r="F8" s="29">
        <f>MEDIAN(processed_data!N:N)</f>
        <v>4</v>
      </c>
      <c r="G8" s="29">
        <f>MODE(processed_data!N:N)</f>
        <v>4</v>
      </c>
      <c r="H8" s="29">
        <f>SUM(processed_data!N:N)</f>
        <v>41</v>
      </c>
      <c r="I8" s="35">
        <f>H8/COUNT(processed_data!A:A)/7</f>
        <v>0.58571428571428563</v>
      </c>
      <c r="J8" s="29" t="str">
        <f t="shared" si="0"/>
        <v>moderate</v>
      </c>
      <c r="K8" s="29">
        <f t="shared" si="1"/>
        <v>3</v>
      </c>
      <c r="L8" s="29">
        <f t="shared" si="2"/>
        <v>4</v>
      </c>
      <c r="M8" s="29">
        <f>_xlfn.STDEV.S(processed_data!N:N)</f>
        <v>1.2866839377079191</v>
      </c>
    </row>
    <row r="10" spans="1:13" x14ac:dyDescent="0.35">
      <c r="A10" s="238" t="s">
        <v>261</v>
      </c>
      <c r="B10" s="239"/>
      <c r="C10" s="239"/>
      <c r="D10" s="239"/>
      <c r="E10" s="239"/>
      <c r="F10" s="239"/>
      <c r="G10" s="239"/>
      <c r="H10" s="239"/>
      <c r="I10" s="239"/>
      <c r="J10" s="239"/>
      <c r="K10" s="239"/>
      <c r="L10" s="239"/>
      <c r="M10" s="239"/>
    </row>
    <row r="11" spans="1:13" x14ac:dyDescent="0.35">
      <c r="A11" s="29" t="s">
        <v>271</v>
      </c>
      <c r="B11" s="29" t="s">
        <v>272</v>
      </c>
      <c r="C11" s="29" t="s">
        <v>273</v>
      </c>
      <c r="D11" s="29" t="s">
        <v>274</v>
      </c>
      <c r="E11" s="29" t="s">
        <v>275</v>
      </c>
      <c r="F11" s="29" t="s">
        <v>276</v>
      </c>
      <c r="G11" s="29" t="s">
        <v>277</v>
      </c>
      <c r="H11" s="29" t="s">
        <v>278</v>
      </c>
      <c r="I11" s="35" t="s">
        <v>279</v>
      </c>
      <c r="J11" s="29" t="s">
        <v>280</v>
      </c>
      <c r="K11" s="29" t="s">
        <v>281</v>
      </c>
      <c r="L11" s="29" t="s">
        <v>282</v>
      </c>
      <c r="M11" s="29" t="s">
        <v>283</v>
      </c>
    </row>
    <row r="12" spans="1:13" x14ac:dyDescent="0.35">
      <c r="A12" s="29" t="s">
        <v>289</v>
      </c>
      <c r="B12" s="29" t="s">
        <v>243</v>
      </c>
      <c r="C12" s="29">
        <f>MIN(processed_data!R:R)</f>
        <v>4</v>
      </c>
      <c r="D12" s="29">
        <f>MAX(processed_data!R:R)</f>
        <v>5</v>
      </c>
      <c r="E12" s="29">
        <f>AVERAGE(processed_data!R:R)</f>
        <v>4.8</v>
      </c>
      <c r="F12" s="29">
        <f>MEDIAN(processed_data!R:R)</f>
        <v>5</v>
      </c>
      <c r="G12" s="29">
        <f>MODE(processed_data!R:R)</f>
        <v>5</v>
      </c>
      <c r="H12" s="29">
        <f>SUM(processed_data!R:R)</f>
        <v>48</v>
      </c>
      <c r="I12" s="35">
        <f>H12/COUNT(processed_data!A:A)/5</f>
        <v>0.96</v>
      </c>
      <c r="J12" s="29" t="str">
        <f>IF(I12&lt;=20%, "very low", IF(I12&lt;=40%, "low", IF(I12&lt;=60%, "moderate", IF(I12&lt;=80%, "high", "very high"))))</f>
        <v>very high</v>
      </c>
      <c r="K12" s="29">
        <f>IF(J12="very low", 1, IF(J12="low", 2, IF(J12="moderate", 3, IF(J12="high", 4, 5))))</f>
        <v>5</v>
      </c>
      <c r="L12" s="29">
        <f>D12-C12</f>
        <v>1</v>
      </c>
      <c r="M12" s="29">
        <f>_xlfn.STDEV.S(processed_data!R:R)</f>
        <v>0.4216370213557839</v>
      </c>
    </row>
    <row r="13" spans="1:13" x14ac:dyDescent="0.35">
      <c r="A13" s="29" t="s">
        <v>290</v>
      </c>
      <c r="B13" s="29" t="s">
        <v>244</v>
      </c>
      <c r="C13" s="29">
        <f>MIN(processed_data!V:V)</f>
        <v>3</v>
      </c>
      <c r="D13" s="29">
        <f>MAX(processed_data!V:V)</f>
        <v>5</v>
      </c>
      <c r="E13" s="29">
        <f>AVERAGE(processed_data!V:V)</f>
        <v>3.9</v>
      </c>
      <c r="F13" s="29">
        <f>MEDIAN(processed_data!V:V)</f>
        <v>4</v>
      </c>
      <c r="G13" s="29">
        <f>MODE(processed_data!V:V)</f>
        <v>4</v>
      </c>
      <c r="H13" s="29">
        <f>SUM(processed_data!V:V)</f>
        <v>39</v>
      </c>
      <c r="I13" s="35">
        <f>H13/COUNT(processed_data!A:A)/5</f>
        <v>0.78</v>
      </c>
      <c r="J13" s="29" t="str">
        <f>IF(I13&lt;=20%, "very low", IF(I13&lt;=40%, "low", IF(I13&lt;=60%, "moderate", IF(I13&lt;=80%, "high", "very high"))))</f>
        <v>high</v>
      </c>
      <c r="K13" s="29">
        <f>IF(J13="very low", 1, IF(J13="low", 2, IF(J13="moderate", 3, IF(J13="high", 4, 5))))</f>
        <v>4</v>
      </c>
      <c r="L13" s="29">
        <f>D13-C13</f>
        <v>2</v>
      </c>
      <c r="M13" s="29">
        <f>_xlfn.STDEV.S(processed_data!V:V)</f>
        <v>0.73786478737262229</v>
      </c>
    </row>
    <row r="14" spans="1:13" x14ac:dyDescent="0.35">
      <c r="A14" s="29" t="s">
        <v>291</v>
      </c>
      <c r="B14" s="29" t="s">
        <v>245</v>
      </c>
      <c r="C14" s="29">
        <f>MIN(processed_data!Z:Z)</f>
        <v>27</v>
      </c>
      <c r="D14" s="29">
        <f>MAX(processed_data!Z:Z)</f>
        <v>30</v>
      </c>
      <c r="E14" s="29">
        <f>AVERAGE(processed_data!Z:Z)</f>
        <v>28</v>
      </c>
      <c r="F14" s="29">
        <f>MEDIAN(processed_data!Z:Z)</f>
        <v>28</v>
      </c>
      <c r="G14" s="29">
        <f>MODE(processed_data!Z:Z)</f>
        <v>27</v>
      </c>
      <c r="H14" s="29">
        <f>SUM(processed_data!Z:Z)</f>
        <v>280</v>
      </c>
      <c r="I14" s="35">
        <f>H14/COUNT(processed_data!A:A)/40</f>
        <v>0.7</v>
      </c>
      <c r="J14" s="29" t="str">
        <f>IF(I14&lt;=20%, "very low", IF(I14&lt;=40%, "low", IF(I14&lt;=60%, "moderate", IF(I14&lt;=80%, "high", "very high"))))</f>
        <v>high</v>
      </c>
      <c r="K14" s="29">
        <f>IF(J14="very low", 1, IF(J14="low", 2, IF(J14="moderate", 3, IF(J14="high", 4, 5))))</f>
        <v>4</v>
      </c>
      <c r="L14" s="29">
        <f>D14-C14</f>
        <v>3</v>
      </c>
      <c r="M14" s="29">
        <f>_xlfn.STDEV.S(processed_data!Z:Z)</f>
        <v>1.0540925533894598</v>
      </c>
    </row>
    <row r="15" spans="1:13" x14ac:dyDescent="0.35">
      <c r="A15" s="29" t="s">
        <v>292</v>
      </c>
      <c r="B15" s="29" t="s">
        <v>246</v>
      </c>
      <c r="C15" s="29">
        <f>MIN(processed_data!AD:AD)</f>
        <v>40</v>
      </c>
      <c r="D15" s="29">
        <f>MAX(processed_data!AD:AD)</f>
        <v>47</v>
      </c>
      <c r="E15" s="29">
        <f>AVERAGE(processed_data!AD:AD)</f>
        <v>44.9</v>
      </c>
      <c r="F15" s="29">
        <f>MEDIAN(processed_data!AD:AD)</f>
        <v>46.5</v>
      </c>
      <c r="G15" s="29">
        <f>MODE(processed_data!AD:AD)</f>
        <v>47</v>
      </c>
      <c r="H15" s="29">
        <f>SUM(processed_data!AD:AD)</f>
        <v>449</v>
      </c>
      <c r="I15" s="35">
        <f>H15/COUNT(processed_data!A:A)/55</f>
        <v>0.81636363636363629</v>
      </c>
      <c r="J15" s="29" t="str">
        <f>IF(I15&lt;=20%, "very low", IF(I15&lt;=40%, "low", IF(I15&lt;=60%, "moderate", IF(I15&lt;=80%, "high", "very high"))))</f>
        <v>very high</v>
      </c>
      <c r="K15" s="29">
        <f>IF(J15="very low", 1, IF(J15="low", 2, IF(J15="moderate", 3, IF(J15="high", 4, 5))))</f>
        <v>5</v>
      </c>
      <c r="L15" s="29">
        <f>D15-C15</f>
        <v>7</v>
      </c>
      <c r="M15" s="29">
        <f>_xlfn.STDEV.S(processed_data!AD:AD)</f>
        <v>2.6436506745197801</v>
      </c>
    </row>
    <row r="17" spans="1:13" x14ac:dyDescent="0.35">
      <c r="A17" s="240" t="s">
        <v>262</v>
      </c>
      <c r="B17" s="240"/>
      <c r="C17" s="240"/>
      <c r="D17" s="240"/>
      <c r="E17" s="240"/>
      <c r="F17" s="240"/>
      <c r="G17" s="240"/>
      <c r="H17" s="240"/>
      <c r="I17" s="240"/>
      <c r="J17" s="240"/>
      <c r="K17" s="240"/>
      <c r="L17" s="240"/>
      <c r="M17" s="240"/>
    </row>
    <row r="18" spans="1:13" x14ac:dyDescent="0.35">
      <c r="A18" s="29" t="s">
        <v>271</v>
      </c>
      <c r="B18" s="29" t="s">
        <v>272</v>
      </c>
      <c r="C18" s="29" t="s">
        <v>273</v>
      </c>
      <c r="D18" s="29" t="s">
        <v>274</v>
      </c>
      <c r="E18" s="29" t="s">
        <v>275</v>
      </c>
      <c r="F18" s="29" t="s">
        <v>276</v>
      </c>
      <c r="G18" s="29" t="s">
        <v>277</v>
      </c>
      <c r="H18" s="29" t="s">
        <v>278</v>
      </c>
      <c r="I18" s="35" t="s">
        <v>279</v>
      </c>
      <c r="J18" s="29" t="s">
        <v>280</v>
      </c>
      <c r="K18" s="29" t="s">
        <v>281</v>
      </c>
      <c r="L18" s="29" t="s">
        <v>282</v>
      </c>
      <c r="M18" s="29" t="s">
        <v>283</v>
      </c>
    </row>
    <row r="19" spans="1:13" x14ac:dyDescent="0.35">
      <c r="A19" s="29" t="s">
        <v>293</v>
      </c>
      <c r="B19" s="29" t="s">
        <v>247</v>
      </c>
      <c r="C19" s="29">
        <f>MIN(processed_data!AH:AH)</f>
        <v>2</v>
      </c>
      <c r="D19" s="29">
        <f>MAX(processed_data!AH:AH)</f>
        <v>3</v>
      </c>
      <c r="E19" s="29">
        <f>AVERAGE(processed_data!AH:AH)</f>
        <v>2.7</v>
      </c>
      <c r="F19" s="29">
        <f>MEDIAN(processed_data!AH:AH)</f>
        <v>3</v>
      </c>
      <c r="G19" s="29">
        <f>MODE(processed_data!AH:AH)</f>
        <v>3</v>
      </c>
      <c r="H19" s="29">
        <f>SUM(processed_data!AH:AH)</f>
        <v>27</v>
      </c>
      <c r="I19" s="35">
        <f>H19/COUNT(processed_data!A:A)/3</f>
        <v>0.9</v>
      </c>
      <c r="J19" s="29" t="str">
        <f t="shared" ref="J19:J24" si="3">IF(I19&lt;=20%, "very low", IF(I19&lt;=40%, "low", IF(I19&lt;=60%, "moderate", IF(I19&lt;=80%, "high", "very high"))))</f>
        <v>very high</v>
      </c>
      <c r="K19" s="29">
        <f t="shared" ref="K19:K24" si="4">IF(J19="very low", 1, IF(J19="low", 2, IF(J19="moderate", 3, IF(J19="high", 4, 5))))</f>
        <v>5</v>
      </c>
      <c r="L19" s="29">
        <f t="shared" ref="L19:L24" si="5">D19-C19</f>
        <v>1</v>
      </c>
      <c r="M19" s="29">
        <f>_xlfn.STDEV.S(processed_data!AH:AH)</f>
        <v>0.48304589153964728</v>
      </c>
    </row>
    <row r="20" spans="1:13" x14ac:dyDescent="0.35">
      <c r="A20" s="29" t="s">
        <v>294</v>
      </c>
      <c r="B20" s="29" t="s">
        <v>248</v>
      </c>
      <c r="C20" s="29">
        <f>MIN(processed_data!AL:AL)</f>
        <v>2</v>
      </c>
      <c r="D20" s="29">
        <f>MAX(processed_data!AL:AL)</f>
        <v>3</v>
      </c>
      <c r="E20" s="29">
        <f>AVERAGE(processed_data!AL:AL)</f>
        <v>2.5</v>
      </c>
      <c r="F20" s="29">
        <f>MEDIAN(processed_data!AL:AL)</f>
        <v>2.5</v>
      </c>
      <c r="G20" s="29">
        <f>MODE(processed_data!AL:AL)</f>
        <v>2</v>
      </c>
      <c r="H20" s="29">
        <f>SUM(processed_data!AL:AL)</f>
        <v>25</v>
      </c>
      <c r="I20" s="35">
        <f>H20/COUNT(processed_data!A:A)/4</f>
        <v>0.625</v>
      </c>
      <c r="J20" s="29" t="str">
        <f t="shared" si="3"/>
        <v>high</v>
      </c>
      <c r="K20" s="29">
        <f t="shared" si="4"/>
        <v>4</v>
      </c>
      <c r="L20" s="29">
        <f t="shared" si="5"/>
        <v>1</v>
      </c>
      <c r="M20" s="29">
        <f>_xlfn.STDEV.S(processed_data!AL:AL)</f>
        <v>0.52704627669472992</v>
      </c>
    </row>
    <row r="21" spans="1:13" x14ac:dyDescent="0.35">
      <c r="A21" s="29" t="s">
        <v>295</v>
      </c>
      <c r="B21" s="29" t="s">
        <v>249</v>
      </c>
      <c r="C21" s="29">
        <f>MIN(processed_data!AP:AP)</f>
        <v>2</v>
      </c>
      <c r="D21" s="29">
        <f>MAX(processed_data!AP:AP)</f>
        <v>5</v>
      </c>
      <c r="E21" s="29">
        <f>AVERAGE(processed_data!AP:AP)</f>
        <v>2.5</v>
      </c>
      <c r="F21" s="29">
        <f>MEDIAN(processed_data!AP:AP)</f>
        <v>2</v>
      </c>
      <c r="G21" s="29">
        <f>MODE(processed_data!AP:AP)</f>
        <v>2</v>
      </c>
      <c r="H21" s="29">
        <f>SUM(processed_data!AP:AP)</f>
        <v>25</v>
      </c>
      <c r="I21" s="35">
        <f>H21/COUNT(processed_data!A:A)/7</f>
        <v>0.35714285714285715</v>
      </c>
      <c r="J21" s="29" t="str">
        <f t="shared" si="3"/>
        <v>low</v>
      </c>
      <c r="K21" s="29">
        <f t="shared" si="4"/>
        <v>2</v>
      </c>
      <c r="L21" s="29">
        <f t="shared" si="5"/>
        <v>3</v>
      </c>
      <c r="M21" s="29">
        <f>_xlfn.STDEV.S(processed_data!AP:AP)</f>
        <v>1.0801234497346435</v>
      </c>
    </row>
    <row r="22" spans="1:13" x14ac:dyDescent="0.35">
      <c r="A22" s="29" t="s">
        <v>296</v>
      </c>
      <c r="B22" s="29" t="s">
        <v>284</v>
      </c>
      <c r="C22" s="29">
        <f>MIN(processed_data!AT:AT)</f>
        <v>0</v>
      </c>
      <c r="D22" s="29">
        <f>MAX(processed_data!AT:AT)</f>
        <v>3</v>
      </c>
      <c r="E22" s="29">
        <f>AVERAGE(processed_data!AT:AT)</f>
        <v>0.8</v>
      </c>
      <c r="F22" s="29">
        <f>MEDIAN(processed_data!AT:AT)</f>
        <v>0.5</v>
      </c>
      <c r="G22" s="29">
        <f>MODE(processed_data!AT:AT)</f>
        <v>0</v>
      </c>
      <c r="H22" s="29">
        <f>SUM(processed_data!AT:AT)</f>
        <v>8</v>
      </c>
      <c r="I22" s="35">
        <f>H22/COUNT(processed_data!A:A)/4</f>
        <v>0.2</v>
      </c>
      <c r="J22" s="29" t="str">
        <f t="shared" si="3"/>
        <v>very low</v>
      </c>
      <c r="K22" s="29">
        <f t="shared" si="4"/>
        <v>1</v>
      </c>
      <c r="L22" s="29">
        <f t="shared" si="5"/>
        <v>3</v>
      </c>
      <c r="M22" s="29">
        <f>_xlfn.STDEV.S(processed_data!AT:AT)</f>
        <v>1.0327955589886444</v>
      </c>
    </row>
    <row r="23" spans="1:13" x14ac:dyDescent="0.35">
      <c r="A23" s="29" t="s">
        <v>297</v>
      </c>
      <c r="B23" s="29" t="s">
        <v>267</v>
      </c>
      <c r="C23" s="29">
        <f>MIN(processed_data!AX:AX)</f>
        <v>2</v>
      </c>
      <c r="D23" s="29">
        <f>MAX(processed_data!AX:AX)</f>
        <v>7</v>
      </c>
      <c r="E23" s="29">
        <f>AVERAGE(processed_data!AX:AX)</f>
        <v>5</v>
      </c>
      <c r="F23" s="29">
        <f>MEDIAN(processed_data!AX:AX)</f>
        <v>4.5</v>
      </c>
      <c r="G23" s="29">
        <f>MODE(processed_data!AX:AX)</f>
        <v>7</v>
      </c>
      <c r="H23" s="29">
        <f>SUM(processed_data!AX:AX)</f>
        <v>50</v>
      </c>
      <c r="I23" s="35">
        <f>H23/COUNT(processed_data!A:A)/6</f>
        <v>0.83333333333333337</v>
      </c>
      <c r="J23" s="29" t="str">
        <f t="shared" si="3"/>
        <v>very high</v>
      </c>
      <c r="K23" s="29">
        <f t="shared" si="4"/>
        <v>5</v>
      </c>
      <c r="L23" s="29">
        <f t="shared" si="5"/>
        <v>5</v>
      </c>
      <c r="M23" s="29">
        <f>_xlfn.STDEV.S(processed_data!AX:AX)</f>
        <v>1.8856180831641267</v>
      </c>
    </row>
    <row r="24" spans="1:13" x14ac:dyDescent="0.35">
      <c r="A24" s="29" t="s">
        <v>298</v>
      </c>
      <c r="B24" s="29" t="s">
        <v>252</v>
      </c>
      <c r="C24" s="29">
        <f>MIN(processed_data!BB:BB)</f>
        <v>1</v>
      </c>
      <c r="D24" s="29">
        <f>MAX(processed_data!BB:BB)</f>
        <v>5</v>
      </c>
      <c r="E24" s="29">
        <f>AVERAGE(processed_data!BB:BB)</f>
        <v>3.4</v>
      </c>
      <c r="F24" s="29">
        <f>MEDIAN(processed_data!BB:BB)</f>
        <v>3.5</v>
      </c>
      <c r="G24" s="29">
        <f>MODE(processed_data!BB:BB)</f>
        <v>5</v>
      </c>
      <c r="H24" s="29">
        <f>SUM(processed_data!BB:BB)</f>
        <v>34</v>
      </c>
      <c r="I24" s="35">
        <f>H24/COUNT(processed_data!A:A)/12</f>
        <v>0.28333333333333333</v>
      </c>
      <c r="J24" s="29" t="str">
        <f t="shared" si="3"/>
        <v>low</v>
      </c>
      <c r="K24" s="29">
        <f t="shared" si="4"/>
        <v>2</v>
      </c>
      <c r="L24" s="29">
        <f t="shared" si="5"/>
        <v>4</v>
      </c>
      <c r="M24" s="29">
        <f>_xlfn.STDEV.S(processed_data!BB:BB)</f>
        <v>1.5776212754932311</v>
      </c>
    </row>
    <row r="26" spans="1:13" x14ac:dyDescent="0.35">
      <c r="A26" s="233" t="s">
        <v>263</v>
      </c>
      <c r="B26" s="233"/>
      <c r="C26" s="233"/>
      <c r="D26" s="233"/>
      <c r="E26" s="233"/>
      <c r="F26" s="233"/>
      <c r="G26" s="233"/>
      <c r="H26" s="233"/>
      <c r="I26" s="233"/>
      <c r="J26" s="233"/>
      <c r="K26" s="233"/>
      <c r="L26" s="233"/>
      <c r="M26" s="233"/>
    </row>
    <row r="27" spans="1:13" x14ac:dyDescent="0.35">
      <c r="A27" s="29" t="s">
        <v>271</v>
      </c>
      <c r="B27" s="29" t="s">
        <v>272</v>
      </c>
      <c r="C27" s="29" t="s">
        <v>273</v>
      </c>
      <c r="D27" s="29" t="s">
        <v>274</v>
      </c>
      <c r="E27" s="29" t="s">
        <v>275</v>
      </c>
      <c r="F27" s="29" t="s">
        <v>276</v>
      </c>
      <c r="G27" s="29" t="s">
        <v>277</v>
      </c>
      <c r="H27" s="29" t="s">
        <v>278</v>
      </c>
      <c r="I27" s="35" t="s">
        <v>279</v>
      </c>
      <c r="J27" s="29" t="s">
        <v>280</v>
      </c>
      <c r="K27" s="29" t="s">
        <v>281</v>
      </c>
      <c r="L27" s="29" t="s">
        <v>282</v>
      </c>
      <c r="M27" s="29" t="s">
        <v>283</v>
      </c>
    </row>
    <row r="28" spans="1:13" x14ac:dyDescent="0.35">
      <c r="A28" s="29" t="s">
        <v>299</v>
      </c>
      <c r="B28" s="29" t="s">
        <v>268</v>
      </c>
      <c r="C28" s="29">
        <f>MIN(processed_data!BF:BF)</f>
        <v>2</v>
      </c>
      <c r="D28" s="29">
        <f>MAX(processed_data!BF:BF)</f>
        <v>4</v>
      </c>
      <c r="E28" s="29">
        <f>AVERAGE(processed_data!BF:BF)</f>
        <v>3.6</v>
      </c>
      <c r="F28" s="29">
        <f>MEDIAN(processed_data!BF:BF)</f>
        <v>4</v>
      </c>
      <c r="G28" s="29">
        <f>MODE(processed_data!BF:BF)</f>
        <v>4</v>
      </c>
      <c r="H28" s="29">
        <f>SUM(processed_data!BF:BF)</f>
        <v>36</v>
      </c>
      <c r="I28" s="35">
        <f>H28/COUNT(processed_data!A:A)/4</f>
        <v>0.9</v>
      </c>
      <c r="J28" s="29" t="str">
        <f>IF(I28&lt;=20%, "very low", IF(I28&lt;=40%, "low", IF(I28&lt;=60%, "moderate", IF(I28&lt;=80%, "high", "very high"))))</f>
        <v>very high</v>
      </c>
      <c r="K28" s="29">
        <f>IF(J28="very low", 1, IF(J28="low", 2, IF(J28="moderate", 3, IF(J28="high", 4, 5))))</f>
        <v>5</v>
      </c>
      <c r="L28" s="29">
        <f>D28-C28</f>
        <v>2</v>
      </c>
      <c r="M28" s="29">
        <f>_xlfn.STDEV.S(processed_data!BF:BF)</f>
        <v>0.69920589878010153</v>
      </c>
    </row>
    <row r="29" spans="1:13" x14ac:dyDescent="0.35">
      <c r="A29" s="29" t="s">
        <v>300</v>
      </c>
      <c r="B29" s="29" t="s">
        <v>270</v>
      </c>
      <c r="C29" s="29">
        <f>MIN(processed_data!BJ:BJ)</f>
        <v>4</v>
      </c>
      <c r="D29" s="29">
        <f>MAX(processed_data!BJ:BJ)</f>
        <v>5</v>
      </c>
      <c r="E29" s="29">
        <f>AVERAGE(processed_data!BJ:BJ)</f>
        <v>4.3</v>
      </c>
      <c r="F29" s="29">
        <f>MEDIAN(processed_data!BJ:BJ)</f>
        <v>4</v>
      </c>
      <c r="G29" s="29">
        <f>MODE(processed_data!BJ:BJ)</f>
        <v>4</v>
      </c>
      <c r="H29" s="29">
        <f>SUM(processed_data!BJ:BJ)</f>
        <v>43</v>
      </c>
      <c r="I29" s="35">
        <f>H29/COUNT(processed_data!A:A)/7</f>
        <v>0.61428571428571421</v>
      </c>
      <c r="J29" s="29" t="str">
        <f>IF(I29&lt;=20%, "very low", IF(I29&lt;=40%, "low", IF(I29&lt;=60%, "moderate", IF(I29&lt;=80%, "high", "very high"))))</f>
        <v>high</v>
      </c>
      <c r="K29" s="29">
        <f>IF(J29="very low", 1, IF(J29="low", 2, IF(J29="moderate", 3, IF(J29="high", 4, 5))))</f>
        <v>4</v>
      </c>
      <c r="L29" s="29">
        <f>D29-C29</f>
        <v>1</v>
      </c>
      <c r="M29" s="29">
        <f>_xlfn.STDEV.S(processed_data!BJ:BJ)</f>
        <v>0.48304589153964728</v>
      </c>
    </row>
    <row r="30" spans="1:13" x14ac:dyDescent="0.35">
      <c r="A30" s="29" t="s">
        <v>301</v>
      </c>
      <c r="B30" s="29" t="s">
        <v>269</v>
      </c>
      <c r="C30" s="29">
        <f>MIN(processed_data!BN:BN)</f>
        <v>4</v>
      </c>
      <c r="D30" s="29">
        <f>MAX(processed_data!BN:BN)</f>
        <v>6</v>
      </c>
      <c r="E30" s="29">
        <f>AVERAGE(processed_data!BN:BN)</f>
        <v>5.6</v>
      </c>
      <c r="F30" s="29">
        <f>MEDIAN(processed_data!BN:BN)</f>
        <v>6</v>
      </c>
      <c r="G30" s="29">
        <f>MODE(processed_data!BN:BN)</f>
        <v>6</v>
      </c>
      <c r="H30" s="29">
        <f>SUM(processed_data!BN:BN)</f>
        <v>56</v>
      </c>
      <c r="I30" s="35">
        <f>H30/COUNT(processed_data!A:A)/6</f>
        <v>0.93333333333333324</v>
      </c>
      <c r="J30" s="29" t="str">
        <f>IF(I30&lt;=20%, "very low", IF(I30&lt;=40%, "low", IF(I30&lt;=60%, "moderate", IF(I30&lt;=80%, "high", "very high"))))</f>
        <v>very high</v>
      </c>
      <c r="K30" s="29">
        <f>IF(J30="very low", 1, IF(J30="low", 2, IF(J30="moderate", 3, IF(J30="high", 4, 5))))</f>
        <v>5</v>
      </c>
      <c r="L30" s="29">
        <f>D30-C30</f>
        <v>2</v>
      </c>
      <c r="M30" s="29">
        <f>_xlfn.STDEV.S(processed_data!BN:BN)</f>
        <v>0.6992058987800992</v>
      </c>
    </row>
  </sheetData>
  <mergeCells count="6">
    <mergeCell ref="A26:M26"/>
    <mergeCell ref="A1:A2"/>
    <mergeCell ref="B1:M2"/>
    <mergeCell ref="A3:M3"/>
    <mergeCell ref="A10:M10"/>
    <mergeCell ref="A17:M17"/>
  </mergeCells>
  <conditionalFormatting sqref="I5:I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{DD80EB5C-91D5-4EF7-8B28-98920C3A6C8A}</x14:id>
        </ext>
      </extLst>
    </cfRule>
  </conditionalFormatting>
  <conditionalFormatting sqref="I12:I15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{B4D6CB0A-099B-4CC1-81B9-E5E2657A3920}</x14:id>
        </ext>
      </extLst>
    </cfRule>
  </conditionalFormatting>
  <conditionalFormatting sqref="I19:I2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{7C79FDF2-A424-420D-9604-5738D5958E39}</x14:id>
        </ext>
      </extLst>
    </cfRule>
  </conditionalFormatting>
  <conditionalFormatting sqref="I28:I30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{75E2914A-9CFA-49C8-9C77-CB51753C1C1B}</x14:id>
        </ext>
      </extLst>
    </cfRule>
  </conditionalFormatting>
  <conditionalFormatting sqref="K5:K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:K1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:K2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8: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1:A2" location="Intro!A1" display="Intro!A1" xr:uid="{76E505BB-B82D-48BE-BF73-144AF75EE5FE}"/>
  </hyperlinks>
  <pageMargins left="0.7" right="0.7" top="0.75" bottom="0.75" header="0.3" footer="0.3"/>
  <tableParts count="4">
    <tablePart r:id="rId1"/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80EB5C-91D5-4EF7-8B28-98920C3A6C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I5:I8</xm:sqref>
        </x14:conditionalFormatting>
        <x14:conditionalFormatting xmlns:xm="http://schemas.microsoft.com/office/excel/2006/main">
          <x14:cfRule type="dataBar" id="{B4D6CB0A-099B-4CC1-81B9-E5E2657A39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I12:I15</xm:sqref>
        </x14:conditionalFormatting>
        <x14:conditionalFormatting xmlns:xm="http://schemas.microsoft.com/office/excel/2006/main">
          <x14:cfRule type="dataBar" id="{7C79FDF2-A424-420D-9604-5738D5958E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I19:I24</xm:sqref>
        </x14:conditionalFormatting>
        <x14:conditionalFormatting xmlns:xm="http://schemas.microsoft.com/office/excel/2006/main">
          <x14:cfRule type="dataBar" id="{75E2914A-9CFA-49C8-9C77-CB51753C1C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I28:I30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2A556-F626-4A26-B11C-4857991C5AC4}">
  <dimension ref="A1:U62"/>
  <sheetViews>
    <sheetView showGridLines="0" zoomScale="46" zoomScaleNormal="46" workbookViewId="0">
      <selection sqref="A1:A2"/>
    </sheetView>
  </sheetViews>
  <sheetFormatPr defaultRowHeight="14.5" x14ac:dyDescent="0.35"/>
  <cols>
    <col min="1" max="1" width="40.08984375" customWidth="1"/>
  </cols>
  <sheetData>
    <row r="1" spans="1:18" x14ac:dyDescent="0.35">
      <c r="A1" s="210" t="s">
        <v>442</v>
      </c>
      <c r="B1" s="243" t="s">
        <v>309</v>
      </c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44"/>
      <c r="Q1" s="244"/>
      <c r="R1" s="245"/>
    </row>
    <row r="2" spans="1:18" ht="15" thickBot="1" x14ac:dyDescent="0.4">
      <c r="A2" s="211"/>
      <c r="B2" s="246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8"/>
    </row>
    <row r="3" spans="1:18" x14ac:dyDescent="0.35">
      <c r="A3" s="241" t="s">
        <v>306</v>
      </c>
    </row>
    <row r="4" spans="1:18" ht="15" thickBot="1" x14ac:dyDescent="0.4">
      <c r="A4" s="242"/>
    </row>
    <row r="5" spans="1:18" ht="15" thickBot="1" x14ac:dyDescent="0.4">
      <c r="A5" s="45" t="s">
        <v>303</v>
      </c>
      <c r="B5" s="58" t="s">
        <v>239</v>
      </c>
      <c r="C5" s="59" t="s">
        <v>240</v>
      </c>
      <c r="D5" s="59" t="s">
        <v>241</v>
      </c>
      <c r="E5" s="60" t="s">
        <v>242</v>
      </c>
      <c r="F5" s="67" t="s">
        <v>243</v>
      </c>
      <c r="G5" s="68" t="s">
        <v>244</v>
      </c>
      <c r="H5" s="68" t="s">
        <v>245</v>
      </c>
      <c r="I5" s="69" t="s">
        <v>246</v>
      </c>
      <c r="J5" s="70" t="s">
        <v>247</v>
      </c>
      <c r="K5" s="71" t="s">
        <v>248</v>
      </c>
      <c r="L5" s="71" t="s">
        <v>249</v>
      </c>
      <c r="M5" s="71" t="s">
        <v>284</v>
      </c>
      <c r="N5" s="71" t="s">
        <v>267</v>
      </c>
      <c r="O5" s="72" t="s">
        <v>252</v>
      </c>
      <c r="P5" s="73" t="s">
        <v>268</v>
      </c>
      <c r="Q5" s="74" t="s">
        <v>270</v>
      </c>
      <c r="R5" s="75" t="s">
        <v>269</v>
      </c>
    </row>
    <row r="6" spans="1:18" x14ac:dyDescent="0.35">
      <c r="A6" s="46" t="s">
        <v>239</v>
      </c>
      <c r="B6" s="43">
        <v>1</v>
      </c>
      <c r="C6" s="61"/>
      <c r="D6" s="61"/>
      <c r="E6" s="62"/>
      <c r="F6" s="43"/>
      <c r="G6" s="61"/>
      <c r="H6" s="61"/>
      <c r="I6" s="62"/>
      <c r="J6" s="43"/>
      <c r="K6" s="61"/>
      <c r="L6" s="61"/>
      <c r="M6" s="61"/>
      <c r="N6" s="61"/>
      <c r="O6" s="62"/>
      <c r="P6" s="61"/>
      <c r="Q6" s="61"/>
      <c r="R6" s="62"/>
    </row>
    <row r="7" spans="1:18" x14ac:dyDescent="0.35">
      <c r="A7" s="47" t="s">
        <v>240</v>
      </c>
      <c r="B7" s="45">
        <f>PEARSON(processed_data!B:B, processed_data!F:F)</f>
        <v>0.85424219617724906</v>
      </c>
      <c r="C7" s="1">
        <v>1</v>
      </c>
      <c r="D7" s="1"/>
      <c r="E7" s="63"/>
      <c r="F7" s="45"/>
      <c r="G7" s="1"/>
      <c r="H7" s="1"/>
      <c r="I7" s="63"/>
      <c r="J7" s="45"/>
      <c r="K7" s="1"/>
      <c r="L7" s="1"/>
      <c r="M7" s="1"/>
      <c r="N7" s="1"/>
      <c r="O7" s="63"/>
      <c r="P7" s="1"/>
      <c r="Q7" s="1"/>
      <c r="R7" s="63"/>
    </row>
    <row r="8" spans="1:18" x14ac:dyDescent="0.35">
      <c r="A8" s="47" t="s">
        <v>241</v>
      </c>
      <c r="B8" s="45">
        <f>PEARSON(processed_data!B:B, processed_data!J:J)</f>
        <v>1.0000000000000002</v>
      </c>
      <c r="C8" s="1">
        <f>PEARSON(processed_data!F:F, processed_data!J:J)</f>
        <v>0.85424219617724906</v>
      </c>
      <c r="D8" s="1">
        <v>1</v>
      </c>
      <c r="E8" s="63"/>
      <c r="F8" s="45"/>
      <c r="G8" s="1"/>
      <c r="H8" s="1"/>
      <c r="I8" s="63"/>
      <c r="J8" s="45"/>
      <c r="K8" s="1"/>
      <c r="L8" s="1"/>
      <c r="M8" s="1"/>
      <c r="N8" s="1"/>
      <c r="O8" s="63"/>
      <c r="P8" s="1"/>
      <c r="Q8" s="1"/>
      <c r="R8" s="63"/>
    </row>
    <row r="9" spans="1:18" ht="15" thickBot="1" x14ac:dyDescent="0.4">
      <c r="A9" s="48" t="s">
        <v>242</v>
      </c>
      <c r="B9" s="64">
        <f>PEARSON(processed_data!B:B, processed_data!N:N)</f>
        <v>0.57346234436332832</v>
      </c>
      <c r="C9" s="65">
        <f>PEARSON(processed_data!F:F, processed_data!N:N)</f>
        <v>0.72314989079478054</v>
      </c>
      <c r="D9" s="65">
        <f>PEARSON(processed_data!J:J, processed_data!N:N)</f>
        <v>0.57346234436332832</v>
      </c>
      <c r="E9" s="66">
        <v>1</v>
      </c>
      <c r="F9" s="64"/>
      <c r="G9" s="65"/>
      <c r="H9" s="65"/>
      <c r="I9" s="66"/>
      <c r="J9" s="64"/>
      <c r="K9" s="65"/>
      <c r="L9" s="65"/>
      <c r="M9" s="65"/>
      <c r="N9" s="65"/>
      <c r="O9" s="66"/>
      <c r="P9" s="65"/>
      <c r="Q9" s="65"/>
      <c r="R9" s="66"/>
    </row>
    <row r="10" spans="1:18" x14ac:dyDescent="0.35">
      <c r="A10" s="49" t="s">
        <v>243</v>
      </c>
      <c r="B10" s="43">
        <f>PEARSON(processed_data!B:B, processed_data!R:R)</f>
        <v>-0.16666666666666666</v>
      </c>
      <c r="C10" s="61">
        <f>PEARSON(processed_data!F:F, processed_data!R:R)</f>
        <v>0.21356054904431232</v>
      </c>
      <c r="D10" s="61">
        <f>PEARSON(processed_data!J:J, processed_data!R:R)</f>
        <v>-0.16666666666666669</v>
      </c>
      <c r="E10" s="62">
        <f>PEARSON(processed_data!N:N, processed_data!R:R)</f>
        <v>4.0961596025952042E-2</v>
      </c>
      <c r="F10" s="43">
        <v>1</v>
      </c>
      <c r="G10" s="61"/>
      <c r="H10" s="61"/>
      <c r="I10" s="62"/>
      <c r="J10" s="43"/>
      <c r="K10" s="61"/>
      <c r="L10" s="61"/>
      <c r="M10" s="61"/>
      <c r="N10" s="61"/>
      <c r="O10" s="62"/>
      <c r="P10" s="61"/>
      <c r="Q10" s="61"/>
      <c r="R10" s="62"/>
    </row>
    <row r="11" spans="1:18" x14ac:dyDescent="0.35">
      <c r="A11" s="50" t="s">
        <v>244</v>
      </c>
      <c r="B11" s="45">
        <f>PEARSON(processed_data!B:B, processed_data!V:V)</f>
        <v>0.42857142857142849</v>
      </c>
      <c r="C11" s="1">
        <f>PEARSON(processed_data!F:F, processed_data!V:V)</f>
        <v>0.70508879684471348</v>
      </c>
      <c r="D11" s="1">
        <f>PEARSON(processed_data!J:J, processed_data!V:V)</f>
        <v>0.42857142857142849</v>
      </c>
      <c r="E11" s="63">
        <f>PEARSON(processed_data!N:N, processed_data!V:V)</f>
        <v>0.83093523366931266</v>
      </c>
      <c r="F11" s="45">
        <f>PEARSON(processed_data!R:R, processed_data!V:V)</f>
        <v>0.28571428571428564</v>
      </c>
      <c r="G11" s="1">
        <v>1</v>
      </c>
      <c r="H11" s="1"/>
      <c r="I11" s="63"/>
      <c r="J11" s="45"/>
      <c r="K11" s="1"/>
      <c r="L11" s="1"/>
      <c r="M11" s="1"/>
      <c r="N11" s="1"/>
      <c r="O11" s="63"/>
      <c r="P11" s="1"/>
      <c r="Q11" s="1"/>
      <c r="R11" s="63"/>
    </row>
    <row r="12" spans="1:18" x14ac:dyDescent="0.35">
      <c r="A12" s="50" t="s">
        <v>245</v>
      </c>
      <c r="B12" s="45">
        <f>PEARSON(processed_data!B:B, processed_data!Z:Z)</f>
        <v>-0.66666666666666674</v>
      </c>
      <c r="C12" s="1">
        <f>PEARSON(processed_data!F:F, processed_data!Z:Z)</f>
        <v>-0.56949479745149945</v>
      </c>
      <c r="D12" s="1">
        <f>PEARSON(processed_data!J:J, processed_data!Z:Z)</f>
        <v>-0.66666666666666674</v>
      </c>
      <c r="E12" s="63">
        <f>PEARSON(processed_data!N:N, processed_data!Z:Z)</f>
        <v>-0.73730872846713646</v>
      </c>
      <c r="F12" s="45">
        <f>PEARSON(processed_data!R:R, processed_data!Z:Z)</f>
        <v>0.25000000000000006</v>
      </c>
      <c r="G12" s="1">
        <f>PEARSON(processed_data!V:V, processed_data!Z:Z)</f>
        <v>-0.5714285714285714</v>
      </c>
      <c r="H12" s="1">
        <v>1</v>
      </c>
      <c r="I12" s="63"/>
      <c r="J12" s="45"/>
      <c r="K12" s="1"/>
      <c r="L12" s="1"/>
      <c r="M12" s="1"/>
      <c r="N12" s="1"/>
      <c r="O12" s="63"/>
      <c r="P12" s="1"/>
      <c r="Q12" s="1"/>
      <c r="R12" s="63"/>
    </row>
    <row r="13" spans="1:18" ht="15" thickBot="1" x14ac:dyDescent="0.4">
      <c r="A13" s="51" t="s">
        <v>246</v>
      </c>
      <c r="B13" s="64">
        <f>PEARSON(processed_data!B:B, processed_data!AD:AD)</f>
        <v>0.65125264864360166</v>
      </c>
      <c r="C13" s="65">
        <f>PEARSON(processed_data!F:F, processed_data!AD:AD)</f>
        <v>0.89693616193145487</v>
      </c>
      <c r="D13" s="65">
        <f>PEARSON(processed_data!J:J, processed_data!AD:AD)</f>
        <v>0.65125264864360166</v>
      </c>
      <c r="E13" s="66">
        <f>PEARSON(processed_data!N:N, processed_data!AD:AD)</f>
        <v>0.5585700602059045</v>
      </c>
      <c r="F13" s="64">
        <f>PEARSON(processed_data!R:R, processed_data!AD:AD)</f>
        <v>0.47847133369734018</v>
      </c>
      <c r="G13" s="65">
        <f>PEARSON(processed_data!V:V, processed_data!AD:AD)</f>
        <v>0.56391264328615065</v>
      </c>
      <c r="H13" s="65">
        <f>PEARSON(processed_data!Z:Z, processed_data!AD:AD)</f>
        <v>-0.27910827799011501</v>
      </c>
      <c r="I13" s="66">
        <v>1</v>
      </c>
      <c r="J13" s="64"/>
      <c r="K13" s="65"/>
      <c r="L13" s="65"/>
      <c r="M13" s="65"/>
      <c r="N13" s="65"/>
      <c r="O13" s="66"/>
      <c r="P13" s="65"/>
      <c r="Q13" s="65"/>
      <c r="R13" s="66"/>
    </row>
    <row r="14" spans="1:18" x14ac:dyDescent="0.35">
      <c r="A14" s="52" t="s">
        <v>247</v>
      </c>
      <c r="B14" s="43">
        <f>PEARSON(processed_data!B:B, processed_data!AH:AH)</f>
        <v>0.50917507721731559</v>
      </c>
      <c r="C14" s="61">
        <f>PEARSON(processed_data!F:F, processed_data!AH:AH)</f>
        <v>0.53852046386770658</v>
      </c>
      <c r="D14" s="61">
        <f>PEARSON(processed_data!J:J, processed_data!AH:AH)</f>
        <v>0.50917507721731559</v>
      </c>
      <c r="E14" s="62">
        <f>PEARSON(processed_data!N:N, processed_data!AH:AH)</f>
        <v>0.58994450232182905</v>
      </c>
      <c r="F14" s="43">
        <f>PEARSON(processed_data!R:R, processed_data!AH:AH)</f>
        <v>0.21821789023599242</v>
      </c>
      <c r="G14" s="61">
        <f>PEARSON(processed_data!V:V, processed_data!AH:AH)</f>
        <v>0.21821789023599239</v>
      </c>
      <c r="H14" s="61">
        <f>PEARSON(processed_data!Z:Z, processed_data!AH:AH)</f>
        <v>-0.43643578047198472</v>
      </c>
      <c r="I14" s="62">
        <f>PEARSON(processed_data!AD:AD, processed_data!AH:AH)</f>
        <v>0.49595227364471628</v>
      </c>
      <c r="J14" s="43">
        <v>1</v>
      </c>
      <c r="K14" s="61"/>
      <c r="L14" s="61"/>
      <c r="M14" s="61"/>
      <c r="N14" s="61"/>
      <c r="O14" s="62"/>
      <c r="P14" s="61"/>
      <c r="Q14" s="61"/>
      <c r="R14" s="62"/>
    </row>
    <row r="15" spans="1:18" x14ac:dyDescent="0.35">
      <c r="A15" s="53" t="s">
        <v>248</v>
      </c>
      <c r="B15" s="45">
        <f>PEARSON(processed_data!B:B, processed_data!AL:AL)</f>
        <v>0.33333333333333337</v>
      </c>
      <c r="C15" s="1">
        <f>PEARSON(processed_data!F:F, processed_data!AL:AL)</f>
        <v>0.28474739872574972</v>
      </c>
      <c r="D15" s="1">
        <f>PEARSON(processed_data!J:J, processed_data!AL:AL)</f>
        <v>0.33333333333333337</v>
      </c>
      <c r="E15" s="63">
        <f>PEARSON(processed_data!N:N, processed_data!AL:AL)</f>
        <v>-0.24576957615571213</v>
      </c>
      <c r="F15" s="45">
        <f>PEARSON(processed_data!R:R, processed_data!AL:AL)</f>
        <v>0.50000000000000011</v>
      </c>
      <c r="G15" s="1">
        <f>PEARSON(processed_data!V:V, processed_data!AL:AL)</f>
        <v>-0.14285714285714285</v>
      </c>
      <c r="H15" s="1">
        <f>PEARSON(processed_data!Z:Z, processed_data!AL:AL)</f>
        <v>0</v>
      </c>
      <c r="I15" s="63">
        <f>PEARSON(processed_data!AD:AD, processed_data!AL:AL)</f>
        <v>0.43859872255589505</v>
      </c>
      <c r="J15" s="45">
        <f>PEARSON(processed_data!AH:AH, processed_data!AL:AL)</f>
        <v>0.21821789023599236</v>
      </c>
      <c r="K15" s="1">
        <v>1</v>
      </c>
      <c r="L15" s="1"/>
      <c r="M15" s="1"/>
      <c r="N15" s="1"/>
      <c r="O15" s="63"/>
      <c r="P15" s="1"/>
      <c r="Q15" s="1"/>
      <c r="R15" s="63"/>
    </row>
    <row r="16" spans="1:18" x14ac:dyDescent="0.35">
      <c r="A16" s="53" t="s">
        <v>249</v>
      </c>
      <c r="B16" s="45">
        <f>PEARSON(processed_data!B:B, processed_data!AP:AP)</f>
        <v>-0.48795003647426655</v>
      </c>
      <c r="C16" s="1">
        <f>PEARSON(processed_data!F:F, processed_data!AP:AP)</f>
        <v>-0.41682751078254626</v>
      </c>
      <c r="D16" s="1">
        <f>PEARSON(processed_data!J:J, processed_data!AP:AP)</f>
        <v>-0.48795003647426655</v>
      </c>
      <c r="E16" s="63">
        <f>PEARSON(processed_data!N:N, processed_data!AP:AP)</f>
        <v>-0.59961636824722386</v>
      </c>
      <c r="F16" s="45">
        <f>PEARSON(processed_data!R:R, processed_data!AP:AP)</f>
        <v>0.2439750182371333</v>
      </c>
      <c r="G16" s="1">
        <f>PEARSON(processed_data!V:V, processed_data!AP:AP)</f>
        <v>-0.20912144420325707</v>
      </c>
      <c r="H16" s="1">
        <f>PEARSON(processed_data!Z:Z, processed_data!AP:AP)</f>
        <v>0.68313005106397318</v>
      </c>
      <c r="I16" s="63">
        <f>PEARSON(processed_data!AD:AD, processed_data!AP:AP)</f>
        <v>-0.25292594679030039</v>
      </c>
      <c r="J16" s="45">
        <f>PEARSON(processed_data!AH:AH, processed_data!AP:AP)</f>
        <v>-0.74535599249992968</v>
      </c>
      <c r="K16" s="1">
        <f>PEARSON(processed_data!AL:AL, processed_data!AP:AP)</f>
        <v>9.7590007294853315E-2</v>
      </c>
      <c r="L16" s="1">
        <v>1</v>
      </c>
      <c r="M16" s="1"/>
      <c r="N16" s="1"/>
      <c r="O16" s="63"/>
      <c r="P16" s="1"/>
      <c r="Q16" s="1"/>
      <c r="R16" s="63"/>
    </row>
    <row r="17" spans="1:21" x14ac:dyDescent="0.35">
      <c r="A17" s="53" t="s">
        <v>284</v>
      </c>
      <c r="B17" s="45">
        <f>PEARSON(processed_data!B:B, processed_data!AT:AT)</f>
        <v>-0.74845519918374892</v>
      </c>
      <c r="C17" s="1">
        <f>PEARSON(processed_data!F:F, processed_data!AT:AT)</f>
        <v>-0.9299811099505545</v>
      </c>
      <c r="D17" s="1">
        <f>PEARSON(processed_data!J:J, processed_data!AT:AT)</f>
        <v>-0.74845519918374892</v>
      </c>
      <c r="E17" s="63">
        <f>PEARSON(processed_data!N:N, processed_data!AT:AT)</f>
        <v>-0.65217756053838494</v>
      </c>
      <c r="F17" s="45">
        <f>PEARSON(processed_data!R:R, processed_data!AT:AT)</f>
        <v>-0.35721725415588007</v>
      </c>
      <c r="G17" s="1">
        <f>PEARSON(processed_data!V:V, processed_data!AT:AT)</f>
        <v>-0.75817539657574551</v>
      </c>
      <c r="H17" s="1">
        <f>PEARSON(processed_data!Z:Z, processed_data!AT:AT)</f>
        <v>0.51031036307982869</v>
      </c>
      <c r="I17" s="63">
        <f>PEARSON(processed_data!AD:AD, processed_data!AT:AT)</f>
        <v>-0.9034248560828041</v>
      </c>
      <c r="J17" s="45">
        <f>PEARSON(processed_data!AH:AH, processed_data!AT:AT)</f>
        <v>-0.35634832254989912</v>
      </c>
      <c r="K17" s="1">
        <f>PEARSON(processed_data!AL:AL, processed_data!AT:AT)</f>
        <v>-0.40824829046386307</v>
      </c>
      <c r="L17" s="1">
        <f>PEARSON(processed_data!AP:AP, processed_data!AT:AT)</f>
        <v>0.19920476822239894</v>
      </c>
      <c r="M17" s="1">
        <v>1</v>
      </c>
      <c r="N17" s="1"/>
      <c r="O17" s="63"/>
      <c r="P17" s="1"/>
      <c r="Q17" s="1"/>
      <c r="R17" s="63"/>
    </row>
    <row r="18" spans="1:21" x14ac:dyDescent="0.35">
      <c r="A18" s="53" t="s">
        <v>267</v>
      </c>
      <c r="B18" s="45">
        <f>PEARSON(processed_data!B:B, processed_data!AX:AX)</f>
        <v>0.55901699437494745</v>
      </c>
      <c r="C18" s="1">
        <f>PEARSON(processed_data!F:F, processed_data!AX:AX)</f>
        <v>0.79589317495876677</v>
      </c>
      <c r="D18" s="1">
        <f>PEARSON(processed_data!J:J, processed_data!AX:AX)</f>
        <v>0.55901699437494745</v>
      </c>
      <c r="E18" s="63">
        <f>PEARSON(processed_data!N:N, processed_data!AX:AX)</f>
        <v>0.82433621862822581</v>
      </c>
      <c r="F18" s="45">
        <f>PEARSON(processed_data!R:R, processed_data!AX:AX)</f>
        <v>0.41926274578121059</v>
      </c>
      <c r="G18" s="1">
        <f>PEARSON(processed_data!V:V, processed_data!AX:AX)</f>
        <v>0.71873613562493244</v>
      </c>
      <c r="H18" s="1">
        <f>PEARSON(processed_data!Z:Z, processed_data!AX:AX)</f>
        <v>-0.55901699437494745</v>
      </c>
      <c r="I18" s="63">
        <f>PEARSON(processed_data!AD:AD, processed_data!AX:AX)</f>
        <v>0.78013135333600692</v>
      </c>
      <c r="J18" s="45">
        <f>PEARSON(processed_data!AH:AH, processed_data!AX:AX)</f>
        <v>0.73192505471139979</v>
      </c>
      <c r="K18" s="1">
        <f>PEARSON(processed_data!AL:AL, processed_data!AX:AX)</f>
        <v>0.22360679774997899</v>
      </c>
      <c r="L18" s="1">
        <f>PEARSON(processed_data!AP:AP, processed_data!AX:AX)</f>
        <v>-0.49099025303098282</v>
      </c>
      <c r="M18" s="1">
        <f>PEARSON(processed_data!AT:AT, processed_data!AX:AX)</f>
        <v>-0.79876206302836728</v>
      </c>
      <c r="N18" s="1">
        <v>1</v>
      </c>
      <c r="O18" s="63"/>
      <c r="P18" s="1"/>
      <c r="Q18" s="1"/>
      <c r="R18" s="63"/>
    </row>
    <row r="19" spans="1:21" ht="15" thickBot="1" x14ac:dyDescent="0.4">
      <c r="A19" s="54" t="s">
        <v>252</v>
      </c>
      <c r="B19" s="64">
        <f>PEARSON(processed_data!B:B, processed_data!BB:BB)</f>
        <v>8.908708063747478E-2</v>
      </c>
      <c r="C19" s="65">
        <f>PEARSON(processed_data!F:F, processed_data!BB:BB)</f>
        <v>0.10781108650426624</v>
      </c>
      <c r="D19" s="65">
        <f>PEARSON(processed_data!J:J, processed_data!BB:BB)</f>
        <v>8.9087080637474808E-2</v>
      </c>
      <c r="E19" s="66">
        <f>PEARSON(processed_data!N:N, processed_data!BB:BB)</f>
        <v>0.25179128156605218</v>
      </c>
      <c r="F19" s="64">
        <f>PEARSON(processed_data!R:R, processed_data!BB:BB)</f>
        <v>-3.3407655239053084E-2</v>
      </c>
      <c r="G19" s="65">
        <f>PEARSON(processed_data!V:V, processed_data!BB:BB)</f>
        <v>0.61088283865696991</v>
      </c>
      <c r="H19" s="65">
        <f>PEARSON(processed_data!Z:Z, processed_data!BB:BB)</f>
        <v>-0.2672612419124244</v>
      </c>
      <c r="I19" s="66">
        <f>PEARSON(processed_data!AD:AD, processed_data!BB:BB)</f>
        <v>-0.12254864107746824</v>
      </c>
      <c r="J19" s="64">
        <f>PEARSON(processed_data!AH:AH, processed_data!BB:BB)</f>
        <v>-0.40824829046386296</v>
      </c>
      <c r="K19" s="65">
        <f>PEARSON(processed_data!AL:AL, processed_data!BB:BB)</f>
        <v>-0.2672612419124244</v>
      </c>
      <c r="L19" s="65">
        <f>PEARSON(processed_data!AP:AP, processed_data!BB:BB)</f>
        <v>0.26082026547865061</v>
      </c>
      <c r="M19" s="65">
        <f>PEARSON(processed_data!AT:AT, processed_data!BB:BB)</f>
        <v>-0.21821789023599242</v>
      </c>
      <c r="N19" s="65">
        <f>PEARSON(processed_data!AX:AX, processed_data!BB:BB)</f>
        <v>-3.7350894041699841E-2</v>
      </c>
      <c r="O19" s="66">
        <v>1</v>
      </c>
      <c r="P19" s="65"/>
      <c r="Q19" s="65"/>
      <c r="R19" s="66"/>
    </row>
    <row r="20" spans="1:21" x14ac:dyDescent="0.35">
      <c r="A20" s="55" t="s">
        <v>268</v>
      </c>
      <c r="B20" s="45">
        <f>PEARSON(processed_data!B:B, processed_data!BF:BF)</f>
        <v>0.80403025220736968</v>
      </c>
      <c r="C20" s="1">
        <f>PEARSON(processed_data!F:F, processed_data!BF:BF)</f>
        <v>0.68683656843857077</v>
      </c>
      <c r="D20" s="1">
        <f>PEARSON(processed_data!J:J, processed_data!BF:BF)</f>
        <v>0.80403025220736946</v>
      </c>
      <c r="E20" s="63">
        <f>PEARSON(processed_data!N:N, processed_data!BF:BF)</f>
        <v>0.79042469720550212</v>
      </c>
      <c r="F20" s="45">
        <f>PEARSON(processed_data!R:R, processed_data!BF:BF)</f>
        <v>-0.30151134457776357</v>
      </c>
      <c r="G20" s="1">
        <f>PEARSON(processed_data!V:V, processed_data!BF:BF)</f>
        <v>0.55994963993013236</v>
      </c>
      <c r="H20" s="1">
        <f>PEARSON(processed_data!Z:Z, processed_data!BF:BF)</f>
        <v>-0.90453403373329078</v>
      </c>
      <c r="I20" s="63">
        <f>PEARSON(processed_data!AD:AD, processed_data!BF:BF)</f>
        <v>0.39672747170375217</v>
      </c>
      <c r="J20" s="45">
        <f>PEARSON(processed_data!AH:AH, processed_data!BF:BF)</f>
        <v>0.59215652546379183</v>
      </c>
      <c r="K20" s="1">
        <f>PEARSON(processed_data!AL:AL, processed_data!BF:BF)</f>
        <v>0</v>
      </c>
      <c r="L20" s="1">
        <f>PEARSON(processed_data!AP:AP, processed_data!BF:BF)</f>
        <v>-0.7356123579206244</v>
      </c>
      <c r="M20" s="1">
        <f>PEARSON(processed_data!AT:AT, processed_data!BF:BF)</f>
        <v>-0.58468458215183039</v>
      </c>
      <c r="N20" s="1">
        <f>PEARSON(processed_data!AX:AX, processed_data!BF:BF)</f>
        <v>0.67419986246324204</v>
      </c>
      <c r="O20" s="63">
        <f>PEARSON(processed_data!BB:BB, processed_data!BF:BF)</f>
        <v>0.16116459280507606</v>
      </c>
      <c r="P20" s="1">
        <v>1</v>
      </c>
      <c r="Q20" s="1"/>
      <c r="R20" s="38"/>
    </row>
    <row r="21" spans="1:21" x14ac:dyDescent="0.35">
      <c r="A21" s="56" t="s">
        <v>270</v>
      </c>
      <c r="B21" s="45">
        <f>PEARSON(processed_data!B:B, processed_data!BJ:BJ)</f>
        <v>0.21821789023599233</v>
      </c>
      <c r="C21" s="1">
        <f>PEARSON(processed_data!F:F, processed_data!BJ:BJ)</f>
        <v>-0.12427395320023997</v>
      </c>
      <c r="D21" s="1">
        <f>PEARSON(processed_data!J:J, processed_data!BJ:BJ)</f>
        <v>0.21821789023599242</v>
      </c>
      <c r="E21" s="63">
        <f>PEARSON(processed_data!N:N, processed_data!BJ:BJ)</f>
        <v>-0.23240237970253874</v>
      </c>
      <c r="F21" s="45">
        <f>PEARSON(processed_data!R:R, processed_data!BJ:BJ)</f>
        <v>-0.21821789023599239</v>
      </c>
      <c r="G21" s="1">
        <f>PEARSON(processed_data!V:V, processed_data!BJ:BJ)</f>
        <v>-0.52995773343026709</v>
      </c>
      <c r="H21" s="1">
        <f>PEARSON(processed_data!Z:Z, processed_data!BJ:BJ)</f>
        <v>0</v>
      </c>
      <c r="I21" s="63">
        <f>PEARSON(processed_data!AD:AD, processed_data!BJ:BJ)</f>
        <v>-0.2349247612001287</v>
      </c>
      <c r="J21" s="45">
        <f>PEARSON(processed_data!AH:AH, processed_data!BJ:BJ)</f>
        <v>0.42857142857142855</v>
      </c>
      <c r="K21" s="1">
        <f>PEARSON(processed_data!AL:AL, processed_data!BJ:BJ)</f>
        <v>0.21821789023599236</v>
      </c>
      <c r="L21" s="1">
        <f>PEARSON(processed_data!AP:AP, processed_data!BJ:BJ)</f>
        <v>-0.31943828249996986</v>
      </c>
      <c r="M21" s="1">
        <f>PEARSON(processed_data!AT:AT, processed_data!BJ:BJ)</f>
        <v>0.35634832254989912</v>
      </c>
      <c r="N21" s="1">
        <f>PEARSON(processed_data!AX:AX, processed_data!BJ:BJ)</f>
        <v>-0.2439750182371333</v>
      </c>
      <c r="O21" s="63">
        <f>PEARSON(processed_data!BB:BB, processed_data!BJ:BJ)</f>
        <v>-0.32076651393589239</v>
      </c>
      <c r="P21" s="1">
        <f>PEARSON(processed_data!BF:BF, processed_data!BJ:BJ)</f>
        <v>6.5795169495976899E-2</v>
      </c>
      <c r="Q21" s="1">
        <v>1</v>
      </c>
      <c r="R21" s="38"/>
    </row>
    <row r="22" spans="1:21" ht="15" thickBot="1" x14ac:dyDescent="0.4">
      <c r="A22" s="57" t="s">
        <v>269</v>
      </c>
      <c r="B22" s="64">
        <f>PEARSON(processed_data!B:B, processed_data!BN:BN)</f>
        <v>0.30151134457776357</v>
      </c>
      <c r="C22" s="65">
        <f>PEARSON(processed_data!F:F, processed_data!BN:BN)</f>
        <v>0.18601823728544636</v>
      </c>
      <c r="D22" s="65">
        <f>PEARSON(processed_data!J:J, processed_data!BN:BN)</f>
        <v>0.30151134457776368</v>
      </c>
      <c r="E22" s="66">
        <f>PEARSON(processed_data!N:N, processed_data!BN:BN)</f>
        <v>0.29640926145206331</v>
      </c>
      <c r="F22" s="64">
        <f>PEARSON(processed_data!R:R, processed_data!BN:BN)</f>
        <v>-0.30151134457776368</v>
      </c>
      <c r="G22" s="65">
        <f>PEARSON(processed_data!V:V, processed_data!BN:BN)</f>
        <v>0.34458439380315836</v>
      </c>
      <c r="H22" s="65">
        <f>PEARSON(processed_data!Z:Z, processed_data!BN:BN)</f>
        <v>-0.60302268915552726</v>
      </c>
      <c r="I22" s="66">
        <f>PEARSON(processed_data!AD:AD, processed_data!BN:BN)</f>
        <v>-8.4154312179583857E-2</v>
      </c>
      <c r="J22" s="64">
        <f>PEARSON(processed_data!AH:AH, processed_data!BN:BN)</f>
        <v>-6.5795169495976871E-2</v>
      </c>
      <c r="K22" s="65">
        <f>PEARSON(processed_data!AL:AL, processed_data!BN:BN)</f>
        <v>0</v>
      </c>
      <c r="L22" s="65">
        <f>PEARSON(processed_data!AP:AP, processed_data!BN:BN)</f>
        <v>0</v>
      </c>
      <c r="M22" s="65">
        <f>PEARSON(processed_data!AT:AT, processed_data!BN:BN)</f>
        <v>-0.27695585470349859</v>
      </c>
      <c r="N22" s="65">
        <f>PEARSON(processed_data!AX:AX, processed_data!BN:BN)</f>
        <v>0.25282494842371578</v>
      </c>
      <c r="O22" s="66">
        <f>PEARSON(processed_data!BB:BB, processed_data!BN:BN)</f>
        <v>0.36262033381142117</v>
      </c>
      <c r="P22" s="40">
        <f>PEARSON(processed_data!BF:BF, processed_data!BN:BN)</f>
        <v>0.54545454545454553</v>
      </c>
      <c r="Q22" s="40">
        <f>PEARSON(processed_data!BJ:BJ, processed_data!BN:BN)</f>
        <v>-0.26318067798390754</v>
      </c>
      <c r="R22" s="41">
        <v>1</v>
      </c>
    </row>
    <row r="23" spans="1:21" x14ac:dyDescent="0.35">
      <c r="A23" s="241" t="s">
        <v>307</v>
      </c>
    </row>
    <row r="24" spans="1:21" ht="15" thickBot="1" x14ac:dyDescent="0.4">
      <c r="A24" s="242"/>
    </row>
    <row r="25" spans="1:21" ht="15" thickBot="1" x14ac:dyDescent="0.4">
      <c r="A25" s="42" t="s">
        <v>303</v>
      </c>
      <c r="B25" s="58" t="s">
        <v>239</v>
      </c>
      <c r="C25" s="59" t="s">
        <v>240</v>
      </c>
      <c r="D25" s="59" t="s">
        <v>241</v>
      </c>
      <c r="E25" s="60" t="s">
        <v>242</v>
      </c>
      <c r="F25" s="67" t="s">
        <v>243</v>
      </c>
      <c r="G25" s="68" t="s">
        <v>244</v>
      </c>
      <c r="H25" s="68" t="s">
        <v>245</v>
      </c>
      <c r="I25" s="69" t="s">
        <v>246</v>
      </c>
      <c r="J25" s="70" t="s">
        <v>247</v>
      </c>
      <c r="K25" s="71" t="s">
        <v>248</v>
      </c>
      <c r="L25" s="71" t="s">
        <v>249</v>
      </c>
      <c r="M25" s="71" t="s">
        <v>284</v>
      </c>
      <c r="N25" s="71" t="s">
        <v>267</v>
      </c>
      <c r="O25" s="72" t="s">
        <v>252</v>
      </c>
      <c r="P25" s="73" t="s">
        <v>268</v>
      </c>
      <c r="Q25" s="74" t="s">
        <v>270</v>
      </c>
      <c r="R25" s="75" t="s">
        <v>269</v>
      </c>
      <c r="S25" s="29"/>
      <c r="T25" s="29"/>
      <c r="U25" s="29"/>
    </row>
    <row r="26" spans="1:21" x14ac:dyDescent="0.35">
      <c r="A26" s="46" t="s">
        <v>239</v>
      </c>
      <c r="B26" s="43">
        <v>1</v>
      </c>
      <c r="C26" s="61"/>
      <c r="D26" s="61"/>
      <c r="E26" s="62"/>
      <c r="F26" s="43"/>
      <c r="G26" s="61"/>
      <c r="H26" s="61"/>
      <c r="I26" s="62"/>
      <c r="J26" s="43"/>
      <c r="K26" s="61"/>
      <c r="L26" s="61"/>
      <c r="M26" s="61"/>
      <c r="N26" s="61"/>
      <c r="O26" s="62"/>
      <c r="P26" s="61"/>
      <c r="Q26" s="61"/>
      <c r="R26" s="62"/>
    </row>
    <row r="27" spans="1:21" x14ac:dyDescent="0.35">
      <c r="A27" s="47" t="s">
        <v>240</v>
      </c>
      <c r="B27" s="45">
        <f>(B7 * SQRT(COUNT(raw_data!A:A) - 2)) / SQRT(1 - B7^2)</f>
        <v>4.6475800154489004</v>
      </c>
      <c r="C27" s="1">
        <v>1</v>
      </c>
      <c r="D27" s="1"/>
      <c r="E27" s="63"/>
      <c r="F27" s="45"/>
      <c r="G27" s="1"/>
      <c r="H27" s="1"/>
      <c r="I27" s="63"/>
      <c r="J27" s="45"/>
      <c r="K27" s="1"/>
      <c r="L27" s="1"/>
      <c r="M27" s="1"/>
      <c r="N27" s="1"/>
      <c r="O27" s="63"/>
      <c r="P27" s="1"/>
      <c r="Q27" s="1"/>
      <c r="R27" s="63"/>
    </row>
    <row r="28" spans="1:21" x14ac:dyDescent="0.35">
      <c r="A28" s="47" t="s">
        <v>241</v>
      </c>
      <c r="B28" s="45" t="e">
        <f>(B8 * SQRT(COUNT(raw_data!A:A) - 2)) / SQRT(1 - B8^2)</f>
        <v>#NUM!</v>
      </c>
      <c r="C28" s="1">
        <f>(C8 * SQRT(COUNT(raw_data!A:A) - 2)) / SQRT(1 - C8^2)</f>
        <v>4.6475800154489004</v>
      </c>
      <c r="D28" s="1">
        <v>1</v>
      </c>
      <c r="E28" s="63"/>
      <c r="F28" s="45"/>
      <c r="G28" s="1"/>
      <c r="H28" s="1"/>
      <c r="I28" s="63"/>
      <c r="J28" s="45"/>
      <c r="K28" s="1"/>
      <c r="L28" s="1"/>
      <c r="M28" s="1"/>
      <c r="N28" s="1"/>
      <c r="O28" s="63"/>
      <c r="P28" s="1"/>
      <c r="Q28" s="1"/>
      <c r="R28" s="63"/>
    </row>
    <row r="29" spans="1:21" ht="15" thickBot="1" x14ac:dyDescent="0.4">
      <c r="A29" s="48" t="s">
        <v>242</v>
      </c>
      <c r="B29" s="64">
        <f>(B9 * SQRT(COUNT(raw_data!A:A) - 2)) / SQRT(1 - B9^2)</f>
        <v>1.9798989873223334</v>
      </c>
      <c r="C29" s="65">
        <f>(C9 * SQRT(COUNT(raw_data!A:A) - 2)) / SQRT(1 - C9^2)</f>
        <v>2.9613479614948051</v>
      </c>
      <c r="D29" s="65">
        <f>(D9 * SQRT(COUNT(raw_data!A:A) - 2)) / SQRT(1 - D9^2)</f>
        <v>1.9798989873223334</v>
      </c>
      <c r="E29" s="66">
        <v>1</v>
      </c>
      <c r="F29" s="64"/>
      <c r="G29" s="65"/>
      <c r="H29" s="65"/>
      <c r="I29" s="66"/>
      <c r="J29" s="64"/>
      <c r="K29" s="65"/>
      <c r="L29" s="65"/>
      <c r="M29" s="65"/>
      <c r="N29" s="65"/>
      <c r="O29" s="66"/>
      <c r="P29" s="65"/>
      <c r="Q29" s="65"/>
      <c r="R29" s="66"/>
    </row>
    <row r="30" spans="1:21" x14ac:dyDescent="0.35">
      <c r="A30" s="49" t="s">
        <v>243</v>
      </c>
      <c r="B30" s="43">
        <f>(B10 * SQRT(COUNT(raw_data!A:A) - 2)) / SQRT(1 - B10^2)</f>
        <v>-0.47809144373375745</v>
      </c>
      <c r="C30" s="61">
        <f>(C10 * SQRT(COUNT(raw_data!A:A) - 2)) / SQRT(1 - C10^2)</f>
        <v>0.61830484791545381</v>
      </c>
      <c r="D30" s="61">
        <f>(D10 * SQRT(COUNT(raw_data!A:A) - 2)) / SQRT(1 - D10^2)</f>
        <v>-0.47809144373375756</v>
      </c>
      <c r="E30" s="62">
        <f>(E10 * SQRT(COUNT(raw_data!A:A) - 2)) / SQRT(1 - E10^2)</f>
        <v>0.11595420713048975</v>
      </c>
      <c r="F30" s="43">
        <v>1</v>
      </c>
      <c r="G30" s="61"/>
      <c r="H30" s="61"/>
      <c r="I30" s="62"/>
      <c r="J30" s="43"/>
      <c r="K30" s="61"/>
      <c r="L30" s="61"/>
      <c r="M30" s="61"/>
      <c r="N30" s="61"/>
      <c r="O30" s="62"/>
      <c r="P30" s="61"/>
      <c r="Q30" s="61"/>
      <c r="R30" s="62"/>
    </row>
    <row r="31" spans="1:21" x14ac:dyDescent="0.35">
      <c r="A31" s="50" t="s">
        <v>244</v>
      </c>
      <c r="B31" s="45">
        <f>(B11 * SQRT(COUNT(raw_data!A:A) - 2)) / SQRT(1 - B11^2)</f>
        <v>1.3416407864998736</v>
      </c>
      <c r="C31" s="1">
        <f>(C11 * SQRT(COUNT(raw_data!A:A) - 2)) / SQRT(1 - C11^2)</f>
        <v>2.8123519664474759</v>
      </c>
      <c r="D31" s="1">
        <f>(D11 * SQRT(COUNT(raw_data!A:A) - 2)) / SQRT(1 - D11^2)</f>
        <v>1.3416407864998736</v>
      </c>
      <c r="E31" s="63">
        <f>(E11 * SQRT(COUNT(raw_data!A:A) - 2)) / SQRT(1 - E11^2)</f>
        <v>4.2242452328919828</v>
      </c>
      <c r="F31" s="45">
        <f>(F11 * SQRT(COUNT(raw_data!A:A) - 2)) / SQRT(1 - F11^2)</f>
        <v>0.84327404271156758</v>
      </c>
      <c r="G31" s="1">
        <v>1</v>
      </c>
      <c r="H31" s="1"/>
      <c r="I31" s="63"/>
      <c r="J31" s="45"/>
      <c r="K31" s="1"/>
      <c r="L31" s="1"/>
      <c r="M31" s="1"/>
      <c r="N31" s="1"/>
      <c r="O31" s="63"/>
      <c r="P31" s="1"/>
      <c r="Q31" s="1"/>
      <c r="R31" s="63"/>
    </row>
    <row r="32" spans="1:21" x14ac:dyDescent="0.35">
      <c r="A32" s="50" t="s">
        <v>245</v>
      </c>
      <c r="B32" s="45">
        <f>(B12 * SQRT(COUNT(raw_data!A:A) - 2)) / SQRT(1 - B12^2)</f>
        <v>-2.5298221281347044</v>
      </c>
      <c r="C32" s="1">
        <f>(C12 * SQRT(COUNT(raw_data!A:A) - 2)) / SQRT(1 - C12^2)</f>
        <v>-1.9595917942265428</v>
      </c>
      <c r="D32" s="1">
        <f>(D12 * SQRT(COUNT(raw_data!A:A) - 2)) / SQRT(1 - D12^2)</f>
        <v>-2.5298221281347044</v>
      </c>
      <c r="E32" s="63">
        <f>(E12 * SQRT(COUNT(raw_data!A:A) - 2)) / SQRT(1 - E12^2)</f>
        <v>-3.0869745325651601</v>
      </c>
      <c r="F32" s="45">
        <f>(F12 * SQRT(COUNT(raw_data!A:A) - 2)) / SQRT(1 - F12^2)</f>
        <v>0.73029674334022165</v>
      </c>
      <c r="G32" s="1">
        <f>(G12 * SQRT(COUNT(raw_data!A:A) - 2)) / SQRT(1 - G12^2)</f>
        <v>-1.9694638556693238</v>
      </c>
      <c r="H32" s="1">
        <v>1</v>
      </c>
      <c r="I32" s="63"/>
      <c r="J32" s="45"/>
      <c r="K32" s="1"/>
      <c r="L32" s="1"/>
      <c r="M32" s="1"/>
      <c r="N32" s="1"/>
      <c r="O32" s="63"/>
      <c r="P32" s="1"/>
      <c r="Q32" s="1"/>
      <c r="R32" s="63"/>
    </row>
    <row r="33" spans="1:21" ht="15" thickBot="1" x14ac:dyDescent="0.4">
      <c r="A33" s="51" t="s">
        <v>246</v>
      </c>
      <c r="B33" s="64">
        <f>(B13 * SQRT(COUNT(raw_data!A:A) - 2)) / SQRT(1 - B13^2)</f>
        <v>2.4273492826285428</v>
      </c>
      <c r="C33" s="65">
        <f>(C13 * SQRT(COUNT(raw_data!A:A) - 2)) / SQRT(1 - C13^2)</f>
        <v>5.7375570097002457</v>
      </c>
      <c r="D33" s="65">
        <f>(D13 * SQRT(COUNT(raw_data!A:A) - 2)) / SQRT(1 - D13^2)</f>
        <v>2.4273492826285428</v>
      </c>
      <c r="E33" s="66">
        <f>(E13 * SQRT(COUNT(raw_data!A:A) - 2)) / SQRT(1 - E13^2)</f>
        <v>1.9047088052388332</v>
      </c>
      <c r="F33" s="64">
        <f>(F13 * SQRT(COUNT(raw_data!A:A) - 2)) / SQRT(1 - F13^2)</f>
        <v>1.5411871177630463</v>
      </c>
      <c r="G33" s="65">
        <f>(G13 * SQRT(COUNT(raw_data!A:A) - 2)) / SQRT(1 - G13^2)</f>
        <v>1.931362666801242</v>
      </c>
      <c r="H33" s="65">
        <f>(H13 * SQRT(COUNT(raw_data!A:A) - 2)) / SQRT(1 - H13^2)</f>
        <v>-0.82210830732058493</v>
      </c>
      <c r="I33" s="66">
        <v>1</v>
      </c>
      <c r="J33" s="64"/>
      <c r="K33" s="65"/>
      <c r="L33" s="65"/>
      <c r="M33" s="65"/>
      <c r="N33" s="65"/>
      <c r="O33" s="66"/>
      <c r="P33" s="65"/>
      <c r="Q33" s="65"/>
      <c r="R33" s="66"/>
    </row>
    <row r="34" spans="1:21" x14ac:dyDescent="0.35">
      <c r="A34" s="52" t="s">
        <v>247</v>
      </c>
      <c r="B34" s="43">
        <f>(B14 * SQRT(COUNT(raw_data!A:A) - 2)) / SQRT(1 - B14^2)</f>
        <v>1.6733200530681513</v>
      </c>
      <c r="C34" s="61">
        <f>(C14 * SQRT(COUNT(raw_data!A:A) - 2)) / SQRT(1 - C14^2)</f>
        <v>1.8076707985725948</v>
      </c>
      <c r="D34" s="61">
        <f>(D14 * SQRT(COUNT(raw_data!A:A) - 2)) / SQRT(1 - D14^2)</f>
        <v>1.6733200530681513</v>
      </c>
      <c r="E34" s="62">
        <f>(E14 * SQRT(COUNT(raw_data!A:A) - 2)) / SQRT(1 - E14^2)</f>
        <v>2.0665401605809928</v>
      </c>
      <c r="F34" s="43">
        <f>(F14 * SQRT(COUNT(raw_data!A:A) - 2)) / SQRT(1 - F14^2)</f>
        <v>0.63245553203367599</v>
      </c>
      <c r="G34" s="61">
        <f>(G14 * SQRT(COUNT(raw_data!A:A) - 2)) / SQRT(1 - G14^2)</f>
        <v>0.63245553203367599</v>
      </c>
      <c r="H34" s="61">
        <f>(H14 * SQRT(COUNT(raw_data!A:A) - 2)) / SQRT(1 - H14^2)</f>
        <v>-1.3719886811400708</v>
      </c>
      <c r="I34" s="62">
        <f>(I14 * SQRT(COUNT(raw_data!A:A) - 2)) / SQRT(1 - I14^2)</f>
        <v>1.6154375736056366</v>
      </c>
      <c r="J34" s="43">
        <v>1</v>
      </c>
      <c r="K34" s="61"/>
      <c r="L34" s="61"/>
      <c r="M34" s="61"/>
      <c r="N34" s="61"/>
      <c r="O34" s="62"/>
      <c r="P34" s="61"/>
      <c r="Q34" s="61"/>
      <c r="R34" s="62"/>
    </row>
    <row r="35" spans="1:21" x14ac:dyDescent="0.35">
      <c r="A35" s="53" t="s">
        <v>248</v>
      </c>
      <c r="B35" s="45">
        <f>(B15 * SQRT(COUNT(raw_data!A:A) - 2)) / SQRT(1 - B15^2)</f>
        <v>1.0000000000000002</v>
      </c>
      <c r="C35" s="1">
        <f>(C15 * SQRT(COUNT(raw_data!A:A) - 2)) / SQRT(1 - C15^2)</f>
        <v>0.84016805041680609</v>
      </c>
      <c r="D35" s="1">
        <f>(D15 * SQRT(COUNT(raw_data!A:A) - 2)) / SQRT(1 - D15^2)</f>
        <v>1.0000000000000002</v>
      </c>
      <c r="E35" s="63">
        <f>(E15 * SQRT(COUNT(raw_data!A:A) - 2)) / SQRT(1 - E15^2)</f>
        <v>-0.71713716560063623</v>
      </c>
      <c r="F35" s="45">
        <f>(F15 * SQRT(COUNT(raw_data!A:A) - 2)) / SQRT(1 - F15^2)</f>
        <v>1.6329931618554525</v>
      </c>
      <c r="G35" s="1">
        <f>(G15 * SQRT(COUNT(raw_data!A:A) - 2)) / SQRT(1 - G15^2)</f>
        <v>-0.40824829046386307</v>
      </c>
      <c r="H35" s="1">
        <f>(H15 * SQRT(COUNT(raw_data!A:A) - 2)) / SQRT(1 - H15^2)</f>
        <v>0</v>
      </c>
      <c r="I35" s="63">
        <f>(I15 * SQRT(COUNT(raw_data!A:A) - 2)) / SQRT(1 - I15^2)</f>
        <v>1.3804027713039493</v>
      </c>
      <c r="J35" s="45">
        <f>(J15 * SQRT(COUNT(raw_data!A:A) - 2)) / SQRT(1 - J15^2)</f>
        <v>0.63245553203367588</v>
      </c>
      <c r="K35" s="1">
        <v>1</v>
      </c>
      <c r="L35" s="1"/>
      <c r="M35" s="1"/>
      <c r="N35" s="1"/>
      <c r="O35" s="63"/>
      <c r="P35" s="1"/>
      <c r="Q35" s="1"/>
      <c r="R35" s="63"/>
    </row>
    <row r="36" spans="1:21" x14ac:dyDescent="0.35">
      <c r="A36" s="53" t="s">
        <v>249</v>
      </c>
      <c r="B36" s="45">
        <f>(B16 * SQRT(COUNT(raw_data!A:A) - 2)) / SQRT(1 - B16^2)</f>
        <v>-1.5811388300841898</v>
      </c>
      <c r="C36" s="1">
        <f>(C16 * SQRT(COUNT(raw_data!A:A) - 2)) / SQRT(1 - C16^2)</f>
        <v>-1.2970131035013508</v>
      </c>
      <c r="D36" s="1">
        <f>(D16 * SQRT(COUNT(raw_data!A:A) - 2)) / SQRT(1 - D16^2)</f>
        <v>-1.5811388300841898</v>
      </c>
      <c r="E36" s="63">
        <f>(E16 * SQRT(COUNT(raw_data!A:A) - 2)) / SQRT(1 - E16^2)</f>
        <v>-2.1192021999025616</v>
      </c>
      <c r="F36" s="45">
        <f>(F16 * SQRT(COUNT(raw_data!A:A) - 2)) / SQRT(1 - F16^2)</f>
        <v>0.71156806696482011</v>
      </c>
      <c r="G36" s="1">
        <f>(G16 * SQRT(COUNT(raw_data!A:A) - 2)) / SQRT(1 - G16^2)</f>
        <v>-0.60485837890913385</v>
      </c>
      <c r="H36" s="1">
        <f>(H16 * SQRT(COUNT(raw_data!A:A) - 2)) / SQRT(1 - H16^2)</f>
        <v>2.6457513110645903</v>
      </c>
      <c r="I36" s="63">
        <f>(I16 * SQRT(COUNT(raw_data!A:A) - 2)) / SQRT(1 - I16^2)</f>
        <v>-0.73942452288278904</v>
      </c>
      <c r="J36" s="45">
        <f>(J16 * SQRT(COUNT(raw_data!A:A) - 2)) / SQRT(1 - J16^2)</f>
        <v>-3.1622776601683782</v>
      </c>
      <c r="K36" s="1">
        <f>(K16 * SQRT(COUNT(raw_data!A:A) - 2)) / SQRT(1 - K16^2)</f>
        <v>0.27735009811261457</v>
      </c>
      <c r="L36" s="1">
        <v>1</v>
      </c>
      <c r="M36" s="1"/>
      <c r="N36" s="1"/>
      <c r="O36" s="63"/>
      <c r="P36" s="1"/>
      <c r="Q36" s="1"/>
      <c r="R36" s="63"/>
    </row>
    <row r="37" spans="1:21" x14ac:dyDescent="0.35">
      <c r="A37" s="53" t="s">
        <v>284</v>
      </c>
      <c r="B37" s="45">
        <f>(B17 * SQRT(COUNT(raw_data!A:A) - 2)) / SQRT(1 - B17^2)</f>
        <v>-3.1920955004840526</v>
      </c>
      <c r="C37" s="1">
        <f>(C17 * SQRT(COUNT(raw_data!A:A) - 2)) / SQRT(1 - C17^2)</f>
        <v>-7.1554175279993428</v>
      </c>
      <c r="D37" s="1">
        <f>(D17 * SQRT(COUNT(raw_data!A:A) - 2)) / SQRT(1 - D17^2)</f>
        <v>-3.1920955004840526</v>
      </c>
      <c r="E37" s="63">
        <f>(E17 * SQRT(COUNT(raw_data!A:A) - 2)) / SQRT(1 - E17^2)</f>
        <v>-2.4333449988054885</v>
      </c>
      <c r="F37" s="45">
        <f>(F17 * SQRT(COUNT(raw_data!A:A) - 2)) / SQRT(1 - F17^2)</f>
        <v>-1.081734373000758</v>
      </c>
      <c r="G37" s="1">
        <f>(G17 * SQRT(COUNT(raw_data!A:A) - 2)) / SQRT(1 - G17^2)</f>
        <v>-3.2887687665751137</v>
      </c>
      <c r="H37" s="1">
        <f>(H17 * SQRT(COUNT(raw_data!A:A) - 2)) / SQRT(1 - H17^2)</f>
        <v>1.6783627165933781</v>
      </c>
      <c r="I37" s="63">
        <f>(I17 * SQRT(COUNT(raw_data!A:A) - 2)) / SQRT(1 - I17^2)</f>
        <v>-5.959865770300536</v>
      </c>
      <c r="J37" s="45">
        <f>(J17 * SQRT(COUNT(raw_data!A:A) - 2)) / SQRT(1 - J17^2)</f>
        <v>-1.0787197799411872</v>
      </c>
      <c r="K37" s="1">
        <f>(K17 * SQRT(COUNT(raw_data!A:A) - 2)) / SQRT(1 - K17^2)</f>
        <v>-1.264911064067352</v>
      </c>
      <c r="L37" s="1">
        <f>(L17 * SQRT(COUNT(raw_data!A:A) - 2)) / SQRT(1 - L17^2)</f>
        <v>0.57495957457606905</v>
      </c>
      <c r="M37" s="1">
        <v>1</v>
      </c>
      <c r="N37" s="1"/>
      <c r="O37" s="63"/>
      <c r="P37" s="1"/>
      <c r="Q37" s="1"/>
      <c r="R37" s="63"/>
    </row>
    <row r="38" spans="1:21" x14ac:dyDescent="0.35">
      <c r="A38" s="53" t="s">
        <v>267</v>
      </c>
      <c r="B38" s="45">
        <f>(B18 * SQRT(COUNT(raw_data!A:A) - 2)) / SQRT(1 - B18^2)</f>
        <v>1.9069251784911847</v>
      </c>
      <c r="C38" s="1">
        <f>(C18 * SQRT(COUNT(raw_data!A:A) - 2)) / SQRT(1 - C18^2)</f>
        <v>3.7181829961187685</v>
      </c>
      <c r="D38" s="1">
        <f>(D18 * SQRT(COUNT(raw_data!A:A) - 2)) / SQRT(1 - D18^2)</f>
        <v>1.9069251784911847</v>
      </c>
      <c r="E38" s="63">
        <f>(E18 * SQRT(COUNT(raw_data!A:A) - 2)) / SQRT(1 - E18^2)</f>
        <v>4.1186588576064826</v>
      </c>
      <c r="F38" s="45">
        <f>(F18 * SQRT(COUNT(raw_data!A:A) - 2)) / SQRT(1 - F18^2)</f>
        <v>1.3062010325523246</v>
      </c>
      <c r="G38" s="1">
        <f>(G18 * SQRT(COUNT(raw_data!A:A) - 2)) / SQRT(1 - G18^2)</f>
        <v>2.9238352663766225</v>
      </c>
      <c r="H38" s="1">
        <f>(H18 * SQRT(COUNT(raw_data!A:A) - 2)) / SQRT(1 - H18^2)</f>
        <v>-1.9069251784911847</v>
      </c>
      <c r="I38" s="63">
        <f>(I18 * SQRT(COUNT(raw_data!A:A) - 2)) / SQRT(1 - I18^2)</f>
        <v>3.5269966698329109</v>
      </c>
      <c r="J38" s="45">
        <f>(J18 * SQRT(COUNT(raw_data!A:A) - 2)) / SQRT(1 - J18^2)</f>
        <v>3.0382181012509992</v>
      </c>
      <c r="K38" s="1">
        <f>(K18 * SQRT(COUNT(raw_data!A:A) - 2)) / SQRT(1 - K18^2)</f>
        <v>0.64888568452305029</v>
      </c>
      <c r="L38" s="1">
        <f>(L18 * SQRT(COUNT(raw_data!A:A) - 2)) / SQRT(1 - L18^2)</f>
        <v>-1.5941067939721714</v>
      </c>
      <c r="M38" s="1">
        <f>(M18 * SQRT(COUNT(raw_data!A:A) - 2)) / SQRT(1 - M18^2)</f>
        <v>-3.7550924655007418</v>
      </c>
      <c r="N38" s="1">
        <v>1</v>
      </c>
      <c r="O38" s="63"/>
      <c r="P38" s="1"/>
      <c r="Q38" s="1"/>
      <c r="R38" s="63"/>
    </row>
    <row r="39" spans="1:21" ht="15" thickBot="1" x14ac:dyDescent="0.4">
      <c r="A39" s="54" t="s">
        <v>252</v>
      </c>
      <c r="B39" s="64">
        <f>(B19 * SQRT(COUNT(raw_data!A:A) - 2)) / SQRT(1 - B19^2)</f>
        <v>0.25298221281347033</v>
      </c>
      <c r="C39" s="65">
        <f>(C19 * SQRT(COUNT(raw_data!A:A) - 2)) / SQRT(1 - C19^2)</f>
        <v>0.30672357087749447</v>
      </c>
      <c r="D39" s="65">
        <f>(D19 * SQRT(COUNT(raw_data!A:A) - 2)) / SQRT(1 - D19^2)</f>
        <v>0.25298221281347044</v>
      </c>
      <c r="E39" s="66">
        <f>(E19 * SQRT(COUNT(raw_data!A:A) - 2)) / SQRT(1 - E19^2)</f>
        <v>0.73588226825486547</v>
      </c>
      <c r="F39" s="64">
        <f>(F19 * SQRT(COUNT(raw_data!A:A) - 2)) / SQRT(1 - F19^2)</f>
        <v>-9.4543891849413197E-2</v>
      </c>
      <c r="G39" s="65">
        <f>(G19 * SQRT(COUNT(raw_data!A:A) - 2)) / SQRT(1 - G19^2)</f>
        <v>2.1823818863055147</v>
      </c>
      <c r="H39" s="65">
        <f>(H19 * SQRT(COUNT(raw_data!A:A) - 2)) / SQRT(1 - H19^2)</f>
        <v>-0.78446454055273618</v>
      </c>
      <c r="I39" s="66">
        <f>(I19 * SQRT(COUNT(raw_data!A:A) - 2)) / SQRT(1 - I19^2)</f>
        <v>-0.34925238746275794</v>
      </c>
      <c r="J39" s="64">
        <f>(J19 * SQRT(COUNT(raw_data!A:A) - 2)) / SQRT(1 - J19^2)</f>
        <v>-1.2649110640673515</v>
      </c>
      <c r="K39" s="65">
        <f>(K19 * SQRT(COUNT(raw_data!A:A) - 2)) / SQRT(1 - K19^2)</f>
        <v>-0.78446454055273618</v>
      </c>
      <c r="L39" s="65">
        <f>(L19 * SQRT(COUNT(raw_data!A:A) - 2)) / SQRT(1 - L19^2)</f>
        <v>0.76416071990087042</v>
      </c>
      <c r="M39" s="65">
        <f>(M19 * SQRT(COUNT(raw_data!A:A) - 2)) / SQRT(1 - M19^2)</f>
        <v>-0.63245553203367599</v>
      </c>
      <c r="N39" s="65">
        <f>(N19 * SQRT(COUNT(raw_data!A:A) - 2)) / SQRT(1 - N19^2)</f>
        <v>-0.1057180506384352</v>
      </c>
      <c r="O39" s="66">
        <v>1</v>
      </c>
      <c r="P39" s="65"/>
      <c r="Q39" s="65"/>
      <c r="R39" s="66"/>
    </row>
    <row r="40" spans="1:21" x14ac:dyDescent="0.35">
      <c r="A40" s="55" t="s">
        <v>268</v>
      </c>
      <c r="B40" s="45">
        <f>(B20 * SQRT(COUNT(raw_data!A:A) - 2)) / SQRT(1 - B20^2)</f>
        <v>3.8247315498700605</v>
      </c>
      <c r="C40" s="1">
        <f>(C20 * SQRT(COUNT(raw_data!A:A) - 2)) / SQRT(1 - C20^2)</f>
        <v>2.6728610226705807</v>
      </c>
      <c r="D40" s="1">
        <f>(D20 * SQRT(COUNT(raw_data!A:A) - 2)) / SQRT(1 - D20^2)</f>
        <v>3.8247315498700574</v>
      </c>
      <c r="E40" s="63">
        <f>(E20 * SQRT(COUNT(raw_data!A:A) - 2)) / SQRT(1 - E20^2)</f>
        <v>3.6497020704780851</v>
      </c>
      <c r="F40" s="45">
        <f>(F20 * SQRT(COUNT(raw_data!A:A) - 2)) / SQRT(1 - F20^2)</f>
        <v>-0.89442719099991574</v>
      </c>
      <c r="G40" s="1">
        <f>(G20 * SQRT(COUNT(raw_data!A:A) - 2)) / SQRT(1 - G20^2)</f>
        <v>1.9115580174439</v>
      </c>
      <c r="H40" s="1">
        <f>(H20 * SQRT(COUNT(raw_data!A:A) - 2)) / SQRT(1 - H20^2)</f>
        <v>-5.9999999999999973</v>
      </c>
      <c r="I40" s="63">
        <f>(I20 * SQRT(COUNT(raw_data!A:A) - 2)) / SQRT(1 - I20^2)</f>
        <v>1.2224318478514495</v>
      </c>
      <c r="J40" s="45">
        <f>(J20 * SQRT(COUNT(raw_data!A:A) - 2)) / SQRT(1 - J20^2)</f>
        <v>2.0784609690826517</v>
      </c>
      <c r="K40" s="1">
        <f>(K20 * SQRT(COUNT(raw_data!A:A) - 2)) / SQRT(1 - K20^2)</f>
        <v>0</v>
      </c>
      <c r="L40" s="1">
        <f>(L20 * SQRT(COUNT(raw_data!A:A) - 2)) / SQRT(1 - L20^2)</f>
        <v>-3.0714755841697539</v>
      </c>
      <c r="M40" s="1">
        <f>(M20 * SQRT(COUNT(raw_data!A:A) - 2)) / SQRT(1 - M20^2)</f>
        <v>-2.038478766986116</v>
      </c>
      <c r="N40" s="1">
        <f>(N20 * SQRT(COUNT(raw_data!A:A) - 2)) / SQRT(1 - N20^2)</f>
        <v>2.5819888974716112</v>
      </c>
      <c r="O40" s="63">
        <f>(O20 * SQRT(COUNT(raw_data!A:A) - 2)) / SQRT(1 - O20^2)</f>
        <v>0.46188021535170065</v>
      </c>
      <c r="P40" s="1">
        <v>1</v>
      </c>
      <c r="Q40" s="1"/>
      <c r="R40" s="38"/>
    </row>
    <row r="41" spans="1:21" x14ac:dyDescent="0.35">
      <c r="A41" s="56" t="s">
        <v>270</v>
      </c>
      <c r="B41" s="45">
        <f>(B21 * SQRT(COUNT(raw_data!A:A) - 2)) / SQRT(1 - B21^2)</f>
        <v>0.63245553203367577</v>
      </c>
      <c r="C41" s="1">
        <f>(C21 * SQRT(COUNT(raw_data!A:A) - 2)) / SQRT(1 - C21^2)</f>
        <v>-0.35424595421603799</v>
      </c>
      <c r="D41" s="1">
        <f>(D21 * SQRT(COUNT(raw_data!A:A) - 2)) / SQRT(1 - D21^2)</f>
        <v>0.63245553203367599</v>
      </c>
      <c r="E41" s="63">
        <f>(E21 * SQRT(COUNT(raw_data!A:A) - 2)) / SQRT(1 - E21^2)</f>
        <v>-0.67583781838304735</v>
      </c>
      <c r="F41" s="45">
        <f>(F21 * SQRT(COUNT(raw_data!A:A) - 2)) / SQRT(1 - F21^2)</f>
        <v>-0.63245553203367599</v>
      </c>
      <c r="G41" s="1">
        <f>(G21 * SQRT(COUNT(raw_data!A:A) - 2)) / SQRT(1 - G21^2)</f>
        <v>-1.7675758326941233</v>
      </c>
      <c r="H41" s="1">
        <f>(H21 * SQRT(COUNT(raw_data!A:A) - 2)) / SQRT(1 - H21^2)</f>
        <v>0</v>
      </c>
      <c r="I41" s="63">
        <f>(I21 * SQRT(COUNT(raw_data!A:A) - 2)) / SQRT(1 - I21^2)</f>
        <v>-0.68359907278147469</v>
      </c>
      <c r="J41" s="45">
        <f>(J21 * SQRT(COUNT(raw_data!A:A) - 2)) / SQRT(1 - J21^2)</f>
        <v>1.3416407864998738</v>
      </c>
      <c r="K41" s="1">
        <f>(K21 * SQRT(COUNT(raw_data!A:A) - 2)) / SQRT(1 - K21^2)</f>
        <v>0.63245553203367588</v>
      </c>
      <c r="L41" s="1">
        <f>(L21 * SQRT(COUNT(raw_data!A:A) - 2)) / SQRT(1 - L21^2)</f>
        <v>-0.95346258924559213</v>
      </c>
      <c r="M41" s="1">
        <f>(M21 * SQRT(COUNT(raw_data!A:A) - 2)) / SQRT(1 - M21^2)</f>
        <v>1.0787197799411872</v>
      </c>
      <c r="N41" s="1">
        <f>(N21 * SQRT(COUNT(raw_data!A:A) - 2)) / SQRT(1 - N21^2)</f>
        <v>-0.71156806696482011</v>
      </c>
      <c r="O41" s="63">
        <f>(O21 * SQRT(COUNT(raw_data!A:A) - 2)) / SQRT(1 - O21^2)</f>
        <v>-0.95788075720503807</v>
      </c>
      <c r="P41" s="1">
        <f>(P21 * SQRT(COUNT(raw_data!A:A) - 2)) / SQRT(1 - P21^2)</f>
        <v>0.18650096164806276</v>
      </c>
      <c r="Q41" s="1">
        <v>1</v>
      </c>
      <c r="R41" s="38"/>
    </row>
    <row r="42" spans="1:21" ht="15" thickBot="1" x14ac:dyDescent="0.4">
      <c r="A42" s="57" t="s">
        <v>269</v>
      </c>
      <c r="B42" s="64">
        <f>(B22 * SQRT(COUNT(raw_data!A:A) - 2)) / SQRT(1 - B22^2)</f>
        <v>0.89442719099991574</v>
      </c>
      <c r="C42" s="65">
        <f>(C22 * SQRT(COUNT(raw_data!A:A) - 2)) / SQRT(1 - C22^2)</f>
        <v>0.53548523103977219</v>
      </c>
      <c r="D42" s="65">
        <f>(D22 * SQRT(COUNT(raw_data!A:A) - 2)) / SQRT(1 - D22^2)</f>
        <v>0.89442719099991608</v>
      </c>
      <c r="E42" s="66">
        <f>(E22 * SQRT(COUNT(raw_data!A:A) - 2)) / SQRT(1 - E22^2)</f>
        <v>0.87782034715134594</v>
      </c>
      <c r="F42" s="64">
        <f>(F22 * SQRT(COUNT(raw_data!A:A) - 2)) / SQRT(1 - F22^2)</f>
        <v>-0.89442719099991608</v>
      </c>
      <c r="G42" s="65">
        <f>(G22 * SQRT(COUNT(raw_data!A:A) - 2)) / SQRT(1 - G22^2)</f>
        <v>1.0382170952368801</v>
      </c>
      <c r="H42" s="65">
        <f>(H22 * SQRT(COUNT(raw_data!A:A) - 2)) / SQRT(1 - H22^2)</f>
        <v>-2.1380899352993952</v>
      </c>
      <c r="I42" s="66">
        <f>(I22 * SQRT(COUNT(raw_data!A:A) - 2)) / SQRT(1 - I22^2)</f>
        <v>-0.23887168054648802</v>
      </c>
      <c r="J42" s="64">
        <f>(J22 * SQRT(COUNT(raw_data!A:A) - 2)) / SQRT(1 - J22^2)</f>
        <v>-0.18650096164806268</v>
      </c>
      <c r="K42" s="65">
        <f>(K22 * SQRT(COUNT(raw_data!A:A) - 2)) / SQRT(1 - K22^2)</f>
        <v>0</v>
      </c>
      <c r="L42" s="65">
        <f>(L22 * SQRT(COUNT(raw_data!A:A) - 2)) / SQRT(1 - L22^2)</f>
        <v>0</v>
      </c>
      <c r="M42" s="65">
        <f>(M22 * SQRT(COUNT(raw_data!A:A) - 2)) / SQRT(1 - M22^2)</f>
        <v>-0.8152394645841089</v>
      </c>
      <c r="N42" s="65">
        <f>(N22 * SQRT(COUNT(raw_data!A:A) - 2)) / SQRT(1 - N22^2)</f>
        <v>0.73910908926017871</v>
      </c>
      <c r="O42" s="66">
        <f>(O22 * SQRT(COUNT(raw_data!A:A) - 2)) / SQRT(1 - O22^2)</f>
        <v>1.1005521129283378</v>
      </c>
      <c r="P42" s="40">
        <f>(P22 * SQRT(COUNT(raw_data!A:A) - 2)) / SQRT(1 - P22^2)</f>
        <v>1.8407159732336895</v>
      </c>
      <c r="Q42" s="40">
        <f>(Q22 * SQRT(COUNT(raw_data!A:A) - 2)) / SQRT(1 - Q22^2)</f>
        <v>-0.77158851547265928</v>
      </c>
      <c r="R42" s="41">
        <v>1</v>
      </c>
    </row>
    <row r="43" spans="1:21" x14ac:dyDescent="0.35">
      <c r="A43" s="241" t="s">
        <v>308</v>
      </c>
      <c r="B43" s="44"/>
      <c r="C43" t="s">
        <v>304</v>
      </c>
    </row>
    <row r="44" spans="1:21" ht="15" thickBot="1" x14ac:dyDescent="0.4">
      <c r="A44" s="242"/>
      <c r="B44" s="36"/>
      <c r="C44" t="s">
        <v>305</v>
      </c>
    </row>
    <row r="45" spans="1:21" ht="15" thickBot="1" x14ac:dyDescent="0.4">
      <c r="A45" s="42" t="s">
        <v>303</v>
      </c>
      <c r="B45" s="58" t="s">
        <v>239</v>
      </c>
      <c r="C45" s="59" t="s">
        <v>240</v>
      </c>
      <c r="D45" s="59" t="s">
        <v>241</v>
      </c>
      <c r="E45" s="60" t="s">
        <v>242</v>
      </c>
      <c r="F45" s="67" t="s">
        <v>243</v>
      </c>
      <c r="G45" s="68" t="s">
        <v>244</v>
      </c>
      <c r="H45" s="68" t="s">
        <v>245</v>
      </c>
      <c r="I45" s="69" t="s">
        <v>246</v>
      </c>
      <c r="J45" s="70" t="s">
        <v>247</v>
      </c>
      <c r="K45" s="71" t="s">
        <v>248</v>
      </c>
      <c r="L45" s="71" t="s">
        <v>249</v>
      </c>
      <c r="M45" s="71" t="s">
        <v>284</v>
      </c>
      <c r="N45" s="71" t="s">
        <v>267</v>
      </c>
      <c r="O45" s="72" t="s">
        <v>252</v>
      </c>
      <c r="P45" s="73" t="s">
        <v>268</v>
      </c>
      <c r="Q45" s="74" t="s">
        <v>270</v>
      </c>
      <c r="R45" s="75" t="s">
        <v>269</v>
      </c>
      <c r="S45" s="29"/>
      <c r="T45" s="29"/>
      <c r="U45" s="29"/>
    </row>
    <row r="46" spans="1:21" x14ac:dyDescent="0.35">
      <c r="A46" s="46" t="s">
        <v>239</v>
      </c>
      <c r="B46" s="43">
        <v>1</v>
      </c>
      <c r="C46" s="61"/>
      <c r="D46" s="61"/>
      <c r="E46" s="62"/>
      <c r="F46" s="43"/>
      <c r="G46" s="61"/>
      <c r="H46" s="61"/>
      <c r="I46" s="62"/>
      <c r="J46" s="43"/>
      <c r="K46" s="61"/>
      <c r="L46" s="61"/>
      <c r="M46" s="61"/>
      <c r="N46" s="61"/>
      <c r="O46" s="62"/>
      <c r="P46" s="61"/>
      <c r="Q46" s="61"/>
      <c r="R46" s="62"/>
    </row>
    <row r="47" spans="1:21" x14ac:dyDescent="0.35">
      <c r="A47" s="47" t="s">
        <v>240</v>
      </c>
      <c r="B47" s="45">
        <f>_xlfn.T.DIST.2T(B27, COUNT(raw_data!A:A) - 2)</f>
        <v>1.6498622134761612E-3</v>
      </c>
      <c r="C47" s="1">
        <v>1</v>
      </c>
      <c r="D47" s="1"/>
      <c r="E47" s="63"/>
      <c r="F47" s="45"/>
      <c r="G47" s="1"/>
      <c r="H47" s="1"/>
      <c r="I47" s="63"/>
      <c r="J47" s="45"/>
      <c r="K47" s="1"/>
      <c r="L47" s="1"/>
      <c r="M47" s="1"/>
      <c r="N47" s="1"/>
      <c r="O47" s="63"/>
      <c r="P47" s="1"/>
      <c r="Q47" s="1"/>
      <c r="R47" s="63"/>
    </row>
    <row r="48" spans="1:21" x14ac:dyDescent="0.35">
      <c r="A48" s="47" t="s">
        <v>241</v>
      </c>
      <c r="B48" s="45" t="e">
        <f>_xlfn.T.DIST.2T(B28, COUNT(raw_data!A:A) - 2)</f>
        <v>#NUM!</v>
      </c>
      <c r="C48" s="1">
        <f>_xlfn.T.DIST.2T(C28, COUNT(raw_data!A:A) - 2)</f>
        <v>1.6498622134761612E-3</v>
      </c>
      <c r="D48" s="1">
        <v>1</v>
      </c>
      <c r="E48" s="63"/>
      <c r="F48" s="45"/>
      <c r="G48" s="1"/>
      <c r="H48" s="1"/>
      <c r="I48" s="63"/>
      <c r="J48" s="45"/>
      <c r="K48" s="1"/>
      <c r="L48" s="1"/>
      <c r="M48" s="1"/>
      <c r="N48" s="1"/>
      <c r="O48" s="63"/>
      <c r="P48" s="1"/>
      <c r="Q48" s="1"/>
      <c r="R48" s="63"/>
    </row>
    <row r="49" spans="1:18" ht="15" thickBot="1" x14ac:dyDescent="0.4">
      <c r="A49" s="48" t="s">
        <v>242</v>
      </c>
      <c r="B49" s="64">
        <f>_xlfn.T.DIST.2T(B29, COUNT(raw_data!A:A) - 2)</f>
        <v>8.3061700328091487E-2</v>
      </c>
      <c r="C49" s="65">
        <f>_xlfn.T.DIST.2T(C29, COUNT(raw_data!A:A) - 2)</f>
        <v>1.8108880143931052E-2</v>
      </c>
      <c r="D49" s="65">
        <f>_xlfn.T.DIST.2T(D29, COUNT(raw_data!A:A) - 2)</f>
        <v>8.3061700328091487E-2</v>
      </c>
      <c r="E49" s="66">
        <v>1</v>
      </c>
      <c r="F49" s="64"/>
      <c r="G49" s="65"/>
      <c r="H49" s="65"/>
      <c r="I49" s="66"/>
      <c r="J49" s="64"/>
      <c r="K49" s="65"/>
      <c r="L49" s="65"/>
      <c r="M49" s="65"/>
      <c r="N49" s="65"/>
      <c r="O49" s="66"/>
      <c r="P49" s="65"/>
      <c r="Q49" s="65"/>
      <c r="R49" s="66"/>
    </row>
    <row r="50" spans="1:18" x14ac:dyDescent="0.35">
      <c r="A50" s="49" t="s">
        <v>243</v>
      </c>
      <c r="B50" s="43" t="e">
        <f>_xlfn.T.DIST.2T(B30, COUNT(raw_data!A:A) - 2)</f>
        <v>#NUM!</v>
      </c>
      <c r="C50" s="61">
        <f>_xlfn.T.DIST.2T(C30, COUNT(raw_data!A:A) - 2)</f>
        <v>0.55356603471402954</v>
      </c>
      <c r="D50" s="61" t="e">
        <f>_xlfn.T.DIST.2T(D30, COUNT(raw_data!A:A) - 2)</f>
        <v>#NUM!</v>
      </c>
      <c r="E50" s="62">
        <f>_xlfn.T.DIST.2T(E30, COUNT(raw_data!A:A) - 2)</f>
        <v>0.91054669883162842</v>
      </c>
      <c r="F50" s="43">
        <v>1</v>
      </c>
      <c r="G50" s="61"/>
      <c r="H50" s="61"/>
      <c r="I50" s="62"/>
      <c r="J50" s="43"/>
      <c r="K50" s="61"/>
      <c r="L50" s="61"/>
      <c r="M50" s="61"/>
      <c r="N50" s="61"/>
      <c r="O50" s="62"/>
      <c r="P50" s="61"/>
      <c r="Q50" s="61"/>
      <c r="R50" s="62"/>
    </row>
    <row r="51" spans="1:18" x14ac:dyDescent="0.35">
      <c r="A51" s="50" t="s">
        <v>244</v>
      </c>
      <c r="B51" s="45">
        <f>_xlfn.T.DIST.2T(B31, COUNT(raw_data!A:A) - 2)</f>
        <v>0.2165472841126696</v>
      </c>
      <c r="C51" s="1">
        <f>_xlfn.T.DIST.2T(C31, COUNT(raw_data!A:A) - 2)</f>
        <v>2.2760434421114223E-2</v>
      </c>
      <c r="D51" s="1">
        <f>_xlfn.T.DIST.2T(D31, COUNT(raw_data!A:A) - 2)</f>
        <v>0.2165472841126696</v>
      </c>
      <c r="E51" s="63">
        <f>_xlfn.T.DIST.2T(E31, COUNT(raw_data!A:A) - 2)</f>
        <v>2.8989989514099715E-3</v>
      </c>
      <c r="F51" s="45">
        <f>_xlfn.T.DIST.2T(F31, COUNT(raw_data!A:A) - 2)</f>
        <v>0.42357002002324118</v>
      </c>
      <c r="G51" s="1">
        <v>1</v>
      </c>
      <c r="H51" s="1"/>
      <c r="I51" s="63"/>
      <c r="J51" s="45"/>
      <c r="K51" s="1"/>
      <c r="L51" s="1"/>
      <c r="M51" s="1"/>
      <c r="N51" s="1"/>
      <c r="O51" s="63"/>
      <c r="P51" s="1"/>
      <c r="Q51" s="1"/>
      <c r="R51" s="63"/>
    </row>
    <row r="52" spans="1:18" x14ac:dyDescent="0.35">
      <c r="A52" s="50" t="s">
        <v>245</v>
      </c>
      <c r="B52" s="45" t="e">
        <f>_xlfn.T.DIST.2T(B32, COUNT(raw_data!A:A) - 2)</f>
        <v>#NUM!</v>
      </c>
      <c r="C52" s="1" t="e">
        <f>_xlfn.T.DIST.2T(C32, COUNT(raw_data!A:A) - 2)</f>
        <v>#NUM!</v>
      </c>
      <c r="D52" s="1" t="e">
        <f>_xlfn.T.DIST.2T(D32, COUNT(raw_data!A:A) - 2)</f>
        <v>#NUM!</v>
      </c>
      <c r="E52" s="63" t="e">
        <f>_xlfn.T.DIST.2T(E32, COUNT(raw_data!A:A) - 2)</f>
        <v>#NUM!</v>
      </c>
      <c r="F52" s="45">
        <f>_xlfn.T.DIST.2T(F32, COUNT(raw_data!A:A) - 2)</f>
        <v>0.48604202270507801</v>
      </c>
      <c r="G52" s="1" t="e">
        <f>_xlfn.T.DIST.2T(G32, COUNT(raw_data!A:A) - 2)</f>
        <v>#NUM!</v>
      </c>
      <c r="H52" s="1">
        <v>1</v>
      </c>
      <c r="I52" s="63"/>
      <c r="J52" s="45"/>
      <c r="K52" s="1"/>
      <c r="L52" s="1"/>
      <c r="M52" s="1"/>
      <c r="N52" s="1"/>
      <c r="O52" s="63"/>
      <c r="P52" s="1"/>
      <c r="Q52" s="1"/>
      <c r="R52" s="63"/>
    </row>
    <row r="53" spans="1:18" ht="15" thickBot="1" x14ac:dyDescent="0.4">
      <c r="A53" s="51" t="s">
        <v>246</v>
      </c>
      <c r="B53" s="64">
        <f>_xlfn.T.DIST.2T(B33, COUNT(raw_data!A:A) - 2)</f>
        <v>4.1372978477269264E-2</v>
      </c>
      <c r="C53" s="65">
        <f>_xlfn.T.DIST.2T(C33, COUNT(raw_data!A:A) - 2)</f>
        <v>4.3516438464243047E-4</v>
      </c>
      <c r="D53" s="65">
        <f>_xlfn.T.DIST.2T(D33, COUNT(raw_data!A:A) - 2)</f>
        <v>4.1372978477269264E-2</v>
      </c>
      <c r="E53" s="66">
        <f>_xlfn.T.DIST.2T(E33, COUNT(raw_data!A:A) - 2)</f>
        <v>9.3288742604866651E-2</v>
      </c>
      <c r="F53" s="64">
        <f>_xlfn.T.DIST.2T(F33, COUNT(raw_data!A:A) - 2)</f>
        <v>0.16184017751105284</v>
      </c>
      <c r="G53" s="65">
        <f>_xlfn.T.DIST.2T(G33, COUNT(raw_data!A:A) - 2)</f>
        <v>8.9532182431443452E-2</v>
      </c>
      <c r="H53" s="65" t="e">
        <f>_xlfn.T.DIST.2T(H33, COUNT(raw_data!A:A) - 2)</f>
        <v>#NUM!</v>
      </c>
      <c r="I53" s="66">
        <v>1</v>
      </c>
      <c r="J53" s="64"/>
      <c r="K53" s="65"/>
      <c r="L53" s="65"/>
      <c r="M53" s="65"/>
      <c r="N53" s="65"/>
      <c r="O53" s="66"/>
      <c r="P53" s="65"/>
      <c r="Q53" s="65"/>
      <c r="R53" s="66"/>
    </row>
    <row r="54" spans="1:18" x14ac:dyDescent="0.35">
      <c r="A54" s="52" t="s">
        <v>247</v>
      </c>
      <c r="B54" s="43">
        <f>_xlfn.T.DIST.2T(B34, COUNT(raw_data!A:A) - 2)</f>
        <v>0.13280109162444395</v>
      </c>
      <c r="C54" s="61">
        <f>_xlfn.T.DIST.2T(C34, COUNT(raw_data!A:A) - 2)</f>
        <v>0.10827568711626612</v>
      </c>
      <c r="D54" s="61">
        <f>_xlfn.T.DIST.2T(D34, COUNT(raw_data!A:A) - 2)</f>
        <v>0.13280109162444395</v>
      </c>
      <c r="E54" s="62">
        <f>_xlfn.T.DIST.2T(E34, COUNT(raw_data!A:A) - 2)</f>
        <v>7.2618422230838656E-2</v>
      </c>
      <c r="F54" s="43">
        <f>_xlfn.T.DIST.2T(F34, COUNT(raw_data!A:A) - 2)</f>
        <v>0.5447373008044909</v>
      </c>
      <c r="G54" s="61">
        <f>_xlfn.T.DIST.2T(G34, COUNT(raw_data!A:A) - 2)</f>
        <v>0.5447373008044909</v>
      </c>
      <c r="H54" s="61" t="e">
        <f>_xlfn.T.DIST.2T(H34, COUNT(raw_data!A:A) - 2)</f>
        <v>#NUM!</v>
      </c>
      <c r="I54" s="62">
        <f>_xlfn.T.DIST.2T(I34, COUNT(raw_data!A:A) - 2)</f>
        <v>0.14487899869187132</v>
      </c>
      <c r="J54" s="43">
        <v>1</v>
      </c>
      <c r="K54" s="61"/>
      <c r="L54" s="61"/>
      <c r="M54" s="61"/>
      <c r="N54" s="61"/>
      <c r="O54" s="62"/>
      <c r="P54" s="61"/>
      <c r="Q54" s="61"/>
      <c r="R54" s="62"/>
    </row>
    <row r="55" spans="1:18" x14ac:dyDescent="0.35">
      <c r="A55" s="53" t="s">
        <v>248</v>
      </c>
      <c r="B55" s="45">
        <f>_xlfn.T.DIST.2T(B35, COUNT(raw_data!A:A) - 2)</f>
        <v>0.34659350708733427</v>
      </c>
      <c r="C55" s="1">
        <f>_xlfn.T.DIST.2T(C35, COUNT(raw_data!A:A) - 2)</f>
        <v>0.42520972055138961</v>
      </c>
      <c r="D55" s="1">
        <f>_xlfn.T.DIST.2T(D35, COUNT(raw_data!A:A) - 2)</f>
        <v>0.34659350708733427</v>
      </c>
      <c r="E55" s="63" t="e">
        <f>_xlfn.T.DIST.2T(E35, COUNT(raw_data!A:A) - 2)</f>
        <v>#NUM!</v>
      </c>
      <c r="F55" s="45">
        <f>_xlfn.T.DIST.2T(F35, COUNT(raw_data!A:A) - 2)</f>
        <v>0.14111328124999989</v>
      </c>
      <c r="G55" s="1" t="e">
        <f>_xlfn.T.DIST.2T(G35, COUNT(raw_data!A:A) - 2)</f>
        <v>#NUM!</v>
      </c>
      <c r="H55" s="1">
        <f>_xlfn.T.DIST.2T(H35, COUNT(raw_data!A:A) - 2)</f>
        <v>1</v>
      </c>
      <c r="I55" s="63">
        <f>_xlfn.T.DIST.2T(I35, COUNT(raw_data!A:A) - 2)</f>
        <v>0.20480357478603381</v>
      </c>
      <c r="J55" s="45">
        <f>_xlfn.T.DIST.2T(J35, COUNT(raw_data!A:A) - 2)</f>
        <v>0.54473730080449101</v>
      </c>
      <c r="K55" s="1">
        <v>1</v>
      </c>
      <c r="L55" s="1"/>
      <c r="M55" s="1"/>
      <c r="N55" s="1"/>
      <c r="O55" s="63"/>
      <c r="P55" s="1"/>
      <c r="Q55" s="1"/>
      <c r="R55" s="63"/>
    </row>
    <row r="56" spans="1:18" x14ac:dyDescent="0.35">
      <c r="A56" s="53" t="s">
        <v>249</v>
      </c>
      <c r="B56" s="45" t="e">
        <f>_xlfn.T.DIST.2T(B36, COUNT(raw_data!A:A) - 2)</f>
        <v>#NUM!</v>
      </c>
      <c r="C56" s="1" t="e">
        <f>_xlfn.T.DIST.2T(C36, COUNT(raw_data!A:A) - 2)</f>
        <v>#NUM!</v>
      </c>
      <c r="D56" s="1" t="e">
        <f>_xlfn.T.DIST.2T(D36, COUNT(raw_data!A:A) - 2)</f>
        <v>#NUM!</v>
      </c>
      <c r="E56" s="63" t="e">
        <f>_xlfn.T.DIST.2T(E36, COUNT(raw_data!A:A) - 2)</f>
        <v>#NUM!</v>
      </c>
      <c r="F56" s="45">
        <f>_xlfn.T.DIST.2T(F36, COUNT(raw_data!A:A) - 2)</f>
        <v>0.49695375097419903</v>
      </c>
      <c r="G56" s="1" t="e">
        <f>_xlfn.T.DIST.2T(G36, COUNT(raw_data!A:A) - 2)</f>
        <v>#NUM!</v>
      </c>
      <c r="H56" s="1">
        <f>_xlfn.T.DIST.2T(H36, COUNT(raw_data!A:A) - 2)</f>
        <v>2.9449305229110642E-2</v>
      </c>
      <c r="I56" s="63" t="e">
        <f>_xlfn.T.DIST.2T(I36, COUNT(raw_data!A:A) - 2)</f>
        <v>#NUM!</v>
      </c>
      <c r="J56" s="45" t="e">
        <f>_xlfn.T.DIST.2T(J36, COUNT(raw_data!A:A) - 2)</f>
        <v>#NUM!</v>
      </c>
      <c r="K56" s="1">
        <f>_xlfn.T.DIST.2T(K36, COUNT(raw_data!A:A) - 2)</f>
        <v>0.7885433926808223</v>
      </c>
      <c r="L56" s="1">
        <v>1</v>
      </c>
      <c r="M56" s="1"/>
      <c r="N56" s="1"/>
      <c r="O56" s="63"/>
      <c r="P56" s="1"/>
      <c r="Q56" s="1"/>
      <c r="R56" s="63"/>
    </row>
    <row r="57" spans="1:18" x14ac:dyDescent="0.35">
      <c r="A57" s="53" t="s">
        <v>284</v>
      </c>
      <c r="B57" s="45" t="e">
        <f>_xlfn.T.DIST.2T(B37, COUNT(raw_data!A:A) - 2)</f>
        <v>#NUM!</v>
      </c>
      <c r="C57" s="1" t="e">
        <f>_xlfn.T.DIST.2T(C37, COUNT(raw_data!A:A) - 2)</f>
        <v>#NUM!</v>
      </c>
      <c r="D57" s="1" t="e">
        <f>_xlfn.T.DIST.2T(D37, COUNT(raw_data!A:A) - 2)</f>
        <v>#NUM!</v>
      </c>
      <c r="E57" s="63" t="e">
        <f>_xlfn.T.DIST.2T(E37, COUNT(raw_data!A:A) - 2)</f>
        <v>#NUM!</v>
      </c>
      <c r="F57" s="45" t="e">
        <f>_xlfn.T.DIST.2T(F37, COUNT(raw_data!A:A) - 2)</f>
        <v>#NUM!</v>
      </c>
      <c r="G57" s="1" t="e">
        <f>_xlfn.T.DIST.2T(G37, COUNT(raw_data!A:A) - 2)</f>
        <v>#NUM!</v>
      </c>
      <c r="H57" s="1">
        <f>_xlfn.T.DIST.2T(H37, COUNT(raw_data!A:A) - 2)</f>
        <v>0.13179408030106782</v>
      </c>
      <c r="I57" s="63" t="e">
        <f>_xlfn.T.DIST.2T(I37, COUNT(raw_data!A:A) - 2)</f>
        <v>#NUM!</v>
      </c>
      <c r="J57" s="45" t="e">
        <f>_xlfn.T.DIST.2T(J37, COUNT(raw_data!A:A) - 2)</f>
        <v>#NUM!</v>
      </c>
      <c r="K57" s="1" t="e">
        <f>_xlfn.T.DIST.2T(K37, COUNT(raw_data!A:A) - 2)</f>
        <v>#NUM!</v>
      </c>
      <c r="L57" s="1">
        <f>_xlfn.T.DIST.2T(L37, COUNT(raw_data!A:A) - 2)</f>
        <v>0.58112382387101169</v>
      </c>
      <c r="M57" s="1">
        <v>1</v>
      </c>
      <c r="N57" s="1"/>
      <c r="O57" s="63"/>
      <c r="P57" s="1"/>
      <c r="Q57" s="1"/>
      <c r="R57" s="63"/>
    </row>
    <row r="58" spans="1:18" x14ac:dyDescent="0.35">
      <c r="A58" s="53" t="s">
        <v>267</v>
      </c>
      <c r="B58" s="45">
        <f>_xlfn.T.DIST.2T(B38, COUNT(raw_data!A:A) - 2)</f>
        <v>9.2970701647033138E-2</v>
      </c>
      <c r="C58" s="1">
        <f>_xlfn.T.DIST.2T(C38, COUNT(raw_data!A:A) - 2)</f>
        <v>5.8867382973444536E-3</v>
      </c>
      <c r="D58" s="1">
        <f>_xlfn.T.DIST.2T(D38, COUNT(raw_data!A:A) - 2)</f>
        <v>9.2970701647033138E-2</v>
      </c>
      <c r="E58" s="63">
        <f>_xlfn.T.DIST.2T(E38, COUNT(raw_data!A:A) - 2)</f>
        <v>3.3503904480646951E-3</v>
      </c>
      <c r="F58" s="45">
        <f>_xlfn.T.DIST.2T(F38, COUNT(raw_data!A:A) - 2)</f>
        <v>0.22778670566848591</v>
      </c>
      <c r="G58" s="1">
        <f>_xlfn.T.DIST.2T(G38, COUNT(raw_data!A:A) - 2)</f>
        <v>1.9178302190945237E-2</v>
      </c>
      <c r="H58" s="1" t="e">
        <f>_xlfn.T.DIST.2T(H38, COUNT(raw_data!A:A) - 2)</f>
        <v>#NUM!</v>
      </c>
      <c r="I58" s="63">
        <f>_xlfn.T.DIST.2T(I38, COUNT(raw_data!A:A) - 2)</f>
        <v>7.7660253215765859E-3</v>
      </c>
      <c r="J58" s="45">
        <f>_xlfn.T.DIST.2T(J38, COUNT(raw_data!A:A) - 2)</f>
        <v>1.6106861115405505E-2</v>
      </c>
      <c r="K58" s="1">
        <f>_xlfn.T.DIST.2T(K38, COUNT(raw_data!A:A) - 2)</f>
        <v>0.53459214826124479</v>
      </c>
      <c r="L58" s="1" t="e">
        <f>_xlfn.T.DIST.2T(L38, COUNT(raw_data!A:A) - 2)</f>
        <v>#NUM!</v>
      </c>
      <c r="M58" s="1" t="e">
        <f>_xlfn.T.DIST.2T(M38, COUNT(raw_data!A:A) - 2)</f>
        <v>#NUM!</v>
      </c>
      <c r="N58" s="1">
        <v>1</v>
      </c>
      <c r="O58" s="63"/>
      <c r="P58" s="1"/>
      <c r="Q58" s="1"/>
      <c r="R58" s="63"/>
    </row>
    <row r="59" spans="1:18" ht="15" thickBot="1" x14ac:dyDescent="0.4">
      <c r="A59" s="54" t="s">
        <v>252</v>
      </c>
      <c r="B59" s="64">
        <f>_xlfn.T.DIST.2T(B39, COUNT(raw_data!A:A) - 2)</f>
        <v>0.80666131072491587</v>
      </c>
      <c r="C59" s="65">
        <f>_xlfn.T.DIST.2T(C39, COUNT(raw_data!A:A) - 2)</f>
        <v>0.76688536921827022</v>
      </c>
      <c r="D59" s="65">
        <f>_xlfn.T.DIST.2T(D39, COUNT(raw_data!A:A) - 2)</f>
        <v>0.80666131072491587</v>
      </c>
      <c r="E59" s="66">
        <f>_xlfn.T.DIST.2T(E39, COUNT(raw_data!A:A) - 2)</f>
        <v>0.48281797205007215</v>
      </c>
      <c r="F59" s="64" t="e">
        <f>_xlfn.T.DIST.2T(F39, COUNT(raw_data!A:A) - 2)</f>
        <v>#NUM!</v>
      </c>
      <c r="G59" s="65">
        <f>_xlfn.T.DIST.2T(G39, COUNT(raw_data!A:A) - 2)</f>
        <v>6.0636893344511736E-2</v>
      </c>
      <c r="H59" s="65" t="e">
        <f>_xlfn.T.DIST.2T(H39, COUNT(raw_data!A:A) - 2)</f>
        <v>#NUM!</v>
      </c>
      <c r="I59" s="66" t="e">
        <f>_xlfn.T.DIST.2T(I39, COUNT(raw_data!A:A) - 2)</f>
        <v>#NUM!</v>
      </c>
      <c r="J59" s="64" t="e">
        <f>_xlfn.T.DIST.2T(J39, COUNT(raw_data!A:A) - 2)</f>
        <v>#NUM!</v>
      </c>
      <c r="K59" s="65" t="e">
        <f>_xlfn.T.DIST.2T(K39, COUNT(raw_data!A:A) - 2)</f>
        <v>#NUM!</v>
      </c>
      <c r="L59" s="65">
        <f>_xlfn.T.DIST.2T(L39, COUNT(raw_data!A:A) - 2)</f>
        <v>0.46670968246299893</v>
      </c>
      <c r="M59" s="65" t="e">
        <f>_xlfn.T.DIST.2T(M39, COUNT(raw_data!A:A) - 2)</f>
        <v>#NUM!</v>
      </c>
      <c r="N59" s="65" t="e">
        <f>_xlfn.T.DIST.2T(N39, COUNT(raw_data!A:A) - 2)</f>
        <v>#NUM!</v>
      </c>
      <c r="O59" s="66">
        <v>1</v>
      </c>
      <c r="P59" s="65"/>
      <c r="Q59" s="65"/>
      <c r="R59" s="66"/>
    </row>
    <row r="60" spans="1:18" x14ac:dyDescent="0.35">
      <c r="A60" s="55" t="s">
        <v>268</v>
      </c>
      <c r="B60" s="45">
        <f>_xlfn.T.DIST.2T(B40, COUNT(raw_data!A:A) - 2)</f>
        <v>5.0556108318012653E-3</v>
      </c>
      <c r="C60" s="1">
        <f>_xlfn.T.DIST.2T(C40, COUNT(raw_data!A:A) - 2)</f>
        <v>2.8236729891797634E-2</v>
      </c>
      <c r="D60" s="1">
        <f>_xlfn.T.DIST.2T(D40, COUNT(raw_data!A:A) - 2)</f>
        <v>5.0556108318012879E-3</v>
      </c>
      <c r="E60" s="63">
        <f>_xlfn.T.DIST.2T(E40, COUNT(raw_data!A:A) - 2)</f>
        <v>6.4971625625159729E-3</v>
      </c>
      <c r="F60" s="45" t="e">
        <f>_xlfn.T.DIST.2T(F40, COUNT(raw_data!A:A) - 2)</f>
        <v>#NUM!</v>
      </c>
      <c r="G60" s="1">
        <f>_xlfn.T.DIST.2T(G40, COUNT(raw_data!A:A) - 2)</f>
        <v>9.2309256126116984E-2</v>
      </c>
      <c r="H60" s="1" t="e">
        <f>_xlfn.T.DIST.2T(H40, COUNT(raw_data!A:A) - 2)</f>
        <v>#NUM!</v>
      </c>
      <c r="I60" s="63">
        <f>_xlfn.T.DIST.2T(I40, COUNT(raw_data!A:A) - 2)</f>
        <v>0.25633478676423338</v>
      </c>
      <c r="J60" s="45">
        <f>_xlfn.T.DIST.2T(J40, COUNT(raw_data!A:A) - 2)</f>
        <v>7.1285516086944861E-2</v>
      </c>
      <c r="K60" s="1">
        <f>_xlfn.T.DIST.2T(K40, COUNT(raw_data!A:A) - 2)</f>
        <v>1</v>
      </c>
      <c r="L60" s="1" t="e">
        <f>_xlfn.T.DIST.2T(L40, COUNT(raw_data!A:A) - 2)</f>
        <v>#NUM!</v>
      </c>
      <c r="M60" s="1" t="e">
        <f>_xlfn.T.DIST.2T(M40, COUNT(raw_data!A:A) - 2)</f>
        <v>#NUM!</v>
      </c>
      <c r="N60" s="1">
        <f>_xlfn.T.DIST.2T(N40, COUNT(raw_data!A:A) - 2)</f>
        <v>3.251559932021611E-2</v>
      </c>
      <c r="O60" s="63">
        <f>_xlfn.T.DIST.2T(O40, COUNT(raw_data!A:A) - 2)</f>
        <v>0.65646770719498182</v>
      </c>
      <c r="P60" s="1">
        <v>1</v>
      </c>
      <c r="Q60" s="1"/>
      <c r="R60" s="38"/>
    </row>
    <row r="61" spans="1:18" x14ac:dyDescent="0.35">
      <c r="A61" s="56" t="s">
        <v>270</v>
      </c>
      <c r="B61" s="45">
        <f>_xlfn.T.DIST.2T(B41, COUNT(raw_data!A:A) - 2)</f>
        <v>0.54473730080449112</v>
      </c>
      <c r="C61" s="1" t="e">
        <f>_xlfn.T.DIST.2T(C41, COUNT(raw_data!A:A) - 2)</f>
        <v>#NUM!</v>
      </c>
      <c r="D61" s="1">
        <f>_xlfn.T.DIST.2T(D41, COUNT(raw_data!A:A) - 2)</f>
        <v>0.5447373008044909</v>
      </c>
      <c r="E61" s="63" t="e">
        <f>_xlfn.T.DIST.2T(E41, COUNT(raw_data!A:A) - 2)</f>
        <v>#NUM!</v>
      </c>
      <c r="F61" s="45" t="e">
        <f>_xlfn.T.DIST.2T(F41, COUNT(raw_data!A:A) - 2)</f>
        <v>#NUM!</v>
      </c>
      <c r="G61" s="1" t="e">
        <f>_xlfn.T.DIST.2T(G41, COUNT(raw_data!A:A) - 2)</f>
        <v>#NUM!</v>
      </c>
      <c r="H61" s="1">
        <f>_xlfn.T.DIST.2T(H41, COUNT(raw_data!A:A) - 2)</f>
        <v>1</v>
      </c>
      <c r="I61" s="63" t="e">
        <f>_xlfn.T.DIST.2T(I41, COUNT(raw_data!A:A) - 2)</f>
        <v>#NUM!</v>
      </c>
      <c r="J61" s="45">
        <f>_xlfn.T.DIST.2T(J41, COUNT(raw_data!A:A) - 2)</f>
        <v>0.21654728411266905</v>
      </c>
      <c r="K61" s="1">
        <f>_xlfn.T.DIST.2T(K41, COUNT(raw_data!A:A) - 2)</f>
        <v>0.54473730080449101</v>
      </c>
      <c r="L61" s="1" t="e">
        <f>_xlfn.T.DIST.2T(L41, COUNT(raw_data!A:A) - 2)</f>
        <v>#NUM!</v>
      </c>
      <c r="M61" s="1">
        <f>_xlfn.T.DIST.2T(M41, COUNT(raw_data!A:A) - 2)</f>
        <v>0.31215994619329668</v>
      </c>
      <c r="N61" s="1" t="e">
        <f>_xlfn.T.DIST.2T(N41, COUNT(raw_data!A:A) - 2)</f>
        <v>#NUM!</v>
      </c>
      <c r="O61" s="63" t="e">
        <f>_xlfn.T.DIST.2T(O41, COUNT(raw_data!A:A) - 2)</f>
        <v>#NUM!</v>
      </c>
      <c r="P61" s="1">
        <f>_xlfn.T.DIST.2T(P41, COUNT(raw_data!A:A) - 2)</f>
        <v>0.85669451037430733</v>
      </c>
      <c r="Q61" s="1">
        <v>1</v>
      </c>
      <c r="R61" s="38"/>
    </row>
    <row r="62" spans="1:18" ht="15" thickBot="1" x14ac:dyDescent="0.4">
      <c r="A62" s="57" t="s">
        <v>269</v>
      </c>
      <c r="B62" s="64">
        <f>_xlfn.T.DIST.2T(B42, COUNT(raw_data!A:A) - 2)</f>
        <v>0.39720384078029369</v>
      </c>
      <c r="C62" s="65">
        <f>_xlfn.T.DIST.2T(C42, COUNT(raw_data!A:A) - 2)</f>
        <v>0.60687557043605334</v>
      </c>
      <c r="D62" s="65">
        <f>_xlfn.T.DIST.2T(D42, COUNT(raw_data!A:A) - 2)</f>
        <v>0.39720384078029369</v>
      </c>
      <c r="E62" s="66">
        <f>_xlfn.T.DIST.2T(E42, COUNT(raw_data!A:A) - 2)</f>
        <v>0.40563154289070613</v>
      </c>
      <c r="F62" s="64" t="e">
        <f>_xlfn.T.DIST.2T(F42, COUNT(raw_data!A:A) - 2)</f>
        <v>#NUM!</v>
      </c>
      <c r="G62" s="65">
        <f>_xlfn.T.DIST.2T(G42, COUNT(raw_data!A:A) - 2)</f>
        <v>0.32952792061001573</v>
      </c>
      <c r="H62" s="65" t="e">
        <f>_xlfn.T.DIST.2T(H42, COUNT(raw_data!A:A) - 2)</f>
        <v>#NUM!</v>
      </c>
      <c r="I62" s="66" t="e">
        <f>_xlfn.T.DIST.2T(I42, COUNT(raw_data!A:A) - 2)</f>
        <v>#NUM!</v>
      </c>
      <c r="J62" s="64" t="e">
        <f>_xlfn.T.DIST.2T(J42, COUNT(raw_data!A:A) - 2)</f>
        <v>#NUM!</v>
      </c>
      <c r="K62" s="65">
        <f>_xlfn.T.DIST.2T(K42, COUNT(raw_data!A:A) - 2)</f>
        <v>1</v>
      </c>
      <c r="L62" s="65">
        <f>_xlfn.T.DIST.2T(L42, COUNT(raw_data!A:A) - 2)</f>
        <v>1</v>
      </c>
      <c r="M62" s="65" t="e">
        <f>_xlfn.T.DIST.2T(M42, COUNT(raw_data!A:A) - 2)</f>
        <v>#NUM!</v>
      </c>
      <c r="N62" s="65">
        <f>_xlfn.T.DIST.2T(N42, COUNT(raw_data!A:A) - 2)</f>
        <v>0.48096174905238442</v>
      </c>
      <c r="O62" s="66">
        <f>_xlfn.T.DIST.2T(O42, COUNT(raw_data!A:A) - 2)</f>
        <v>0.30310126875833104</v>
      </c>
      <c r="P62" s="40">
        <f>_xlfn.T.DIST.2T(P42, COUNT(raw_data!A:A) - 2)</f>
        <v>0.10293230223104211</v>
      </c>
      <c r="Q62" s="40" t="e">
        <f>_xlfn.T.DIST.2T(Q42, COUNT(raw_data!A:A) - 2)</f>
        <v>#NUM!</v>
      </c>
      <c r="R62" s="41">
        <v>1</v>
      </c>
    </row>
  </sheetData>
  <mergeCells count="5">
    <mergeCell ref="A43:A44"/>
    <mergeCell ref="A23:A24"/>
    <mergeCell ref="A3:A4"/>
    <mergeCell ref="A1:A2"/>
    <mergeCell ref="B1:R2"/>
  </mergeCells>
  <conditionalFormatting sqref="B62:R62 B61:Q61 B46 B47:C47 B48:D48 B49:E49 B50:F50 B51:G51 B52:H52 B53:I53 B54:J54 B55:K55 B56:L56 B57:M57 B58:N58 B59:O59 B60:P60">
    <cfRule type="cellIs" dxfId="1" priority="1" operator="lessThan">
      <formula>0.01</formula>
    </cfRule>
    <cfRule type="cellIs" dxfId="0" priority="2" operator="lessThan">
      <formula>0.05</formula>
    </cfRule>
  </conditionalFormatting>
  <hyperlinks>
    <hyperlink ref="A1:A2" location="Intro!A1" display="Intro!A1" xr:uid="{3C06B6D1-0350-455B-B073-82095E50E443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</vt:lpstr>
      <vt:lpstr>raw_data</vt:lpstr>
      <vt:lpstr>coded_data</vt:lpstr>
      <vt:lpstr>processed_data</vt:lpstr>
      <vt:lpstr>survey_answers</vt:lpstr>
      <vt:lpstr>summary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2020-12-19T17:57:41Z</dcterms:modified>
</cp:coreProperties>
</file>