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8681A841-C9D5-49CB-A217-CD4C957ACA05}" xr6:coauthVersionLast="45" xr6:coauthVersionMax="45" xr10:uidLastSave="{00000000-0000-0000-0000-000000000000}"/>
  <bookViews>
    <workbookView xWindow="-110" yWindow="-110" windowWidth="18460" windowHeight="11020" activeTab="6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urvey_answers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5" i="10" l="1"/>
  <c r="CD6" i="10"/>
  <c r="CD7" i="10"/>
  <c r="CD8" i="10"/>
  <c r="CD9" i="10"/>
  <c r="CD4" i="10"/>
  <c r="BY10" i="10"/>
  <c r="BZ10" i="10"/>
  <c r="BX10" i="10"/>
  <c r="JD4" i="16"/>
  <c r="JE4" i="16"/>
  <c r="JD5" i="16"/>
  <c r="JE5" i="16"/>
  <c r="JD6" i="16"/>
  <c r="JE6" i="16"/>
  <c r="JD7" i="16"/>
  <c r="JE7" i="16"/>
  <c r="JD8" i="16"/>
  <c r="JE8" i="16"/>
  <c r="JD9" i="16"/>
  <c r="JE9" i="16"/>
  <c r="JD10" i="16"/>
  <c r="JE10" i="16"/>
  <c r="JD11" i="16"/>
  <c r="JE11" i="16"/>
  <c r="JD12" i="16"/>
  <c r="JE12" i="16"/>
  <c r="JD13" i="16"/>
  <c r="JE13" i="16"/>
  <c r="JC5" i="16"/>
  <c r="JC6" i="16"/>
  <c r="JC7" i="16"/>
  <c r="JC8" i="16"/>
  <c r="JC9" i="16"/>
  <c r="JC10" i="16"/>
  <c r="JC11" i="16"/>
  <c r="JC12" i="16"/>
  <c r="JC13" i="16"/>
  <c r="JC4" i="16"/>
  <c r="BM11" i="10" l="1"/>
  <c r="BN11" i="10"/>
  <c r="BO11" i="10"/>
  <c r="IR4" i="16"/>
  <c r="BQ11" i="10" s="1"/>
  <c r="IS4" i="16"/>
  <c r="BR11" i="10" s="1"/>
  <c r="IR5" i="16"/>
  <c r="IS5" i="16"/>
  <c r="IR6" i="16"/>
  <c r="IS6" i="16"/>
  <c r="IR7" i="16"/>
  <c r="IS7" i="16"/>
  <c r="IR8" i="16"/>
  <c r="IS8" i="16"/>
  <c r="IR9" i="16"/>
  <c r="IS9" i="16"/>
  <c r="IR10" i="16"/>
  <c r="IS10" i="16"/>
  <c r="IR11" i="16"/>
  <c r="IS11" i="16"/>
  <c r="IR12" i="16"/>
  <c r="IS12" i="16"/>
  <c r="IR13" i="16"/>
  <c r="IS13" i="16"/>
  <c r="IQ5" i="16"/>
  <c r="IQ6" i="16"/>
  <c r="IQ7" i="16"/>
  <c r="IQ8" i="16"/>
  <c r="IQ9" i="16"/>
  <c r="IQ10" i="16"/>
  <c r="IQ11" i="16"/>
  <c r="IQ12" i="16"/>
  <c r="IQ13" i="16"/>
  <c r="IQ4" i="16"/>
  <c r="BP11" i="10" s="1"/>
  <c r="IM5" i="16"/>
  <c r="IM6" i="16"/>
  <c r="IM7" i="16"/>
  <c r="IM8" i="16"/>
  <c r="IM9" i="16"/>
  <c r="IM10" i="16"/>
  <c r="IM11" i="16"/>
  <c r="IM12" i="16"/>
  <c r="IM13" i="16"/>
  <c r="IM4" i="16"/>
  <c r="IL5" i="16"/>
  <c r="IL6" i="16"/>
  <c r="IL7" i="16"/>
  <c r="IL8" i="16"/>
  <c r="IL9" i="16"/>
  <c r="IL10" i="16"/>
  <c r="IL11" i="16"/>
  <c r="IL12" i="16"/>
  <c r="IL13" i="16"/>
  <c r="IL4" i="16"/>
  <c r="IK5" i="16"/>
  <c r="IK6" i="16"/>
  <c r="IK7" i="16"/>
  <c r="IK8" i="16"/>
  <c r="IK9" i="16"/>
  <c r="IK10" i="16"/>
  <c r="IK11" i="16"/>
  <c r="IK12" i="16"/>
  <c r="IK13" i="16"/>
  <c r="IK4" i="16"/>
  <c r="BZ6" i="10" l="1"/>
  <c r="BZ7" i="10"/>
  <c r="BZ8" i="10"/>
  <c r="BZ9" i="10"/>
  <c r="BY6" i="10"/>
  <c r="BY7" i="10"/>
  <c r="BY8" i="10"/>
  <c r="BY9" i="10"/>
  <c r="BZ5" i="10"/>
  <c r="BY5" i="10"/>
  <c r="BX6" i="10"/>
  <c r="BX7" i="10"/>
  <c r="BX8" i="10"/>
  <c r="BX9" i="10"/>
  <c r="BX5" i="10"/>
  <c r="BR17" i="10"/>
  <c r="BR18" i="10"/>
  <c r="BR19" i="10"/>
  <c r="BR16" i="10"/>
  <c r="BQ17" i="10"/>
  <c r="BQ18" i="10"/>
  <c r="BQ19" i="10"/>
  <c r="BQ16" i="10"/>
  <c r="BP17" i="10"/>
  <c r="BP18" i="10"/>
  <c r="BP19" i="10"/>
  <c r="BP16" i="10"/>
  <c r="BR7" i="10"/>
  <c r="BR8" i="10"/>
  <c r="BR9" i="10"/>
  <c r="BR10" i="10"/>
  <c r="BR12" i="10"/>
  <c r="BQ7" i="10"/>
  <c r="BQ8" i="10"/>
  <c r="BQ9" i="10"/>
  <c r="BQ10" i="10"/>
  <c r="BQ12" i="10"/>
  <c r="BR6" i="10"/>
  <c r="BQ6" i="10"/>
  <c r="BP7" i="10"/>
  <c r="BP8" i="10"/>
  <c r="BP9" i="10"/>
  <c r="BP10" i="10"/>
  <c r="BP12" i="10"/>
  <c r="BP6" i="10"/>
  <c r="BO17" i="10"/>
  <c r="BO18" i="10"/>
  <c r="BO19" i="10"/>
  <c r="BO16" i="10"/>
  <c r="BN17" i="10"/>
  <c r="BN18" i="10"/>
  <c r="BN19" i="10"/>
  <c r="BN16" i="10"/>
  <c r="BM17" i="10"/>
  <c r="BM18" i="10"/>
  <c r="BM19" i="10"/>
  <c r="BM16" i="10"/>
  <c r="BO7" i="10"/>
  <c r="BO8" i="10"/>
  <c r="BO9" i="10"/>
  <c r="BO10" i="10"/>
  <c r="BO12" i="10"/>
  <c r="BO6" i="10"/>
  <c r="BN7" i="10"/>
  <c r="BN8" i="10"/>
  <c r="BN9" i="10"/>
  <c r="BN10" i="10"/>
  <c r="BN12" i="10"/>
  <c r="BN6" i="10"/>
  <c r="BM7" i="10"/>
  <c r="BM8" i="10"/>
  <c r="BM9" i="10"/>
  <c r="BM10" i="10"/>
  <c r="BM12" i="10"/>
  <c r="BM6" i="10"/>
  <c r="HX5" i="16" l="1"/>
  <c r="HX6" i="16"/>
  <c r="HX7" i="16"/>
  <c r="HX8" i="16"/>
  <c r="HX9" i="16"/>
  <c r="HX10" i="16"/>
  <c r="HX11" i="16"/>
  <c r="HX12" i="16"/>
  <c r="HX13" i="16"/>
  <c r="HX4" i="16"/>
  <c r="GX5" i="16" l="1"/>
  <c r="GY5" i="16"/>
  <c r="GX6" i="16"/>
  <c r="GY6" i="16"/>
  <c r="GX7" i="16"/>
  <c r="GY7" i="16"/>
  <c r="GX8" i="16"/>
  <c r="GY8" i="16"/>
  <c r="GX9" i="16"/>
  <c r="GY9" i="16"/>
  <c r="GX10" i="16"/>
  <c r="GY10" i="16"/>
  <c r="GX11" i="16"/>
  <c r="GY11" i="16"/>
  <c r="GX12" i="16"/>
  <c r="GY12" i="16"/>
  <c r="GX13" i="16"/>
  <c r="GY13" i="16"/>
  <c r="GY4" i="16"/>
  <c r="GX4" i="16"/>
  <c r="FW5" i="16"/>
  <c r="FW6" i="16"/>
  <c r="FW7" i="16"/>
  <c r="FW8" i="16"/>
  <c r="FW9" i="16"/>
  <c r="FW10" i="16"/>
  <c r="FW11" i="16"/>
  <c r="FW12" i="16"/>
  <c r="FW13" i="16"/>
  <c r="FW4" i="16"/>
  <c r="FQ5" i="16"/>
  <c r="FQ6" i="16"/>
  <c r="FQ7" i="16"/>
  <c r="FQ8" i="16"/>
  <c r="FQ9" i="16"/>
  <c r="FQ10" i="16"/>
  <c r="FQ11" i="16"/>
  <c r="FQ12" i="16"/>
  <c r="FQ13" i="16"/>
  <c r="FQ4" i="16"/>
  <c r="FM5" i="16"/>
  <c r="FM6" i="16"/>
  <c r="FM7" i="16"/>
  <c r="FM8" i="16"/>
  <c r="FM9" i="16"/>
  <c r="FM10" i="16"/>
  <c r="FM11" i="16"/>
  <c r="FM12" i="16"/>
  <c r="FM13" i="16"/>
  <c r="FM4" i="16"/>
  <c r="AZ14" i="10" l="1"/>
  <c r="CJ5" i="16"/>
  <c r="CJ6" i="16"/>
  <c r="CJ7" i="16"/>
  <c r="CJ8" i="16"/>
  <c r="CJ9" i="16"/>
  <c r="CJ10" i="16"/>
  <c r="CJ11" i="16"/>
  <c r="CJ12" i="16"/>
  <c r="CJ13" i="16"/>
  <c r="CJ4" i="16"/>
  <c r="CK5" i="16"/>
  <c r="CK6" i="16"/>
  <c r="CK7" i="16"/>
  <c r="CK8" i="16"/>
  <c r="CK9" i="16"/>
  <c r="CK10" i="16"/>
  <c r="CK11" i="16"/>
  <c r="CK12" i="16"/>
  <c r="CK13" i="16"/>
  <c r="CK4" i="16"/>
  <c r="Q49" i="10"/>
  <c r="Q51" i="10"/>
  <c r="Q50" i="10"/>
  <c r="Q52" i="10" l="1"/>
  <c r="K12" i="10"/>
  <c r="K11" i="10"/>
  <c r="K10" i="10"/>
  <c r="K9" i="10"/>
  <c r="K8" i="10"/>
  <c r="K7" i="10"/>
  <c r="K6" i="10"/>
  <c r="K5" i="10"/>
  <c r="BE5" i="16" l="1"/>
  <c r="BE6" i="16"/>
  <c r="BE7" i="16"/>
  <c r="BE8" i="16"/>
  <c r="BE9" i="16"/>
  <c r="BE10" i="16"/>
  <c r="BE11" i="16"/>
  <c r="BE12" i="16"/>
  <c r="BE13" i="16"/>
  <c r="BE4" i="16"/>
  <c r="K54" i="10" s="1"/>
  <c r="K53" i="10"/>
  <c r="K56" i="10" l="1"/>
  <c r="K55" i="10"/>
  <c r="B9" i="8" l="1"/>
  <c r="B1" i="15" l="1"/>
  <c r="ER4" i="16" l="1"/>
  <c r="DW5" i="16"/>
  <c r="DW6" i="16"/>
  <c r="DW7" i="16"/>
  <c r="DW8" i="16"/>
  <c r="DW9" i="16"/>
  <c r="DW10" i="16"/>
  <c r="DW11" i="16"/>
  <c r="DW12" i="16"/>
  <c r="DW13" i="16"/>
  <c r="DW4" i="16"/>
  <c r="U19" i="10" l="1"/>
  <c r="GU4" i="16"/>
  <c r="GV4" i="16"/>
  <c r="GW4" i="16"/>
  <c r="GZ4" i="16"/>
  <c r="GU5" i="16"/>
  <c r="GV5" i="16"/>
  <c r="GW5" i="16"/>
  <c r="GZ5" i="16"/>
  <c r="GU6" i="16"/>
  <c r="GV6" i="16"/>
  <c r="GW6" i="16"/>
  <c r="GZ6" i="16"/>
  <c r="GU7" i="16"/>
  <c r="GV7" i="16"/>
  <c r="GW7" i="16"/>
  <c r="GZ7" i="16"/>
  <c r="GU8" i="16"/>
  <c r="GV8" i="16"/>
  <c r="GW8" i="16"/>
  <c r="GZ8" i="16"/>
  <c r="GU9" i="16"/>
  <c r="GV9" i="16"/>
  <c r="GW9" i="16"/>
  <c r="GZ9" i="16"/>
  <c r="GU10" i="16"/>
  <c r="GV10" i="16"/>
  <c r="GW10" i="16"/>
  <c r="GZ10" i="16"/>
  <c r="GU11" i="16"/>
  <c r="GV11" i="16"/>
  <c r="GW11" i="16"/>
  <c r="GZ11" i="16"/>
  <c r="GU12" i="16"/>
  <c r="GV12" i="16"/>
  <c r="GW12" i="16"/>
  <c r="GZ12" i="16"/>
  <c r="GU13" i="16"/>
  <c r="GV13" i="16"/>
  <c r="GW13" i="16"/>
  <c r="GZ13" i="16"/>
  <c r="GT5" i="16"/>
  <c r="GT6" i="16"/>
  <c r="GT7" i="16"/>
  <c r="GT8" i="16"/>
  <c r="GT9" i="16"/>
  <c r="GT10" i="16"/>
  <c r="GT11" i="16"/>
  <c r="GT12" i="16"/>
  <c r="GT13" i="16"/>
  <c r="GT4" i="16"/>
  <c r="GS5" i="16"/>
  <c r="GS6" i="16"/>
  <c r="GS7" i="16"/>
  <c r="GS8" i="16"/>
  <c r="GS9" i="16"/>
  <c r="GS10" i="16"/>
  <c r="GS11" i="16"/>
  <c r="GS12" i="16"/>
  <c r="GS13" i="16"/>
  <c r="GM5" i="16"/>
  <c r="GN5" i="16"/>
  <c r="GO5" i="16"/>
  <c r="GP5" i="16"/>
  <c r="GQ5" i="16"/>
  <c r="GR5" i="16"/>
  <c r="GM6" i="16"/>
  <c r="GN6" i="16"/>
  <c r="GO6" i="16"/>
  <c r="GP6" i="16"/>
  <c r="GQ6" i="16"/>
  <c r="GR6" i="16"/>
  <c r="GM7" i="16"/>
  <c r="GN7" i="16"/>
  <c r="GO7" i="16"/>
  <c r="GP7" i="16"/>
  <c r="GQ7" i="16"/>
  <c r="GR7" i="16"/>
  <c r="GM8" i="16"/>
  <c r="GN8" i="16"/>
  <c r="GO8" i="16"/>
  <c r="GP8" i="16"/>
  <c r="GQ8" i="16"/>
  <c r="GR8" i="16"/>
  <c r="GM9" i="16"/>
  <c r="GN9" i="16"/>
  <c r="GO9" i="16"/>
  <c r="GP9" i="16"/>
  <c r="GQ9" i="16"/>
  <c r="GR9" i="16"/>
  <c r="GM10" i="16"/>
  <c r="GN10" i="16"/>
  <c r="GO10" i="16"/>
  <c r="GP10" i="16"/>
  <c r="GQ10" i="16"/>
  <c r="GR10" i="16"/>
  <c r="GM11" i="16"/>
  <c r="GN11" i="16"/>
  <c r="GO11" i="16"/>
  <c r="GP11" i="16"/>
  <c r="GQ11" i="16"/>
  <c r="GR11" i="16"/>
  <c r="GM12" i="16"/>
  <c r="GN12" i="16"/>
  <c r="GO12" i="16"/>
  <c r="GP12" i="16"/>
  <c r="GQ12" i="16"/>
  <c r="GR12" i="16"/>
  <c r="GM13" i="16"/>
  <c r="GN13" i="16"/>
  <c r="GO13" i="16"/>
  <c r="GP13" i="16"/>
  <c r="GQ13" i="16"/>
  <c r="GR13" i="16"/>
  <c r="GN4" i="16"/>
  <c r="GO4" i="16"/>
  <c r="GP4" i="16"/>
  <c r="GQ4" i="16"/>
  <c r="GR4" i="16"/>
  <c r="GM4" i="16"/>
  <c r="GS4" i="16"/>
  <c r="FR5" i="16"/>
  <c r="FS5" i="16"/>
  <c r="FT5" i="16"/>
  <c r="FU5" i="16"/>
  <c r="FV5" i="16"/>
  <c r="FR6" i="16"/>
  <c r="FS6" i="16"/>
  <c r="FT6" i="16"/>
  <c r="FU6" i="16"/>
  <c r="FV6" i="16"/>
  <c r="FR7" i="16"/>
  <c r="FS7" i="16"/>
  <c r="FT7" i="16"/>
  <c r="FU7" i="16"/>
  <c r="FV7" i="16"/>
  <c r="FR8" i="16"/>
  <c r="FS8" i="16"/>
  <c r="FT8" i="16"/>
  <c r="FU8" i="16"/>
  <c r="FV8" i="16"/>
  <c r="FR9" i="16"/>
  <c r="FS9" i="16"/>
  <c r="FT9" i="16"/>
  <c r="FU9" i="16"/>
  <c r="FV9" i="16"/>
  <c r="FR10" i="16"/>
  <c r="FS10" i="16"/>
  <c r="FT10" i="16"/>
  <c r="FU10" i="16"/>
  <c r="FV10" i="16"/>
  <c r="FR11" i="16"/>
  <c r="FS11" i="16"/>
  <c r="FT11" i="16"/>
  <c r="FU11" i="16"/>
  <c r="FV11" i="16"/>
  <c r="FR12" i="16"/>
  <c r="FS12" i="16"/>
  <c r="FT12" i="16"/>
  <c r="FU12" i="16"/>
  <c r="FV12" i="16"/>
  <c r="FR13" i="16"/>
  <c r="FS13" i="16"/>
  <c r="FT13" i="16"/>
  <c r="FU13" i="16"/>
  <c r="FV13" i="16"/>
  <c r="FS4" i="16"/>
  <c r="FT4" i="16"/>
  <c r="FU4" i="16"/>
  <c r="FV4" i="16"/>
  <c r="FR4" i="16"/>
  <c r="FJ5" i="16"/>
  <c r="FK5" i="16"/>
  <c r="FL5" i="16"/>
  <c r="FN5" i="16"/>
  <c r="FO5" i="16"/>
  <c r="FP5" i="16"/>
  <c r="FJ6" i="16"/>
  <c r="FK6" i="16"/>
  <c r="FL6" i="16"/>
  <c r="FN6" i="16"/>
  <c r="FO6" i="16"/>
  <c r="FP6" i="16"/>
  <c r="FJ7" i="16"/>
  <c r="FK7" i="16"/>
  <c r="FL7" i="16"/>
  <c r="FN7" i="16"/>
  <c r="FO7" i="16"/>
  <c r="FP7" i="16"/>
  <c r="FJ8" i="16"/>
  <c r="FK8" i="16"/>
  <c r="FL8" i="16"/>
  <c r="FN8" i="16"/>
  <c r="FO8" i="16"/>
  <c r="FP8" i="16"/>
  <c r="FJ9" i="16"/>
  <c r="FK9" i="16"/>
  <c r="FL9" i="16"/>
  <c r="FN9" i="16"/>
  <c r="FO9" i="16"/>
  <c r="FP9" i="16"/>
  <c r="FJ10" i="16"/>
  <c r="FK10" i="16"/>
  <c r="FL10" i="16"/>
  <c r="FN10" i="16"/>
  <c r="FO10" i="16"/>
  <c r="FP10" i="16"/>
  <c r="FJ11" i="16"/>
  <c r="FK11" i="16"/>
  <c r="FL11" i="16"/>
  <c r="FN11" i="16"/>
  <c r="FO11" i="16"/>
  <c r="FP11" i="16"/>
  <c r="FJ12" i="16"/>
  <c r="FK12" i="16"/>
  <c r="FL12" i="16"/>
  <c r="FN12" i="16"/>
  <c r="FO12" i="16"/>
  <c r="FP12" i="16"/>
  <c r="FJ13" i="16"/>
  <c r="FK13" i="16"/>
  <c r="FL13" i="16"/>
  <c r="FN13" i="16"/>
  <c r="FO13" i="16"/>
  <c r="FP13" i="16"/>
  <c r="FK4" i="16"/>
  <c r="FL4" i="16"/>
  <c r="FN4" i="16"/>
  <c r="FO4" i="16"/>
  <c r="FP4" i="16"/>
  <c r="FJ4" i="16"/>
  <c r="FG5" i="16"/>
  <c r="FH5" i="16"/>
  <c r="FG6" i="16"/>
  <c r="FH6" i="16"/>
  <c r="FG7" i="16"/>
  <c r="FH7" i="16"/>
  <c r="FG8" i="16"/>
  <c r="FH8" i="16"/>
  <c r="FG9" i="16"/>
  <c r="FH9" i="16"/>
  <c r="FG10" i="16"/>
  <c r="FH10" i="16"/>
  <c r="FG11" i="16"/>
  <c r="FH11" i="16"/>
  <c r="FG12" i="16"/>
  <c r="FH12" i="16"/>
  <c r="FG13" i="16"/>
  <c r="FH13" i="16"/>
  <c r="FH4" i="16"/>
  <c r="FG4" i="16"/>
  <c r="GH4" i="16"/>
  <c r="GI4" i="16"/>
  <c r="GJ4" i="16"/>
  <c r="GK4" i="16"/>
  <c r="GH5" i="16"/>
  <c r="GI5" i="16"/>
  <c r="GJ5" i="16"/>
  <c r="GK5" i="16"/>
  <c r="GH6" i="16"/>
  <c r="GI6" i="16"/>
  <c r="GJ6" i="16"/>
  <c r="GK6" i="16"/>
  <c r="GH7" i="16"/>
  <c r="GI7" i="16"/>
  <c r="GJ7" i="16"/>
  <c r="GK7" i="16"/>
  <c r="GH8" i="16"/>
  <c r="GI8" i="16"/>
  <c r="GJ8" i="16"/>
  <c r="GK8" i="16"/>
  <c r="GH9" i="16"/>
  <c r="GI9" i="16"/>
  <c r="GJ9" i="16"/>
  <c r="GK9" i="16"/>
  <c r="GH10" i="16"/>
  <c r="GI10" i="16"/>
  <c r="GJ10" i="16"/>
  <c r="GK10" i="16"/>
  <c r="GH11" i="16"/>
  <c r="GI11" i="16"/>
  <c r="GJ11" i="16"/>
  <c r="GK11" i="16"/>
  <c r="GH12" i="16"/>
  <c r="GI12" i="16"/>
  <c r="GJ12" i="16"/>
  <c r="GK12" i="16"/>
  <c r="GH13" i="16"/>
  <c r="GI13" i="16"/>
  <c r="GJ13" i="16"/>
  <c r="GK13" i="16"/>
  <c r="GG5" i="16"/>
  <c r="GG6" i="16"/>
  <c r="GG7" i="16"/>
  <c r="GG8" i="16"/>
  <c r="GG9" i="16"/>
  <c r="GG10" i="16"/>
  <c r="GG11" i="16"/>
  <c r="GG12" i="16"/>
  <c r="GG13" i="16"/>
  <c r="GG4" i="16"/>
  <c r="FZ4" i="16"/>
  <c r="GA4" i="16"/>
  <c r="GB4" i="16"/>
  <c r="GC4" i="16"/>
  <c r="FZ5" i="16"/>
  <c r="GA5" i="16"/>
  <c r="GB5" i="16"/>
  <c r="GC5" i="16"/>
  <c r="FZ6" i="16"/>
  <c r="GA6" i="16"/>
  <c r="GB6" i="16"/>
  <c r="GC6" i="16"/>
  <c r="FZ7" i="16"/>
  <c r="GA7" i="16"/>
  <c r="GB7" i="16"/>
  <c r="GC7" i="16"/>
  <c r="FZ8" i="16"/>
  <c r="GA8" i="16"/>
  <c r="GB8" i="16"/>
  <c r="GC8" i="16"/>
  <c r="FZ9" i="16"/>
  <c r="GA9" i="16"/>
  <c r="GB9" i="16"/>
  <c r="GC9" i="16"/>
  <c r="FZ10" i="16"/>
  <c r="GA10" i="16"/>
  <c r="GB10" i="16"/>
  <c r="GC10" i="16"/>
  <c r="FZ11" i="16"/>
  <c r="GA11" i="16"/>
  <c r="GB11" i="16"/>
  <c r="GC11" i="16"/>
  <c r="FZ12" i="16"/>
  <c r="GA12" i="16"/>
  <c r="GB12" i="16"/>
  <c r="GC12" i="16"/>
  <c r="FZ13" i="16"/>
  <c r="GA13" i="16"/>
  <c r="GB13" i="16"/>
  <c r="GC13" i="16"/>
  <c r="FY5" i="16"/>
  <c r="FY6" i="16"/>
  <c r="FY7" i="16"/>
  <c r="FY8" i="16"/>
  <c r="FY9" i="16"/>
  <c r="FY10" i="16"/>
  <c r="FY11" i="16"/>
  <c r="FY12" i="16"/>
  <c r="FY13" i="16"/>
  <c r="FY4" i="16"/>
  <c r="AZ18" i="10" l="1"/>
  <c r="BA18" i="10" s="1"/>
  <c r="AZ16" i="10"/>
  <c r="BA16" i="10" s="1"/>
  <c r="AZ12" i="10"/>
  <c r="BA12" i="10" s="1"/>
  <c r="BC12" i="10" s="1"/>
  <c r="BB12" i="10" s="1"/>
  <c r="AZ20" i="10"/>
  <c r="BA20" i="10" s="1"/>
  <c r="AZ13" i="10"/>
  <c r="BA13" i="10" s="1"/>
  <c r="AZ22" i="10"/>
  <c r="BA22" i="10" s="1"/>
  <c r="AZ21" i="10"/>
  <c r="AZ10" i="10"/>
  <c r="BA10" i="10" s="1"/>
  <c r="BC10" i="10" s="1"/>
  <c r="BB10" i="10" s="1"/>
  <c r="AP8" i="14"/>
  <c r="AQ8" i="14" s="1"/>
  <c r="AS8" i="14" s="1"/>
  <c r="AR8" i="14" s="1"/>
  <c r="AP12" i="14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IU4" i="16"/>
  <c r="IV4" i="16"/>
  <c r="IU5" i="16"/>
  <c r="IV5" i="16"/>
  <c r="IU6" i="16"/>
  <c r="IV6" i="16"/>
  <c r="IU7" i="16"/>
  <c r="IV7" i="16"/>
  <c r="IU8" i="16"/>
  <c r="IV8" i="16"/>
  <c r="IU9" i="16"/>
  <c r="IV9" i="16"/>
  <c r="IU10" i="16"/>
  <c r="IV10" i="16"/>
  <c r="IU11" i="16"/>
  <c r="IV11" i="16"/>
  <c r="IU12" i="16"/>
  <c r="IV12" i="16"/>
  <c r="IU13" i="16"/>
  <c r="IV13" i="16"/>
  <c r="IT5" i="16"/>
  <c r="IT6" i="16"/>
  <c r="IT7" i="16"/>
  <c r="IT8" i="16"/>
  <c r="IT9" i="16"/>
  <c r="IT10" i="16"/>
  <c r="IT11" i="16"/>
  <c r="IT12" i="16"/>
  <c r="IT13" i="16"/>
  <c r="IT4" i="16"/>
  <c r="IN5" i="16"/>
  <c r="IO5" i="16"/>
  <c r="IP5" i="16"/>
  <c r="IN6" i="16"/>
  <c r="IO6" i="16"/>
  <c r="IP6" i="16"/>
  <c r="IN7" i="16"/>
  <c r="IO7" i="16"/>
  <c r="IP7" i="16"/>
  <c r="IN8" i="16"/>
  <c r="IO8" i="16"/>
  <c r="IP8" i="16"/>
  <c r="IN9" i="16"/>
  <c r="IO9" i="16"/>
  <c r="IP9" i="16"/>
  <c r="IN10" i="16"/>
  <c r="IO10" i="16"/>
  <c r="IP10" i="16"/>
  <c r="IN11" i="16"/>
  <c r="IO11" i="16"/>
  <c r="IP11" i="16"/>
  <c r="IN12" i="16"/>
  <c r="IO12" i="16"/>
  <c r="IP12" i="16"/>
  <c r="IN13" i="16"/>
  <c r="IO13" i="16"/>
  <c r="IP13" i="16"/>
  <c r="IO4" i="16"/>
  <c r="IP4" i="16"/>
  <c r="IN4" i="16"/>
  <c r="AQ4" i="14" l="1"/>
  <c r="AS4" i="14" s="1"/>
  <c r="AR4" i="14" s="1"/>
  <c r="H19" i="15"/>
  <c r="I19" i="15" s="1"/>
  <c r="J19" i="15" s="1"/>
  <c r="K19" i="15" s="1"/>
  <c r="M19" i="15"/>
  <c r="G19" i="15"/>
  <c r="E19" i="15"/>
  <c r="F19" i="15"/>
  <c r="D19" i="15"/>
  <c r="C19" i="15"/>
  <c r="JF5" i="16"/>
  <c r="JF6" i="16"/>
  <c r="JF7" i="16"/>
  <c r="JF8" i="16"/>
  <c r="JF9" i="16"/>
  <c r="JF10" i="16"/>
  <c r="JF11" i="16"/>
  <c r="JF12" i="16"/>
  <c r="JF13" i="16"/>
  <c r="JF4" i="16"/>
  <c r="JG5" i="16"/>
  <c r="JH5" i="16"/>
  <c r="JI5" i="16"/>
  <c r="JG6" i="16"/>
  <c r="JH6" i="16"/>
  <c r="JI6" i="16"/>
  <c r="JG7" i="16"/>
  <c r="JH7" i="16"/>
  <c r="JI7" i="16"/>
  <c r="JG8" i="16"/>
  <c r="JH8" i="16"/>
  <c r="JI8" i="16"/>
  <c r="JG9" i="16"/>
  <c r="JH9" i="16"/>
  <c r="JI9" i="16"/>
  <c r="JG10" i="16"/>
  <c r="JH10" i="16"/>
  <c r="JI10" i="16"/>
  <c r="JG11" i="16"/>
  <c r="JH11" i="16"/>
  <c r="JI11" i="16"/>
  <c r="JG12" i="16"/>
  <c r="JH12" i="16"/>
  <c r="JI12" i="16"/>
  <c r="JG13" i="16"/>
  <c r="JH13" i="16"/>
  <c r="JI13" i="16"/>
  <c r="JH4" i="16"/>
  <c r="JI4" i="16"/>
  <c r="JG4" i="16"/>
  <c r="IX4" i="16"/>
  <c r="IY4" i="16"/>
  <c r="IZ4" i="16"/>
  <c r="JA4" i="16"/>
  <c r="BU8" i="10" s="1"/>
  <c r="JB4" i="16"/>
  <c r="IX5" i="16"/>
  <c r="IY5" i="16"/>
  <c r="IZ5" i="16"/>
  <c r="JA5" i="16"/>
  <c r="JB5" i="16"/>
  <c r="IX6" i="16"/>
  <c r="IY6" i="16"/>
  <c r="IZ6" i="16"/>
  <c r="JA6" i="16"/>
  <c r="JB6" i="16"/>
  <c r="IX7" i="16"/>
  <c r="IY7" i="16"/>
  <c r="IZ7" i="16"/>
  <c r="JA7" i="16"/>
  <c r="JB7" i="16"/>
  <c r="IX8" i="16"/>
  <c r="IY8" i="16"/>
  <c r="IZ8" i="16"/>
  <c r="JA8" i="16"/>
  <c r="JB8" i="16"/>
  <c r="IX9" i="16"/>
  <c r="IY9" i="16"/>
  <c r="IZ9" i="16"/>
  <c r="JA9" i="16"/>
  <c r="JB9" i="16"/>
  <c r="IX10" i="16"/>
  <c r="IY10" i="16"/>
  <c r="IZ10" i="16"/>
  <c r="JA10" i="16"/>
  <c r="JB10" i="16"/>
  <c r="IX11" i="16"/>
  <c r="IY11" i="16"/>
  <c r="IZ11" i="16"/>
  <c r="JA11" i="16"/>
  <c r="JB11" i="16"/>
  <c r="IX12" i="16"/>
  <c r="IY12" i="16"/>
  <c r="IZ12" i="16"/>
  <c r="JA12" i="16"/>
  <c r="JB12" i="16"/>
  <c r="IX13" i="16"/>
  <c r="IY13" i="16"/>
  <c r="IZ13" i="16"/>
  <c r="JA13" i="16"/>
  <c r="JB13" i="16"/>
  <c r="IW5" i="16"/>
  <c r="IW6" i="16"/>
  <c r="IW7" i="16"/>
  <c r="IW8" i="16"/>
  <c r="IW9" i="16"/>
  <c r="IW10" i="16"/>
  <c r="IW11" i="16"/>
  <c r="IW12" i="16"/>
  <c r="IW13" i="16"/>
  <c r="IW4" i="16"/>
  <c r="BU4" i="10" s="1"/>
  <c r="BU5" i="10" l="1"/>
  <c r="BU7" i="10"/>
  <c r="BU6" i="10"/>
  <c r="BU9" i="10"/>
  <c r="L19" i="15"/>
  <c r="IH5" i="16"/>
  <c r="IH6" i="16"/>
  <c r="IH7" i="16"/>
  <c r="IH8" i="16"/>
  <c r="IH9" i="16"/>
  <c r="IH10" i="16"/>
  <c r="IH11" i="16"/>
  <c r="IH12" i="16"/>
  <c r="IH13" i="16"/>
  <c r="IH4" i="16"/>
  <c r="II5" i="16"/>
  <c r="IJ5" i="16"/>
  <c r="II6" i="16"/>
  <c r="IJ6" i="16"/>
  <c r="II7" i="16"/>
  <c r="IJ7" i="16"/>
  <c r="II8" i="16"/>
  <c r="IJ8" i="16"/>
  <c r="II9" i="16"/>
  <c r="IJ9" i="16"/>
  <c r="II10" i="16"/>
  <c r="IJ10" i="16"/>
  <c r="II11" i="16"/>
  <c r="IJ11" i="16"/>
  <c r="II12" i="16"/>
  <c r="IJ12" i="16"/>
  <c r="II13" i="16"/>
  <c r="IJ13" i="16"/>
  <c r="IJ4" i="16"/>
  <c r="II4" i="16"/>
  <c r="BG23" i="10" s="1"/>
  <c r="IG5" i="16"/>
  <c r="IG6" i="16"/>
  <c r="IG7" i="16"/>
  <c r="IG8" i="16"/>
  <c r="IG9" i="16"/>
  <c r="IG10" i="16"/>
  <c r="IG11" i="16"/>
  <c r="IG12" i="16"/>
  <c r="IG13" i="16"/>
  <c r="IG4" i="16"/>
  <c r="ID5" i="16"/>
  <c r="IE5" i="16"/>
  <c r="IF5" i="16"/>
  <c r="ID6" i="16"/>
  <c r="IE6" i="16"/>
  <c r="IF6" i="16"/>
  <c r="ID7" i="16"/>
  <c r="IE7" i="16"/>
  <c r="IF7" i="16"/>
  <c r="ID8" i="16"/>
  <c r="IE8" i="16"/>
  <c r="IF8" i="16"/>
  <c r="ID9" i="16"/>
  <c r="IE9" i="16"/>
  <c r="IF9" i="16"/>
  <c r="ID10" i="16"/>
  <c r="IE10" i="16"/>
  <c r="IF10" i="16"/>
  <c r="ID11" i="16"/>
  <c r="IE11" i="16"/>
  <c r="IF11" i="16"/>
  <c r="ID12" i="16"/>
  <c r="IE12" i="16"/>
  <c r="IF12" i="16"/>
  <c r="ID13" i="16"/>
  <c r="IE13" i="16"/>
  <c r="IF13" i="16"/>
  <c r="IE4" i="16"/>
  <c r="IF4" i="16"/>
  <c r="ID4" i="16"/>
  <c r="BG20" i="10" s="1"/>
  <c r="IC5" i="16"/>
  <c r="IC6" i="16"/>
  <c r="IC7" i="16"/>
  <c r="IC8" i="16"/>
  <c r="IC9" i="16"/>
  <c r="IC10" i="16"/>
  <c r="IC11" i="16"/>
  <c r="IC12" i="16"/>
  <c r="IC13" i="16"/>
  <c r="IC4" i="16"/>
  <c r="HZ5" i="16"/>
  <c r="IA5" i="16"/>
  <c r="IB5" i="16"/>
  <c r="HZ6" i="16"/>
  <c r="IA6" i="16"/>
  <c r="IB6" i="16"/>
  <c r="HZ7" i="16"/>
  <c r="IA7" i="16"/>
  <c r="IB7" i="16"/>
  <c r="HZ8" i="16"/>
  <c r="IA8" i="16"/>
  <c r="IB8" i="16"/>
  <c r="HZ9" i="16"/>
  <c r="IA9" i="16"/>
  <c r="IB9" i="16"/>
  <c r="HZ10" i="16"/>
  <c r="IA10" i="16"/>
  <c r="IB10" i="16"/>
  <c r="HZ11" i="16"/>
  <c r="IA11" i="16"/>
  <c r="IB11" i="16"/>
  <c r="HZ12" i="16"/>
  <c r="IA12" i="16"/>
  <c r="IB12" i="16"/>
  <c r="HZ13" i="16"/>
  <c r="IA13" i="16"/>
  <c r="IB13" i="16"/>
  <c r="IA4" i="16"/>
  <c r="IB4" i="16"/>
  <c r="HZ4" i="16"/>
  <c r="BG18" i="10" s="1"/>
  <c r="HY5" i="16"/>
  <c r="HY6" i="16"/>
  <c r="HY7" i="16"/>
  <c r="HY8" i="16"/>
  <c r="HY9" i="16"/>
  <c r="HY10" i="16"/>
  <c r="HY11" i="16"/>
  <c r="HY12" i="16"/>
  <c r="HY13" i="16"/>
  <c r="HY4" i="16"/>
  <c r="HV5" i="16"/>
  <c r="HW5" i="16"/>
  <c r="HV6" i="16"/>
  <c r="HW6" i="16"/>
  <c r="HV7" i="16"/>
  <c r="HW7" i="16"/>
  <c r="HV8" i="16"/>
  <c r="HW8" i="16"/>
  <c r="HV9" i="16"/>
  <c r="HW9" i="16"/>
  <c r="HV10" i="16"/>
  <c r="HW10" i="16"/>
  <c r="HV11" i="16"/>
  <c r="HW11" i="16"/>
  <c r="HV12" i="16"/>
  <c r="HW12" i="16"/>
  <c r="HV13" i="16"/>
  <c r="HW13" i="16"/>
  <c r="HW4" i="16"/>
  <c r="HV4" i="16"/>
  <c r="HU5" i="16"/>
  <c r="HU6" i="16"/>
  <c r="HU7" i="16"/>
  <c r="HU8" i="16"/>
  <c r="HU9" i="16"/>
  <c r="HU10" i="16"/>
  <c r="HU11" i="16"/>
  <c r="HU12" i="16"/>
  <c r="HU13" i="16"/>
  <c r="HU4" i="16"/>
  <c r="HS5" i="16"/>
  <c r="HT5" i="16"/>
  <c r="HS6" i="16"/>
  <c r="HT6" i="16"/>
  <c r="HS7" i="16"/>
  <c r="HT7" i="16"/>
  <c r="HS8" i="16"/>
  <c r="HT8" i="16"/>
  <c r="HS9" i="16"/>
  <c r="HT9" i="16"/>
  <c r="HS10" i="16"/>
  <c r="HT10" i="16"/>
  <c r="HS11" i="16"/>
  <c r="HT11" i="16"/>
  <c r="HS12" i="16"/>
  <c r="HT12" i="16"/>
  <c r="HS13" i="16"/>
  <c r="HT13" i="16"/>
  <c r="HT4" i="16"/>
  <c r="HS4" i="16"/>
  <c r="HQ4" i="16"/>
  <c r="HQ5" i="16"/>
  <c r="HQ6" i="16"/>
  <c r="HQ7" i="16"/>
  <c r="HQ8" i="16"/>
  <c r="HQ9" i="16"/>
  <c r="HQ10" i="16"/>
  <c r="HQ11" i="16"/>
  <c r="HQ12" i="16"/>
  <c r="HQ13" i="16"/>
  <c r="HP5" i="16"/>
  <c r="HP6" i="16"/>
  <c r="HP7" i="16"/>
  <c r="HP8" i="16"/>
  <c r="HP9" i="16"/>
  <c r="HP10" i="16"/>
  <c r="HP11" i="16"/>
  <c r="HP12" i="16"/>
  <c r="HP13" i="16"/>
  <c r="HP4" i="16"/>
  <c r="HR5" i="16"/>
  <c r="HR6" i="16"/>
  <c r="HR7" i="16"/>
  <c r="HR8" i="16"/>
  <c r="HR9" i="16"/>
  <c r="HR10" i="16"/>
  <c r="HR11" i="16"/>
  <c r="HR12" i="16"/>
  <c r="HR13" i="16"/>
  <c r="HR4" i="16"/>
  <c r="HO5" i="16"/>
  <c r="HO6" i="16"/>
  <c r="HO7" i="16"/>
  <c r="HO8" i="16"/>
  <c r="HO9" i="16"/>
  <c r="HO10" i="16"/>
  <c r="HO11" i="16"/>
  <c r="HO12" i="16"/>
  <c r="HO13" i="16"/>
  <c r="HO4" i="16"/>
  <c r="HN5" i="16"/>
  <c r="HN6" i="16"/>
  <c r="HN7" i="16"/>
  <c r="HN8" i="16"/>
  <c r="HN9" i="16"/>
  <c r="HN10" i="16"/>
  <c r="HN11" i="16"/>
  <c r="HN12" i="16"/>
  <c r="HN13" i="16"/>
  <c r="HN4" i="16"/>
  <c r="HM4" i="16"/>
  <c r="HM5" i="16"/>
  <c r="HM6" i="16"/>
  <c r="HM7" i="16"/>
  <c r="HM8" i="16"/>
  <c r="HM9" i="16"/>
  <c r="HM10" i="16"/>
  <c r="HM11" i="16"/>
  <c r="HM12" i="16"/>
  <c r="HM13" i="16"/>
  <c r="HL4" i="16"/>
  <c r="HL5" i="16"/>
  <c r="HL6" i="16"/>
  <c r="HL7" i="16"/>
  <c r="HL8" i="16"/>
  <c r="HL9" i="16"/>
  <c r="HL10" i="16"/>
  <c r="HL11" i="16"/>
  <c r="HL12" i="16"/>
  <c r="HL13" i="16"/>
  <c r="HI4" i="16"/>
  <c r="HJ4" i="16"/>
  <c r="HK4" i="16"/>
  <c r="HI5" i="16"/>
  <c r="HJ5" i="16"/>
  <c r="HK5" i="16"/>
  <c r="HI6" i="16"/>
  <c r="HJ6" i="16"/>
  <c r="HK6" i="16"/>
  <c r="HI7" i="16"/>
  <c r="HJ7" i="16"/>
  <c r="HK7" i="16"/>
  <c r="HI8" i="16"/>
  <c r="HJ8" i="16"/>
  <c r="HK8" i="16"/>
  <c r="HI9" i="16"/>
  <c r="HJ9" i="16"/>
  <c r="HK9" i="16"/>
  <c r="HI10" i="16"/>
  <c r="HJ10" i="16"/>
  <c r="HK10" i="16"/>
  <c r="HI11" i="16"/>
  <c r="HJ11" i="16"/>
  <c r="HK11" i="16"/>
  <c r="HI12" i="16"/>
  <c r="HJ12" i="16"/>
  <c r="HK12" i="16"/>
  <c r="HI13" i="16"/>
  <c r="HJ13" i="16"/>
  <c r="HK13" i="16"/>
  <c r="HH5" i="16"/>
  <c r="HH6" i="16"/>
  <c r="HH7" i="16"/>
  <c r="HH8" i="16"/>
  <c r="HH9" i="16"/>
  <c r="HH10" i="16"/>
  <c r="HH11" i="16"/>
  <c r="HH12" i="16"/>
  <c r="HH13" i="16"/>
  <c r="HH4" i="16"/>
  <c r="BG22" i="10" l="1"/>
  <c r="BG17" i="10"/>
  <c r="BG19" i="10"/>
  <c r="BG21" i="10"/>
  <c r="BG24" i="10"/>
  <c r="BG16" i="10"/>
  <c r="BG14" i="10"/>
  <c r="BV6" i="14"/>
  <c r="BW6" i="14" s="1"/>
  <c r="BY6" i="14" s="1"/>
  <c r="BX6" i="14" s="1"/>
  <c r="BG6" i="10"/>
  <c r="BG8" i="10"/>
  <c r="BG12" i="10"/>
  <c r="BG15" i="10"/>
  <c r="BG9" i="10"/>
  <c r="BV4" i="14"/>
  <c r="BW4" i="14" s="1"/>
  <c r="BY4" i="14" s="1"/>
  <c r="BX4" i="14" s="1"/>
  <c r="BG11" i="10"/>
  <c r="BG7" i="10"/>
  <c r="BG5" i="10"/>
  <c r="BG4" i="10"/>
  <c r="BG13" i="10"/>
  <c r="BG10" i="10"/>
  <c r="BZ8" i="14"/>
  <c r="CA8" i="14" s="1"/>
  <c r="CC8" i="14" s="1"/>
  <c r="CB8" i="14" s="1"/>
  <c r="BZ4" i="14"/>
  <c r="CA4" i="14" s="1"/>
  <c r="CC4" i="14" s="1"/>
  <c r="CB4" i="14" s="1"/>
  <c r="BZ6" i="14"/>
  <c r="CA6" i="14" s="1"/>
  <c r="CC6" i="14" s="1"/>
  <c r="CB6" i="14" s="1"/>
  <c r="BR5" i="14"/>
  <c r="BS5" i="14" s="1"/>
  <c r="BU5" i="14" s="1"/>
  <c r="BT5" i="14" s="1"/>
  <c r="BV11" i="14"/>
  <c r="BW11" i="14" s="1"/>
  <c r="BY11" i="14" s="1"/>
  <c r="BX11" i="14" s="1"/>
  <c r="BZ13" i="14"/>
  <c r="CA13" i="14" s="1"/>
  <c r="CC13" i="14" s="1"/>
  <c r="CB13" i="14" s="1"/>
  <c r="BZ5" i="14"/>
  <c r="CA5" i="14" s="1"/>
  <c r="CC5" i="14" s="1"/>
  <c r="CB5" i="14" s="1"/>
  <c r="BR13" i="14"/>
  <c r="BS13" i="14" s="1"/>
  <c r="BU13" i="14" s="1"/>
  <c r="BT13" i="14" s="1"/>
  <c r="BZ11" i="14"/>
  <c r="CA11" i="14" s="1"/>
  <c r="CC11" i="14" s="1"/>
  <c r="CB11" i="14" s="1"/>
  <c r="BR10" i="14"/>
  <c r="BS10" i="14" s="1"/>
  <c r="BU10" i="14" s="1"/>
  <c r="BT10" i="14" s="1"/>
  <c r="BZ10" i="14"/>
  <c r="CA10" i="14" s="1"/>
  <c r="CC10" i="14" s="1"/>
  <c r="CB10" i="14" s="1"/>
  <c r="CD11" i="14"/>
  <c r="CE11" i="14" s="1"/>
  <c r="CG11" i="14" s="1"/>
  <c r="CF11" i="14" s="1"/>
  <c r="BR12" i="14"/>
  <c r="BS12" i="14" s="1"/>
  <c r="BU12" i="14" s="1"/>
  <c r="BT12" i="14" s="1"/>
  <c r="BV10" i="14"/>
  <c r="BW10" i="14" s="1"/>
  <c r="BY10" i="14" s="1"/>
  <c r="BX10" i="14" s="1"/>
  <c r="BZ12" i="14"/>
  <c r="CA12" i="14" s="1"/>
  <c r="CC12" i="14" s="1"/>
  <c r="CB12" i="14" s="1"/>
  <c r="CD10" i="14"/>
  <c r="CE10" i="14" s="1"/>
  <c r="CG10" i="14" s="1"/>
  <c r="CF10" i="14" s="1"/>
  <c r="BR11" i="14"/>
  <c r="BS11" i="14" s="1"/>
  <c r="BU11" i="14" s="1"/>
  <c r="BT11" i="14" s="1"/>
  <c r="BV9" i="14"/>
  <c r="BW9" i="14" s="1"/>
  <c r="BY9" i="14" s="1"/>
  <c r="BX9" i="14" s="1"/>
  <c r="CD9" i="14"/>
  <c r="CE9" i="14" s="1"/>
  <c r="CG9" i="14" s="1"/>
  <c r="CF9" i="14" s="1"/>
  <c r="BV8" i="14"/>
  <c r="BW8" i="14" s="1"/>
  <c r="BY8" i="14" s="1"/>
  <c r="BX8" i="14" s="1"/>
  <c r="CD8" i="14"/>
  <c r="CE8" i="14" s="1"/>
  <c r="CG8" i="14" s="1"/>
  <c r="CF8" i="14" s="1"/>
  <c r="BR9" i="14"/>
  <c r="BS9" i="14" s="1"/>
  <c r="BU9" i="14" s="1"/>
  <c r="BT9" i="14" s="1"/>
  <c r="BV7" i="14"/>
  <c r="BW7" i="14" s="1"/>
  <c r="BY7" i="14" s="1"/>
  <c r="BX7" i="14" s="1"/>
  <c r="BZ9" i="14"/>
  <c r="CA9" i="14" s="1"/>
  <c r="CC9" i="14" s="1"/>
  <c r="CB9" i="14" s="1"/>
  <c r="CD7" i="14"/>
  <c r="CE7" i="14" s="1"/>
  <c r="CG7" i="14" s="1"/>
  <c r="CF7" i="14" s="1"/>
  <c r="CD4" i="14"/>
  <c r="CD6" i="14"/>
  <c r="CE6" i="14" s="1"/>
  <c r="CG6" i="14" s="1"/>
  <c r="CF6" i="14" s="1"/>
  <c r="BR8" i="14"/>
  <c r="BS8" i="14" s="1"/>
  <c r="BU8" i="14" s="1"/>
  <c r="BT8" i="14" s="1"/>
  <c r="L24" i="11"/>
  <c r="L48" i="11" s="1"/>
  <c r="L72" i="11" s="1"/>
  <c r="BR7" i="14"/>
  <c r="BS7" i="14" s="1"/>
  <c r="BU7" i="14" s="1"/>
  <c r="BT7" i="14" s="1"/>
  <c r="BV13" i="14"/>
  <c r="BW13" i="14" s="1"/>
  <c r="BY13" i="14" s="1"/>
  <c r="BX13" i="14" s="1"/>
  <c r="BV5" i="14"/>
  <c r="BW5" i="14" s="1"/>
  <c r="BY5" i="14" s="1"/>
  <c r="BX5" i="14" s="1"/>
  <c r="BZ7" i="14"/>
  <c r="CA7" i="14" s="1"/>
  <c r="CC7" i="14" s="1"/>
  <c r="CB7" i="14" s="1"/>
  <c r="CD13" i="14"/>
  <c r="CE13" i="14" s="1"/>
  <c r="CG13" i="14" s="1"/>
  <c r="CF13" i="14" s="1"/>
  <c r="CD5" i="14"/>
  <c r="CE5" i="14" s="1"/>
  <c r="CG5" i="14" s="1"/>
  <c r="CF5" i="14" s="1"/>
  <c r="BR4" i="14"/>
  <c r="BR6" i="14"/>
  <c r="BS6" i="14" s="1"/>
  <c r="BU6" i="14" s="1"/>
  <c r="BT6" i="14" s="1"/>
  <c r="BV12" i="14"/>
  <c r="BW12" i="14" s="1"/>
  <c r="BY12" i="14" s="1"/>
  <c r="BX12" i="14" s="1"/>
  <c r="L25" i="11"/>
  <c r="L49" i="11" s="1"/>
  <c r="L73" i="11" s="1"/>
  <c r="CD12" i="14"/>
  <c r="CE12" i="14" s="1"/>
  <c r="CG12" i="14" s="1"/>
  <c r="CF12" i="14" s="1"/>
  <c r="HG5" i="16"/>
  <c r="HG6" i="16"/>
  <c r="HG7" i="16"/>
  <c r="HG8" i="16"/>
  <c r="HG9" i="16"/>
  <c r="HG10" i="16"/>
  <c r="HG11" i="16"/>
  <c r="HG12" i="16"/>
  <c r="HG13" i="16"/>
  <c r="HG4" i="16"/>
  <c r="HF5" i="16"/>
  <c r="HF6" i="16"/>
  <c r="HF7" i="16"/>
  <c r="HF8" i="16"/>
  <c r="HF9" i="16"/>
  <c r="HF10" i="16"/>
  <c r="HF11" i="16"/>
  <c r="HF12" i="16"/>
  <c r="HF13" i="16"/>
  <c r="HF4" i="16"/>
  <c r="HE5" i="16"/>
  <c r="HE6" i="16"/>
  <c r="HE7" i="16"/>
  <c r="HE8" i="16"/>
  <c r="HE9" i="16"/>
  <c r="HE10" i="16"/>
  <c r="HE11" i="16"/>
  <c r="HE12" i="16"/>
  <c r="HE13" i="16"/>
  <c r="HE4" i="16"/>
  <c r="HD5" i="16"/>
  <c r="HD6" i="16"/>
  <c r="HD7" i="16"/>
  <c r="HD8" i="16"/>
  <c r="HD9" i="16"/>
  <c r="HD10" i="16"/>
  <c r="HD11" i="16"/>
  <c r="HD12" i="16"/>
  <c r="HD13" i="16"/>
  <c r="HD4" i="16"/>
  <c r="HC5" i="16"/>
  <c r="HC6" i="16"/>
  <c r="HC7" i="16"/>
  <c r="HC8" i="16"/>
  <c r="HC9" i="16"/>
  <c r="HC10" i="16"/>
  <c r="HC11" i="16"/>
  <c r="HC12" i="16"/>
  <c r="HC13" i="16"/>
  <c r="HC4" i="16"/>
  <c r="HB5" i="16"/>
  <c r="HB6" i="16"/>
  <c r="HB7" i="16"/>
  <c r="HB8" i="16"/>
  <c r="HB9" i="16"/>
  <c r="HB10" i="16"/>
  <c r="HB11" i="16"/>
  <c r="HB12" i="16"/>
  <c r="HB13" i="16"/>
  <c r="HB4" i="16"/>
  <c r="HA5" i="16"/>
  <c r="HA6" i="16"/>
  <c r="HA7" i="16"/>
  <c r="HA8" i="16"/>
  <c r="HA9" i="16"/>
  <c r="HA10" i="16"/>
  <c r="HA11" i="16"/>
  <c r="HA12" i="16"/>
  <c r="HA13" i="16"/>
  <c r="HA4" i="16"/>
  <c r="GL5" i="16"/>
  <c r="BB5" i="14" s="1"/>
  <c r="BC5" i="14" s="1"/>
  <c r="BE5" i="14" s="1"/>
  <c r="BD5" i="14" s="1"/>
  <c r="GL6" i="16"/>
  <c r="BB6" i="14" s="1"/>
  <c r="BC6" i="14" s="1"/>
  <c r="BE6" i="14" s="1"/>
  <c r="BD6" i="14" s="1"/>
  <c r="GL7" i="16"/>
  <c r="BB7" i="14" s="1"/>
  <c r="BC7" i="14" s="1"/>
  <c r="BE7" i="14" s="1"/>
  <c r="BD7" i="14" s="1"/>
  <c r="GL8" i="16"/>
  <c r="BB8" i="14" s="1"/>
  <c r="BC8" i="14" s="1"/>
  <c r="BE8" i="14" s="1"/>
  <c r="BD8" i="14" s="1"/>
  <c r="GL9" i="16"/>
  <c r="BB9" i="14" s="1"/>
  <c r="BC9" i="14" s="1"/>
  <c r="BE9" i="14" s="1"/>
  <c r="BD9" i="14" s="1"/>
  <c r="GL10" i="16"/>
  <c r="BB10" i="14" s="1"/>
  <c r="BC10" i="14" s="1"/>
  <c r="BE10" i="14" s="1"/>
  <c r="BD10" i="14" s="1"/>
  <c r="GL11" i="16"/>
  <c r="BB11" i="14" s="1"/>
  <c r="BC11" i="14" s="1"/>
  <c r="BE11" i="14" s="1"/>
  <c r="BD11" i="14" s="1"/>
  <c r="GL12" i="16"/>
  <c r="BB12" i="14" s="1"/>
  <c r="BC12" i="14" s="1"/>
  <c r="BE12" i="14" s="1"/>
  <c r="BD12" i="14" s="1"/>
  <c r="GL13" i="16"/>
  <c r="BB13" i="14" s="1"/>
  <c r="BC13" i="14" s="1"/>
  <c r="BE13" i="14" s="1"/>
  <c r="BD13" i="14" s="1"/>
  <c r="GL4" i="16"/>
  <c r="GD5" i="16"/>
  <c r="GE5" i="16"/>
  <c r="GF5" i="16"/>
  <c r="GD6" i="16"/>
  <c r="GE6" i="16"/>
  <c r="GF6" i="16"/>
  <c r="GD7" i="16"/>
  <c r="GE7" i="16"/>
  <c r="GF7" i="16"/>
  <c r="GD8" i="16"/>
  <c r="GE8" i="16"/>
  <c r="GF8" i="16"/>
  <c r="GD9" i="16"/>
  <c r="GE9" i="16"/>
  <c r="GF9" i="16"/>
  <c r="GD10" i="16"/>
  <c r="GE10" i="16"/>
  <c r="GF10" i="16"/>
  <c r="GD11" i="16"/>
  <c r="GE11" i="16"/>
  <c r="GF11" i="16"/>
  <c r="GD12" i="16"/>
  <c r="GE12" i="16"/>
  <c r="GF12" i="16"/>
  <c r="GD13" i="16"/>
  <c r="GE13" i="16"/>
  <c r="GF13" i="16"/>
  <c r="GE4" i="16"/>
  <c r="GF4" i="16"/>
  <c r="GD4" i="16"/>
  <c r="FX5" i="16"/>
  <c r="FX6" i="16"/>
  <c r="FX7" i="16"/>
  <c r="FX8" i="16"/>
  <c r="FX9" i="16"/>
  <c r="FX10" i="16"/>
  <c r="FX11" i="16"/>
  <c r="FX12" i="16"/>
  <c r="FX13" i="16"/>
  <c r="FX4" i="16"/>
  <c r="FI5" i="16"/>
  <c r="FI6" i="16"/>
  <c r="FI7" i="16"/>
  <c r="FI8" i="16"/>
  <c r="FI9" i="16"/>
  <c r="FI10" i="16"/>
  <c r="FI11" i="16"/>
  <c r="FI12" i="16"/>
  <c r="FI13" i="16"/>
  <c r="FI4" i="16"/>
  <c r="FD4" i="16"/>
  <c r="FE4" i="16"/>
  <c r="FF4" i="16"/>
  <c r="FD5" i="16"/>
  <c r="FE5" i="16"/>
  <c r="FF5" i="16"/>
  <c r="FD6" i="16"/>
  <c r="FE6" i="16"/>
  <c r="FF6" i="16"/>
  <c r="FD7" i="16"/>
  <c r="FE7" i="16"/>
  <c r="FF7" i="16"/>
  <c r="FD8" i="16"/>
  <c r="FE8" i="16"/>
  <c r="FF8" i="16"/>
  <c r="FD9" i="16"/>
  <c r="FE9" i="16"/>
  <c r="FF9" i="16"/>
  <c r="FD10" i="16"/>
  <c r="FE10" i="16"/>
  <c r="FF10" i="16"/>
  <c r="FD11" i="16"/>
  <c r="FE11" i="16"/>
  <c r="FF11" i="16"/>
  <c r="FD12" i="16"/>
  <c r="FE12" i="16"/>
  <c r="FF12" i="16"/>
  <c r="FD13" i="16"/>
  <c r="FE13" i="16"/>
  <c r="FF13" i="16"/>
  <c r="FC5" i="16"/>
  <c r="FC6" i="16"/>
  <c r="FC7" i="16"/>
  <c r="FC8" i="16"/>
  <c r="FC9" i="16"/>
  <c r="FC10" i="16"/>
  <c r="FC11" i="16"/>
  <c r="FC12" i="16"/>
  <c r="FC13" i="16"/>
  <c r="FC4" i="16"/>
  <c r="FB5" i="16"/>
  <c r="FB6" i="16"/>
  <c r="FB7" i="16"/>
  <c r="FB8" i="16"/>
  <c r="FB9" i="16"/>
  <c r="FB10" i="16"/>
  <c r="FB11" i="16"/>
  <c r="FB12" i="16"/>
  <c r="FB13" i="16"/>
  <c r="FB4" i="16"/>
  <c r="EW4" i="16"/>
  <c r="EX4" i="16"/>
  <c r="EY4" i="16"/>
  <c r="EZ4" i="16"/>
  <c r="FA4" i="16"/>
  <c r="EW5" i="16"/>
  <c r="EX5" i="16"/>
  <c r="EY5" i="16"/>
  <c r="EZ5" i="16"/>
  <c r="FA5" i="16"/>
  <c r="EW6" i="16"/>
  <c r="EX6" i="16"/>
  <c r="EY6" i="16"/>
  <c r="EZ6" i="16"/>
  <c r="FA6" i="16"/>
  <c r="EW7" i="16"/>
  <c r="EX7" i="16"/>
  <c r="EY7" i="16"/>
  <c r="EZ7" i="16"/>
  <c r="FA7" i="16"/>
  <c r="EW8" i="16"/>
  <c r="EX8" i="16"/>
  <c r="EY8" i="16"/>
  <c r="EZ8" i="16"/>
  <c r="FA8" i="16"/>
  <c r="EW9" i="16"/>
  <c r="EX9" i="16"/>
  <c r="EY9" i="16"/>
  <c r="EZ9" i="16"/>
  <c r="FA9" i="16"/>
  <c r="EW10" i="16"/>
  <c r="EX10" i="16"/>
  <c r="EY10" i="16"/>
  <c r="EZ10" i="16"/>
  <c r="FA10" i="16"/>
  <c r="EW11" i="16"/>
  <c r="EX11" i="16"/>
  <c r="EY11" i="16"/>
  <c r="EZ11" i="16"/>
  <c r="FA11" i="16"/>
  <c r="EW12" i="16"/>
  <c r="EX12" i="16"/>
  <c r="EY12" i="16"/>
  <c r="EZ12" i="16"/>
  <c r="FA12" i="16"/>
  <c r="EW13" i="16"/>
  <c r="EX13" i="16"/>
  <c r="EY13" i="16"/>
  <c r="EZ13" i="16"/>
  <c r="FA13" i="16"/>
  <c r="EV5" i="16"/>
  <c r="EV6" i="16"/>
  <c r="EV7" i="16"/>
  <c r="EV8" i="16"/>
  <c r="EV9" i="16"/>
  <c r="EV10" i="16"/>
  <c r="EV11" i="16"/>
  <c r="EV12" i="16"/>
  <c r="EV13" i="16"/>
  <c r="EV4" i="16"/>
  <c r="EU4" i="16"/>
  <c r="EU5" i="16"/>
  <c r="EU6" i="16"/>
  <c r="EU7" i="16"/>
  <c r="EU8" i="16"/>
  <c r="EU9" i="16"/>
  <c r="EU10" i="16"/>
  <c r="EU11" i="16"/>
  <c r="EU12" i="16"/>
  <c r="EU13" i="16"/>
  <c r="ET5" i="16"/>
  <c r="ET6" i="16"/>
  <c r="ET7" i="16"/>
  <c r="ET8" i="16"/>
  <c r="ET9" i="16"/>
  <c r="ET10" i="16"/>
  <c r="ET11" i="16"/>
  <c r="ET12" i="16"/>
  <c r="ET13" i="16"/>
  <c r="ET4" i="16"/>
  <c r="ES4" i="16"/>
  <c r="ER5" i="16"/>
  <c r="ES5" i="16"/>
  <c r="ER6" i="16"/>
  <c r="ES6" i="16"/>
  <c r="ER7" i="16"/>
  <c r="ES7" i="16"/>
  <c r="ER8" i="16"/>
  <c r="ES8" i="16"/>
  <c r="ER9" i="16"/>
  <c r="ES9" i="16"/>
  <c r="ER10" i="16"/>
  <c r="ES10" i="16"/>
  <c r="ER11" i="16"/>
  <c r="ES11" i="16"/>
  <c r="ER12" i="16"/>
  <c r="ES12" i="16"/>
  <c r="ER13" i="16"/>
  <c r="ES13" i="16"/>
  <c r="EQ5" i="16"/>
  <c r="EQ6" i="16"/>
  <c r="EQ7" i="16"/>
  <c r="EQ8" i="16"/>
  <c r="EQ9" i="16"/>
  <c r="EQ10" i="16"/>
  <c r="EQ11" i="16"/>
  <c r="EQ12" i="16"/>
  <c r="EQ13" i="16"/>
  <c r="EQ4" i="16"/>
  <c r="EP5" i="16"/>
  <c r="EP6" i="16"/>
  <c r="EP7" i="16"/>
  <c r="EP8" i="16"/>
  <c r="EP9" i="16"/>
  <c r="EP10" i="16"/>
  <c r="EP11" i="16"/>
  <c r="EP12" i="16"/>
  <c r="EP13" i="16"/>
  <c r="EP4" i="16"/>
  <c r="BF8" i="14" l="1"/>
  <c r="BG8" i="14" s="1"/>
  <c r="BI8" i="14" s="1"/>
  <c r="BH8" i="14" s="1"/>
  <c r="AZ15" i="10"/>
  <c r="BB4" i="14"/>
  <c r="AZ19" i="10"/>
  <c r="BA19" i="10" s="1"/>
  <c r="BC19" i="10" s="1"/>
  <c r="BB19" i="10" s="1"/>
  <c r="AZ26" i="10"/>
  <c r="AZ17" i="10"/>
  <c r="BA17" i="10" s="1"/>
  <c r="BC17" i="10" s="1"/>
  <c r="BB17" i="10" s="1"/>
  <c r="AZ23" i="10"/>
  <c r="BA23" i="10" s="1"/>
  <c r="BC23" i="10" s="1"/>
  <c r="BB23" i="10" s="1"/>
  <c r="AZ31" i="10"/>
  <c r="BA31" i="10" s="1"/>
  <c r="BC31" i="10" s="1"/>
  <c r="BB31" i="10" s="1"/>
  <c r="AZ24" i="10"/>
  <c r="BA24" i="10" s="1"/>
  <c r="BC24" i="10" s="1"/>
  <c r="BB24" i="10" s="1"/>
  <c r="AZ32" i="10"/>
  <c r="BA32" i="10" s="1"/>
  <c r="BC32" i="10" s="1"/>
  <c r="BB32" i="10" s="1"/>
  <c r="AZ25" i="10"/>
  <c r="BA25" i="10" s="1"/>
  <c r="BC25" i="10" s="1"/>
  <c r="BB25" i="10" s="1"/>
  <c r="AZ33" i="10"/>
  <c r="BA33" i="10" s="1"/>
  <c r="BC33" i="10" s="1"/>
  <c r="BB33" i="10" s="1"/>
  <c r="AL6" i="14"/>
  <c r="AM6" i="14" s="1"/>
  <c r="AO6" i="14" s="1"/>
  <c r="AN6" i="14" s="1"/>
  <c r="AX4" i="14"/>
  <c r="AY4" i="14" s="1"/>
  <c r="BA4" i="14" s="1"/>
  <c r="AZ4" i="14" s="1"/>
  <c r="AX7" i="14"/>
  <c r="AY7" i="14" s="1"/>
  <c r="BA7" i="14" s="1"/>
  <c r="AZ7" i="14" s="1"/>
  <c r="BF7" i="14"/>
  <c r="BG7" i="14" s="1"/>
  <c r="BI7" i="14" s="1"/>
  <c r="BH7" i="14" s="1"/>
  <c r="BJ11" i="14"/>
  <c r="BK11" i="14" s="1"/>
  <c r="BM11" i="14" s="1"/>
  <c r="BL11" i="14" s="1"/>
  <c r="BN7" i="14"/>
  <c r="BO7" i="14" s="1"/>
  <c r="BQ7" i="14" s="1"/>
  <c r="BP7" i="14" s="1"/>
  <c r="H32" i="15"/>
  <c r="I32" i="15" s="1"/>
  <c r="J32" i="15" s="1"/>
  <c r="K32" i="15" s="1"/>
  <c r="AH7" i="14"/>
  <c r="AI7" i="14" s="1"/>
  <c r="AK7" i="14" s="1"/>
  <c r="AJ7" i="14" s="1"/>
  <c r="AT11" i="14"/>
  <c r="AU11" i="14" s="1"/>
  <c r="AW11" i="14" s="1"/>
  <c r="AV11" i="14" s="1"/>
  <c r="AT7" i="14"/>
  <c r="AU7" i="14" s="1"/>
  <c r="AW7" i="14" s="1"/>
  <c r="AV7" i="14" s="1"/>
  <c r="AX6" i="14"/>
  <c r="AY6" i="14" s="1"/>
  <c r="BA6" i="14" s="1"/>
  <c r="AZ6" i="14" s="1"/>
  <c r="BF12" i="14"/>
  <c r="BG12" i="14" s="1"/>
  <c r="BI12" i="14" s="1"/>
  <c r="BH12" i="14" s="1"/>
  <c r="BJ8" i="14"/>
  <c r="BK8" i="14" s="1"/>
  <c r="BM8" i="14" s="1"/>
  <c r="BL8" i="14" s="1"/>
  <c r="BN12" i="14"/>
  <c r="BO12" i="14" s="1"/>
  <c r="BQ12" i="14" s="1"/>
  <c r="BP12" i="14" s="1"/>
  <c r="AL11" i="14"/>
  <c r="AM11" i="14" s="1"/>
  <c r="AO11" i="14" s="1"/>
  <c r="AN11" i="14" s="1"/>
  <c r="AT4" i="14"/>
  <c r="AU4" i="14" s="1"/>
  <c r="AW4" i="14" s="1"/>
  <c r="AV4" i="14" s="1"/>
  <c r="BF11" i="14"/>
  <c r="BG11" i="14" s="1"/>
  <c r="BI11" i="14" s="1"/>
  <c r="BH11" i="14" s="1"/>
  <c r="BJ7" i="14"/>
  <c r="BK7" i="14" s="1"/>
  <c r="BM7" i="14" s="1"/>
  <c r="BL7" i="14" s="1"/>
  <c r="C31" i="15"/>
  <c r="AT13" i="14"/>
  <c r="AU13" i="14" s="1"/>
  <c r="AW13" i="14" s="1"/>
  <c r="AV13" i="14" s="1"/>
  <c r="AT9" i="14"/>
  <c r="AU9" i="14" s="1"/>
  <c r="AW9" i="14" s="1"/>
  <c r="AV9" i="14" s="1"/>
  <c r="AT5" i="14"/>
  <c r="AU5" i="14" s="1"/>
  <c r="AW5" i="14" s="1"/>
  <c r="AV5" i="14" s="1"/>
  <c r="AX10" i="14"/>
  <c r="AY10" i="14" s="1"/>
  <c r="BA10" i="14" s="1"/>
  <c r="AZ10" i="14" s="1"/>
  <c r="BJ12" i="14"/>
  <c r="BK12" i="14" s="1"/>
  <c r="BM12" i="14" s="1"/>
  <c r="BL12" i="14" s="1"/>
  <c r="E31" i="15"/>
  <c r="F32" i="15"/>
  <c r="AZ8" i="10"/>
  <c r="BA8" i="10" s="1"/>
  <c r="BC8" i="10" s="1"/>
  <c r="BB8" i="10" s="1"/>
  <c r="AL4" i="14"/>
  <c r="AH12" i="14"/>
  <c r="AI12" i="14" s="1"/>
  <c r="AK12" i="14" s="1"/>
  <c r="AJ12" i="14" s="1"/>
  <c r="AZ5" i="10"/>
  <c r="BA5" i="10" s="1"/>
  <c r="BC5" i="10" s="1"/>
  <c r="BB5" i="10" s="1"/>
  <c r="AH8" i="14"/>
  <c r="AI8" i="14" s="1"/>
  <c r="AK8" i="14" s="1"/>
  <c r="AJ8" i="14" s="1"/>
  <c r="AL7" i="14"/>
  <c r="AM7" i="14" s="1"/>
  <c r="AO7" i="14" s="1"/>
  <c r="AN7" i="14" s="1"/>
  <c r="BC4" i="14"/>
  <c r="BE4" i="14" s="1"/>
  <c r="BD4" i="14" s="1"/>
  <c r="O24" i="11"/>
  <c r="O48" i="11" s="1"/>
  <c r="O72" i="11" s="1"/>
  <c r="O23" i="11"/>
  <c r="O47" i="11" s="1"/>
  <c r="O71" i="11" s="1"/>
  <c r="O26" i="11"/>
  <c r="O50" i="11" s="1"/>
  <c r="O74" i="11" s="1"/>
  <c r="O25" i="11"/>
  <c r="O49" i="11" s="1"/>
  <c r="O73" i="11" s="1"/>
  <c r="G22" i="15"/>
  <c r="F22" i="15"/>
  <c r="H22" i="15"/>
  <c r="I22" i="15" s="1"/>
  <c r="J22" i="15" s="1"/>
  <c r="K22" i="15" s="1"/>
  <c r="M22" i="15"/>
  <c r="E22" i="15"/>
  <c r="C22" i="15"/>
  <c r="D22" i="15"/>
  <c r="L19" i="11"/>
  <c r="L43" i="11" s="1"/>
  <c r="L67" i="11" s="1"/>
  <c r="BN8" i="14"/>
  <c r="BO8" i="14" s="1"/>
  <c r="BQ8" i="14" s="1"/>
  <c r="BP8" i="14" s="1"/>
  <c r="G31" i="15"/>
  <c r="CE4" i="14"/>
  <c r="CG4" i="14" s="1"/>
  <c r="CF4" i="14" s="1"/>
  <c r="M33" i="15"/>
  <c r="G33" i="15"/>
  <c r="E33" i="15"/>
  <c r="H33" i="15"/>
  <c r="I33" i="15" s="1"/>
  <c r="J33" i="15" s="1"/>
  <c r="K33" i="15" s="1"/>
  <c r="F33" i="15"/>
  <c r="C33" i="15"/>
  <c r="D33" i="15"/>
  <c r="L26" i="11"/>
  <c r="L50" i="11" s="1"/>
  <c r="L74" i="11" s="1"/>
  <c r="U26" i="11"/>
  <c r="U50" i="11" s="1"/>
  <c r="U74" i="11" s="1"/>
  <c r="AH6" i="14"/>
  <c r="AI6" i="14" s="1"/>
  <c r="AK6" i="14" s="1"/>
  <c r="AJ6" i="14" s="1"/>
  <c r="AL13" i="14"/>
  <c r="AM13" i="14" s="1"/>
  <c r="AO13" i="14" s="1"/>
  <c r="AN13" i="14" s="1"/>
  <c r="AL5" i="14"/>
  <c r="AM5" i="14" s="1"/>
  <c r="AO5" i="14" s="1"/>
  <c r="AN5" i="14" s="1"/>
  <c r="AT12" i="14"/>
  <c r="AU12" i="14" s="1"/>
  <c r="AW12" i="14" s="1"/>
  <c r="AV12" i="14" s="1"/>
  <c r="AT8" i="14"/>
  <c r="AU8" i="14" s="1"/>
  <c r="AW8" i="14" s="1"/>
  <c r="AV8" i="14" s="1"/>
  <c r="AX12" i="14"/>
  <c r="AY12" i="14" s="1"/>
  <c r="BA12" i="14" s="1"/>
  <c r="AZ12" i="14" s="1"/>
  <c r="BF4" i="14"/>
  <c r="BF6" i="14"/>
  <c r="BG6" i="14" s="1"/>
  <c r="BI6" i="14" s="1"/>
  <c r="BH6" i="14" s="1"/>
  <c r="BJ10" i="14"/>
  <c r="BK10" i="14" s="1"/>
  <c r="BM10" i="14" s="1"/>
  <c r="BL10" i="14" s="1"/>
  <c r="BN4" i="14"/>
  <c r="BN6" i="14"/>
  <c r="BO6" i="14" s="1"/>
  <c r="BQ6" i="14" s="1"/>
  <c r="BP6" i="14" s="1"/>
  <c r="C32" i="15"/>
  <c r="M31" i="15"/>
  <c r="BC18" i="10"/>
  <c r="BB18" i="10" s="1"/>
  <c r="BA26" i="10"/>
  <c r="BC26" i="10" s="1"/>
  <c r="BB26" i="10" s="1"/>
  <c r="AZ4" i="10"/>
  <c r="BA4" i="10" s="1"/>
  <c r="BC4" i="10" s="1"/>
  <c r="BB4" i="10" s="1"/>
  <c r="BC20" i="10"/>
  <c r="BB20" i="10" s="1"/>
  <c r="BC13" i="10"/>
  <c r="BB13" i="10" s="1"/>
  <c r="BA21" i="10"/>
  <c r="BC21" i="10" s="1"/>
  <c r="BB21" i="10" s="1"/>
  <c r="BA14" i="10"/>
  <c r="BC14" i="10" s="1"/>
  <c r="BB14" i="10" s="1"/>
  <c r="BC22" i="10"/>
  <c r="BB22" i="10" s="1"/>
  <c r="BA15" i="10"/>
  <c r="BC15" i="10" s="1"/>
  <c r="BB15" i="10" s="1"/>
  <c r="BC16" i="10"/>
  <c r="BB16" i="10" s="1"/>
  <c r="AH4" i="14"/>
  <c r="AH13" i="14"/>
  <c r="AI13" i="14" s="1"/>
  <c r="AK13" i="14" s="1"/>
  <c r="AJ13" i="14" s="1"/>
  <c r="AL12" i="14"/>
  <c r="AM12" i="14" s="1"/>
  <c r="AO12" i="14" s="1"/>
  <c r="AN12" i="14" s="1"/>
  <c r="AZ9" i="10"/>
  <c r="BA9" i="10" s="1"/>
  <c r="BC9" i="10" s="1"/>
  <c r="BB9" i="10" s="1"/>
  <c r="AZ11" i="10"/>
  <c r="BA11" i="10" s="1"/>
  <c r="BC11" i="10" s="1"/>
  <c r="BB11" i="10" s="1"/>
  <c r="AX9" i="14"/>
  <c r="AY9" i="14" s="1"/>
  <c r="BA9" i="14" s="1"/>
  <c r="AZ9" i="14" s="1"/>
  <c r="BF13" i="14"/>
  <c r="BG13" i="14" s="1"/>
  <c r="BI13" i="14" s="1"/>
  <c r="BH13" i="14" s="1"/>
  <c r="BF5" i="14"/>
  <c r="BG5" i="14" s="1"/>
  <c r="BI5" i="14" s="1"/>
  <c r="BH5" i="14" s="1"/>
  <c r="BJ9" i="14"/>
  <c r="BK9" i="14" s="1"/>
  <c r="BM9" i="14" s="1"/>
  <c r="BL9" i="14" s="1"/>
  <c r="BN13" i="14"/>
  <c r="BO13" i="14" s="1"/>
  <c r="BQ13" i="14" s="1"/>
  <c r="BP13" i="14" s="1"/>
  <c r="BN5" i="14"/>
  <c r="BO5" i="14" s="1"/>
  <c r="BQ5" i="14" s="1"/>
  <c r="BP5" i="14" s="1"/>
  <c r="D32" i="15"/>
  <c r="H31" i="15"/>
  <c r="I31" i="15" s="1"/>
  <c r="J31" i="15" s="1"/>
  <c r="K31" i="15" s="1"/>
  <c r="T25" i="11"/>
  <c r="T49" i="11" s="1"/>
  <c r="T73" i="11" s="1"/>
  <c r="T26" i="11"/>
  <c r="T50" i="11" s="1"/>
  <c r="T74" i="11" s="1"/>
  <c r="G32" i="15"/>
  <c r="D31" i="15"/>
  <c r="L31" i="15" s="1"/>
  <c r="AH11" i="14"/>
  <c r="AI11" i="14" s="1"/>
  <c r="AK11" i="14" s="1"/>
  <c r="AJ11" i="14" s="1"/>
  <c r="AZ7" i="10"/>
  <c r="BA7" i="10" s="1"/>
  <c r="BC7" i="10" s="1"/>
  <c r="BB7" i="10" s="1"/>
  <c r="AL10" i="14"/>
  <c r="AM10" i="14" s="1"/>
  <c r="AO10" i="14" s="1"/>
  <c r="AN10" i="14" s="1"/>
  <c r="AX11" i="14"/>
  <c r="AY11" i="14" s="1"/>
  <c r="BA11" i="14" s="1"/>
  <c r="AZ11" i="14" s="1"/>
  <c r="BN11" i="14"/>
  <c r="BO11" i="14" s="1"/>
  <c r="BQ11" i="14" s="1"/>
  <c r="BP11" i="14" s="1"/>
  <c r="E32" i="15"/>
  <c r="BS4" i="14"/>
  <c r="BU4" i="14" s="1"/>
  <c r="BT4" i="14" s="1"/>
  <c r="S26" i="11"/>
  <c r="S50" i="11" s="1"/>
  <c r="S74" i="11" s="1"/>
  <c r="S25" i="11"/>
  <c r="S49" i="11" s="1"/>
  <c r="S73" i="11" s="1"/>
  <c r="S24" i="11"/>
  <c r="S48" i="11" s="1"/>
  <c r="S72" i="11" s="1"/>
  <c r="H30" i="15"/>
  <c r="I30" i="15" s="1"/>
  <c r="J30" i="15" s="1"/>
  <c r="K30" i="15" s="1"/>
  <c r="M30" i="15"/>
  <c r="G30" i="15"/>
  <c r="E30" i="15"/>
  <c r="F30" i="15"/>
  <c r="D30" i="15"/>
  <c r="C30" i="15"/>
  <c r="L23" i="11"/>
  <c r="L47" i="11" s="1"/>
  <c r="L71" i="11" s="1"/>
  <c r="AH10" i="14"/>
  <c r="AI10" i="14" s="1"/>
  <c r="AK10" i="14" s="1"/>
  <c r="AJ10" i="14" s="1"/>
  <c r="AL9" i="14"/>
  <c r="AM9" i="14" s="1"/>
  <c r="AO9" i="14" s="1"/>
  <c r="AN9" i="14" s="1"/>
  <c r="AT10" i="14"/>
  <c r="AU10" i="14" s="1"/>
  <c r="AW10" i="14" s="1"/>
  <c r="AV10" i="14" s="1"/>
  <c r="AT6" i="14"/>
  <c r="AU6" i="14" s="1"/>
  <c r="AW6" i="14" s="1"/>
  <c r="AV6" i="14" s="1"/>
  <c r="AX8" i="14"/>
  <c r="AY8" i="14" s="1"/>
  <c r="BA8" i="14" s="1"/>
  <c r="AZ8" i="14" s="1"/>
  <c r="BF10" i="14"/>
  <c r="BG10" i="14" s="1"/>
  <c r="BI10" i="14" s="1"/>
  <c r="BH10" i="14" s="1"/>
  <c r="BJ4" i="14"/>
  <c r="BJ6" i="14"/>
  <c r="BK6" i="14" s="1"/>
  <c r="BM6" i="14" s="1"/>
  <c r="BL6" i="14" s="1"/>
  <c r="BN10" i="14"/>
  <c r="BO10" i="14" s="1"/>
  <c r="BQ10" i="14" s="1"/>
  <c r="BP10" i="14" s="1"/>
  <c r="AH9" i="14"/>
  <c r="AI9" i="14" s="1"/>
  <c r="AK9" i="14" s="1"/>
  <c r="AJ9" i="14" s="1"/>
  <c r="AH5" i="14"/>
  <c r="AI5" i="14" s="1"/>
  <c r="AK5" i="14" s="1"/>
  <c r="AJ5" i="14" s="1"/>
  <c r="AZ6" i="10"/>
  <c r="BA6" i="10" s="1"/>
  <c r="BC6" i="10" s="1"/>
  <c r="BB6" i="10" s="1"/>
  <c r="AL8" i="14"/>
  <c r="AM8" i="14" s="1"/>
  <c r="AO8" i="14" s="1"/>
  <c r="AN8" i="14" s="1"/>
  <c r="AX13" i="14"/>
  <c r="AY13" i="14" s="1"/>
  <c r="BA13" i="14" s="1"/>
  <c r="AZ13" i="14" s="1"/>
  <c r="AX5" i="14"/>
  <c r="AY5" i="14" s="1"/>
  <c r="BA5" i="14" s="1"/>
  <c r="AZ5" i="14" s="1"/>
  <c r="BF9" i="14"/>
  <c r="BG9" i="14" s="1"/>
  <c r="BI9" i="14" s="1"/>
  <c r="BH9" i="14" s="1"/>
  <c r="BJ13" i="14"/>
  <c r="BK13" i="14" s="1"/>
  <c r="BM13" i="14" s="1"/>
  <c r="BL13" i="14" s="1"/>
  <c r="BJ5" i="14"/>
  <c r="BK5" i="14" s="1"/>
  <c r="BM5" i="14" s="1"/>
  <c r="BL5" i="14" s="1"/>
  <c r="BN9" i="14"/>
  <c r="BO9" i="14" s="1"/>
  <c r="BQ9" i="14" s="1"/>
  <c r="BP9" i="14" s="1"/>
  <c r="M32" i="15"/>
  <c r="F31" i="15"/>
  <c r="EI4" i="16"/>
  <c r="EJ4" i="16"/>
  <c r="EK4" i="16"/>
  <c r="EL4" i="16"/>
  <c r="EM4" i="16"/>
  <c r="EN4" i="16"/>
  <c r="EO4" i="16"/>
  <c r="EI5" i="16"/>
  <c r="EJ5" i="16"/>
  <c r="EK5" i="16"/>
  <c r="EL5" i="16"/>
  <c r="EM5" i="16"/>
  <c r="EN5" i="16"/>
  <c r="EO5" i="16"/>
  <c r="EI6" i="16"/>
  <c r="EJ6" i="16"/>
  <c r="EK6" i="16"/>
  <c r="EL6" i="16"/>
  <c r="EM6" i="16"/>
  <c r="EN6" i="16"/>
  <c r="EO6" i="16"/>
  <c r="EI7" i="16"/>
  <c r="EJ7" i="16"/>
  <c r="EK7" i="16"/>
  <c r="EL7" i="16"/>
  <c r="EM7" i="16"/>
  <c r="EN7" i="16"/>
  <c r="EO7" i="16"/>
  <c r="EI8" i="16"/>
  <c r="EJ8" i="16"/>
  <c r="EK8" i="16"/>
  <c r="EL8" i="16"/>
  <c r="EM8" i="16"/>
  <c r="EN8" i="16"/>
  <c r="EO8" i="16"/>
  <c r="EI9" i="16"/>
  <c r="EJ9" i="16"/>
  <c r="EK9" i="16"/>
  <c r="EL9" i="16"/>
  <c r="EM9" i="16"/>
  <c r="EN9" i="16"/>
  <c r="EO9" i="16"/>
  <c r="EI10" i="16"/>
  <c r="EJ10" i="16"/>
  <c r="EK10" i="16"/>
  <c r="EL10" i="16"/>
  <c r="EM10" i="16"/>
  <c r="EN10" i="16"/>
  <c r="EO10" i="16"/>
  <c r="EI11" i="16"/>
  <c r="EJ11" i="16"/>
  <c r="EK11" i="16"/>
  <c r="EL11" i="16"/>
  <c r="EM11" i="16"/>
  <c r="EN11" i="16"/>
  <c r="EO11" i="16"/>
  <c r="EI12" i="16"/>
  <c r="EJ12" i="16"/>
  <c r="EK12" i="16"/>
  <c r="EL12" i="16"/>
  <c r="EM12" i="16"/>
  <c r="EN12" i="16"/>
  <c r="EO12" i="16"/>
  <c r="EI13" i="16"/>
  <c r="EJ13" i="16"/>
  <c r="EK13" i="16"/>
  <c r="EL13" i="16"/>
  <c r="EM13" i="16"/>
  <c r="EN13" i="16"/>
  <c r="EO13" i="16"/>
  <c r="EH5" i="16"/>
  <c r="EH6" i="16"/>
  <c r="EH7" i="16"/>
  <c r="EH8" i="16"/>
  <c r="EH9" i="16"/>
  <c r="EH10" i="16"/>
  <c r="EH11" i="16"/>
  <c r="EH12" i="16"/>
  <c r="EH13" i="16"/>
  <c r="EH4" i="16"/>
  <c r="EF5" i="16"/>
  <c r="EG5" i="16"/>
  <c r="EF6" i="16"/>
  <c r="EG6" i="16"/>
  <c r="EF7" i="16"/>
  <c r="EG7" i="16"/>
  <c r="EF8" i="16"/>
  <c r="EG8" i="16"/>
  <c r="EF9" i="16"/>
  <c r="EG9" i="16"/>
  <c r="EF10" i="16"/>
  <c r="EG10" i="16"/>
  <c r="EF11" i="16"/>
  <c r="EG11" i="16"/>
  <c r="EF12" i="16"/>
  <c r="EG12" i="16"/>
  <c r="EF13" i="16"/>
  <c r="EG13" i="16"/>
  <c r="EG4" i="16"/>
  <c r="EF4" i="16"/>
  <c r="AD12" i="14" l="1"/>
  <c r="AE12" i="14" s="1"/>
  <c r="AG12" i="14" s="1"/>
  <c r="AF12" i="14" s="1"/>
  <c r="L17" i="11"/>
  <c r="L41" i="11" s="1"/>
  <c r="L65" i="11" s="1"/>
  <c r="L33" i="15"/>
  <c r="O21" i="11"/>
  <c r="O45" i="11" s="1"/>
  <c r="O69" i="11" s="1"/>
  <c r="F20" i="15"/>
  <c r="M25" i="11"/>
  <c r="M49" i="11" s="1"/>
  <c r="M73" i="11" s="1"/>
  <c r="BG4" i="14"/>
  <c r="BI4" i="14" s="1"/>
  <c r="BH4" i="14" s="1"/>
  <c r="P26" i="11"/>
  <c r="P50" i="11" s="1"/>
  <c r="P74" i="11" s="1"/>
  <c r="P25" i="11"/>
  <c r="P49" i="11" s="1"/>
  <c r="P73" i="11" s="1"/>
  <c r="P24" i="11"/>
  <c r="P48" i="11" s="1"/>
  <c r="P72" i="11" s="1"/>
  <c r="P23" i="11"/>
  <c r="P47" i="11" s="1"/>
  <c r="P71" i="11" s="1"/>
  <c r="P22" i="11"/>
  <c r="P46" i="11" s="1"/>
  <c r="P70" i="11" s="1"/>
  <c r="P21" i="11"/>
  <c r="P45" i="11" s="1"/>
  <c r="P69" i="11" s="1"/>
  <c r="G23" i="15"/>
  <c r="H23" i="15"/>
  <c r="I23" i="15" s="1"/>
  <c r="J23" i="15" s="1"/>
  <c r="K23" i="15" s="1"/>
  <c r="F23" i="15"/>
  <c r="M23" i="15"/>
  <c r="E23" i="15"/>
  <c r="D23" i="15"/>
  <c r="C23" i="15"/>
  <c r="L20" i="11"/>
  <c r="L44" i="11" s="1"/>
  <c r="L68" i="11" s="1"/>
  <c r="AS6" i="10"/>
  <c r="AR6" i="10"/>
  <c r="AQ6" i="10"/>
  <c r="AP6" i="10"/>
  <c r="AO6" i="10"/>
  <c r="AN6" i="10"/>
  <c r="AD4" i="14"/>
  <c r="AD6" i="14"/>
  <c r="AE6" i="14" s="1"/>
  <c r="AG6" i="14" s="1"/>
  <c r="AF6" i="14" s="1"/>
  <c r="E20" i="15"/>
  <c r="M26" i="11"/>
  <c r="M50" i="11" s="1"/>
  <c r="M74" i="11" s="1"/>
  <c r="Z12" i="14"/>
  <c r="AA12" i="14" s="1"/>
  <c r="AC12" i="14" s="1"/>
  <c r="AB12" i="14" s="1"/>
  <c r="Z8" i="14"/>
  <c r="AA8" i="14" s="1"/>
  <c r="AC8" i="14" s="1"/>
  <c r="AB8" i="14" s="1"/>
  <c r="AD13" i="14"/>
  <c r="AE13" i="14" s="1"/>
  <c r="AG13" i="14" s="1"/>
  <c r="AF13" i="14" s="1"/>
  <c r="AD5" i="14"/>
  <c r="AE5" i="14" s="1"/>
  <c r="AG5" i="14" s="1"/>
  <c r="AF5" i="14" s="1"/>
  <c r="AN13" i="10"/>
  <c r="AS13" i="10"/>
  <c r="AR13" i="10"/>
  <c r="AQ13" i="10"/>
  <c r="AP13" i="10"/>
  <c r="AO13" i="10"/>
  <c r="G20" i="15"/>
  <c r="M19" i="11"/>
  <c r="M43" i="11" s="1"/>
  <c r="M67" i="11" s="1"/>
  <c r="AI4" i="14"/>
  <c r="AK4" i="14" s="1"/>
  <c r="AJ4" i="14" s="1"/>
  <c r="J24" i="11"/>
  <c r="J48" i="11" s="1"/>
  <c r="J72" i="11" s="1"/>
  <c r="J16" i="11"/>
  <c r="J40" i="11" s="1"/>
  <c r="J64" i="11" s="1"/>
  <c r="J23" i="11"/>
  <c r="J47" i="11" s="1"/>
  <c r="J71" i="11" s="1"/>
  <c r="J22" i="11"/>
  <c r="J46" i="11" s="1"/>
  <c r="J70" i="11" s="1"/>
  <c r="J21" i="11"/>
  <c r="J45" i="11" s="1"/>
  <c r="J69" i="11" s="1"/>
  <c r="J15" i="11"/>
  <c r="J39" i="11" s="1"/>
  <c r="J63" i="11" s="1"/>
  <c r="J20" i="11"/>
  <c r="J44" i="11" s="1"/>
  <c r="J68" i="11" s="1"/>
  <c r="J19" i="11"/>
  <c r="J43" i="11" s="1"/>
  <c r="J67" i="11" s="1"/>
  <c r="J26" i="11"/>
  <c r="J50" i="11" s="1"/>
  <c r="J74" i="11" s="1"/>
  <c r="J18" i="11"/>
  <c r="J42" i="11" s="1"/>
  <c r="J66" i="11" s="1"/>
  <c r="J25" i="11"/>
  <c r="J49" i="11" s="1"/>
  <c r="J73" i="11" s="1"/>
  <c r="J17" i="11"/>
  <c r="J41" i="11" s="1"/>
  <c r="J65" i="11" s="1"/>
  <c r="H17" i="15"/>
  <c r="I17" i="15" s="1"/>
  <c r="J17" i="15" s="1"/>
  <c r="K17" i="15" s="1"/>
  <c r="M17" i="15"/>
  <c r="G17" i="15"/>
  <c r="E17" i="15"/>
  <c r="F17" i="15"/>
  <c r="C17" i="15"/>
  <c r="D17" i="15"/>
  <c r="F21" i="15"/>
  <c r="N25" i="11"/>
  <c r="N49" i="11" s="1"/>
  <c r="N73" i="11" s="1"/>
  <c r="M20" i="11"/>
  <c r="M44" i="11" s="1"/>
  <c r="M68" i="11" s="1"/>
  <c r="H21" i="15"/>
  <c r="I21" i="15" s="1"/>
  <c r="J21" i="15" s="1"/>
  <c r="K21" i="15" s="1"/>
  <c r="N26" i="11"/>
  <c r="N50" i="11" s="1"/>
  <c r="N74" i="11" s="1"/>
  <c r="Z11" i="14"/>
  <c r="AA11" i="14" s="1"/>
  <c r="AC11" i="14" s="1"/>
  <c r="AB11" i="14" s="1"/>
  <c r="Z7" i="14"/>
  <c r="AA7" i="14" s="1"/>
  <c r="AC7" i="14" s="1"/>
  <c r="AB7" i="14" s="1"/>
  <c r="AD11" i="14"/>
  <c r="AE11" i="14" s="1"/>
  <c r="AG11" i="14" s="1"/>
  <c r="AF11" i="14" s="1"/>
  <c r="AP11" i="10"/>
  <c r="AO11" i="10"/>
  <c r="AN11" i="10"/>
  <c r="AS11" i="10"/>
  <c r="AR11" i="10"/>
  <c r="AQ11" i="10"/>
  <c r="H20" i="15"/>
  <c r="I20" i="15" s="1"/>
  <c r="J20" i="15" s="1"/>
  <c r="K20" i="15" s="1"/>
  <c r="M18" i="11"/>
  <c r="M42" i="11" s="1"/>
  <c r="M66" i="11" s="1"/>
  <c r="L22" i="15"/>
  <c r="O20" i="11"/>
  <c r="O44" i="11" s="1"/>
  <c r="O68" i="11" s="1"/>
  <c r="E21" i="15"/>
  <c r="N20" i="11"/>
  <c r="N44" i="11" s="1"/>
  <c r="N68" i="11" s="1"/>
  <c r="AO12" i="10"/>
  <c r="AN12" i="10"/>
  <c r="AS12" i="10"/>
  <c r="AR12" i="10"/>
  <c r="AQ12" i="10"/>
  <c r="AP12" i="10"/>
  <c r="M22" i="11"/>
  <c r="M46" i="11" s="1"/>
  <c r="M70" i="11" s="1"/>
  <c r="M21" i="11"/>
  <c r="M45" i="11" s="1"/>
  <c r="M69" i="11" s="1"/>
  <c r="BO4" i="14"/>
  <c r="BQ4" i="14" s="1"/>
  <c r="BP4" i="14" s="1"/>
  <c r="R26" i="11"/>
  <c r="R50" i="11" s="1"/>
  <c r="R74" i="11" s="1"/>
  <c r="R25" i="11"/>
  <c r="R49" i="11" s="1"/>
  <c r="R73" i="11" s="1"/>
  <c r="R23" i="11"/>
  <c r="R47" i="11" s="1"/>
  <c r="R71" i="11" s="1"/>
  <c r="R24" i="11"/>
  <c r="R48" i="11" s="1"/>
  <c r="R72" i="11" s="1"/>
  <c r="H27" i="15"/>
  <c r="I27" i="15" s="1"/>
  <c r="J27" i="15" s="1"/>
  <c r="K27" i="15" s="1"/>
  <c r="M27" i="15"/>
  <c r="G27" i="15"/>
  <c r="E27" i="15"/>
  <c r="F27" i="15"/>
  <c r="C27" i="15"/>
  <c r="D27" i="15"/>
  <c r="L22" i="11"/>
  <c r="L46" i="11" s="1"/>
  <c r="L70" i="11" s="1"/>
  <c r="G21" i="15"/>
  <c r="N21" i="11"/>
  <c r="N45" i="11" s="1"/>
  <c r="N69" i="11" s="1"/>
  <c r="M20" i="15"/>
  <c r="AP4" i="10"/>
  <c r="AO4" i="10"/>
  <c r="AN4" i="10"/>
  <c r="AS4" i="10"/>
  <c r="AR4" i="10"/>
  <c r="AQ4" i="10"/>
  <c r="Z4" i="14"/>
  <c r="AD10" i="14"/>
  <c r="AE10" i="14" s="1"/>
  <c r="AG10" i="14" s="1"/>
  <c r="AF10" i="14" s="1"/>
  <c r="AQ10" i="10"/>
  <c r="AP10" i="10"/>
  <c r="AO10" i="10"/>
  <c r="AN10" i="10"/>
  <c r="AS10" i="10"/>
  <c r="AR10" i="10"/>
  <c r="C20" i="15"/>
  <c r="M23" i="11"/>
  <c r="M47" i="11" s="1"/>
  <c r="M71" i="11" s="1"/>
  <c r="M21" i="15"/>
  <c r="N22" i="11"/>
  <c r="N46" i="11" s="1"/>
  <c r="N70" i="11" s="1"/>
  <c r="D20" i="15"/>
  <c r="M24" i="11"/>
  <c r="M48" i="11" s="1"/>
  <c r="M72" i="11" s="1"/>
  <c r="L32" i="15"/>
  <c r="O22" i="11"/>
  <c r="O46" i="11" s="1"/>
  <c r="O70" i="11" s="1"/>
  <c r="L18" i="11"/>
  <c r="L42" i="11" s="1"/>
  <c r="L66" i="11" s="1"/>
  <c r="N19" i="11"/>
  <c r="N43" i="11" s="1"/>
  <c r="N67" i="11" s="1"/>
  <c r="AD8" i="14"/>
  <c r="AE8" i="14" s="1"/>
  <c r="AG8" i="14" s="1"/>
  <c r="AF8" i="14" s="1"/>
  <c r="AS8" i="10"/>
  <c r="AR8" i="10"/>
  <c r="AQ8" i="10"/>
  <c r="AP8" i="10"/>
  <c r="AO8" i="10"/>
  <c r="AN8" i="10"/>
  <c r="BK4" i="14"/>
  <c r="BM4" i="14" s="1"/>
  <c r="BL4" i="14" s="1"/>
  <c r="Q23" i="11"/>
  <c r="Q47" i="11" s="1"/>
  <c r="Q71" i="11" s="1"/>
  <c r="Q22" i="11"/>
  <c r="Q46" i="11" s="1"/>
  <c r="Q70" i="11" s="1"/>
  <c r="Q26" i="11"/>
  <c r="Q50" i="11" s="1"/>
  <c r="Q74" i="11" s="1"/>
  <c r="Q25" i="11"/>
  <c r="Q49" i="11" s="1"/>
  <c r="Q73" i="11" s="1"/>
  <c r="Q24" i="11"/>
  <c r="Q48" i="11" s="1"/>
  <c r="Q72" i="11" s="1"/>
  <c r="G24" i="15"/>
  <c r="H24" i="15"/>
  <c r="I24" i="15" s="1"/>
  <c r="J24" i="15" s="1"/>
  <c r="K24" i="15" s="1"/>
  <c r="F24" i="15"/>
  <c r="M24" i="15"/>
  <c r="E24" i="15"/>
  <c r="C24" i="15"/>
  <c r="D24" i="15"/>
  <c r="L21" i="11"/>
  <c r="L45" i="11" s="1"/>
  <c r="L69" i="11" s="1"/>
  <c r="Z13" i="14"/>
  <c r="AA13" i="14" s="1"/>
  <c r="AC13" i="14" s="1"/>
  <c r="AB13" i="14" s="1"/>
  <c r="Z9" i="14"/>
  <c r="AA9" i="14" s="1"/>
  <c r="AC9" i="14" s="1"/>
  <c r="AB9" i="14" s="1"/>
  <c r="Z5" i="14"/>
  <c r="AA5" i="14" s="1"/>
  <c r="AC5" i="14" s="1"/>
  <c r="AB5" i="14" s="1"/>
  <c r="AD7" i="14"/>
  <c r="AE7" i="14" s="1"/>
  <c r="AG7" i="14" s="1"/>
  <c r="AF7" i="14" s="1"/>
  <c r="AS7" i="10"/>
  <c r="AR7" i="10"/>
  <c r="AQ7" i="10"/>
  <c r="AP7" i="10"/>
  <c r="AO7" i="10"/>
  <c r="AN7" i="10"/>
  <c r="L30" i="15"/>
  <c r="D21" i="15"/>
  <c r="N23" i="11"/>
  <c r="N47" i="11" s="1"/>
  <c r="N71" i="11" s="1"/>
  <c r="AM4" i="14"/>
  <c r="AO4" i="14" s="1"/>
  <c r="AN4" i="14" s="1"/>
  <c r="K22" i="11"/>
  <c r="K46" i="11" s="1"/>
  <c r="K70" i="11" s="1"/>
  <c r="K21" i="11"/>
  <c r="K45" i="11" s="1"/>
  <c r="K69" i="11" s="1"/>
  <c r="K20" i="11"/>
  <c r="K44" i="11" s="1"/>
  <c r="K68" i="11" s="1"/>
  <c r="K16" i="11"/>
  <c r="K40" i="11" s="1"/>
  <c r="K64" i="11" s="1"/>
  <c r="K19" i="11"/>
  <c r="K43" i="11" s="1"/>
  <c r="K67" i="11" s="1"/>
  <c r="K26" i="11"/>
  <c r="K50" i="11" s="1"/>
  <c r="K74" i="11" s="1"/>
  <c r="K18" i="11"/>
  <c r="K42" i="11" s="1"/>
  <c r="K66" i="11" s="1"/>
  <c r="K25" i="11"/>
  <c r="K49" i="11" s="1"/>
  <c r="K73" i="11" s="1"/>
  <c r="K17" i="11"/>
  <c r="K41" i="11" s="1"/>
  <c r="K65" i="11" s="1"/>
  <c r="K24" i="11"/>
  <c r="K48" i="11" s="1"/>
  <c r="K72" i="11" s="1"/>
  <c r="K23" i="11"/>
  <c r="K47" i="11" s="1"/>
  <c r="K71" i="11" s="1"/>
  <c r="H18" i="15"/>
  <c r="I18" i="15" s="1"/>
  <c r="J18" i="15" s="1"/>
  <c r="K18" i="15" s="1"/>
  <c r="M18" i="15"/>
  <c r="G18" i="15"/>
  <c r="E18" i="15"/>
  <c r="F18" i="15"/>
  <c r="D18" i="15"/>
  <c r="C18" i="15"/>
  <c r="AN5" i="10"/>
  <c r="AS5" i="10"/>
  <c r="AR5" i="10"/>
  <c r="AQ5" i="10"/>
  <c r="AP5" i="10"/>
  <c r="AO5" i="10"/>
  <c r="Z10" i="14"/>
  <c r="AA10" i="14" s="1"/>
  <c r="AC10" i="14" s="1"/>
  <c r="AB10" i="14" s="1"/>
  <c r="Z6" i="14"/>
  <c r="AA6" i="14" s="1"/>
  <c r="AC6" i="14" s="1"/>
  <c r="AB6" i="14" s="1"/>
  <c r="AD9" i="14"/>
  <c r="AE9" i="14" s="1"/>
  <c r="AG9" i="14" s="1"/>
  <c r="AF9" i="14" s="1"/>
  <c r="AR9" i="10"/>
  <c r="AQ9" i="10"/>
  <c r="AP9" i="10"/>
  <c r="AO9" i="10"/>
  <c r="AN9" i="10"/>
  <c r="AS9" i="10"/>
  <c r="C21" i="15"/>
  <c r="N24" i="11"/>
  <c r="N48" i="11" s="1"/>
  <c r="N72" i="11" s="1"/>
  <c r="DX4" i="16"/>
  <c r="DY4" i="16"/>
  <c r="DZ4" i="16"/>
  <c r="EA4" i="16"/>
  <c r="EB4" i="16"/>
  <c r="EC4" i="16"/>
  <c r="ED4" i="16"/>
  <c r="EE4" i="16"/>
  <c r="DX5" i="16"/>
  <c r="DY5" i="16"/>
  <c r="DZ5" i="16"/>
  <c r="EA5" i="16"/>
  <c r="EB5" i="16"/>
  <c r="EC5" i="16"/>
  <c r="ED5" i="16"/>
  <c r="EE5" i="16"/>
  <c r="DX6" i="16"/>
  <c r="DY6" i="16"/>
  <c r="DZ6" i="16"/>
  <c r="EA6" i="16"/>
  <c r="EB6" i="16"/>
  <c r="EC6" i="16"/>
  <c r="ED6" i="16"/>
  <c r="EE6" i="16"/>
  <c r="DX7" i="16"/>
  <c r="DY7" i="16"/>
  <c r="DZ7" i="16"/>
  <c r="EA7" i="16"/>
  <c r="EB7" i="16"/>
  <c r="EC7" i="16"/>
  <c r="ED7" i="16"/>
  <c r="EE7" i="16"/>
  <c r="DX8" i="16"/>
  <c r="DY8" i="16"/>
  <c r="DZ8" i="16"/>
  <c r="EA8" i="16"/>
  <c r="EB8" i="16"/>
  <c r="EC8" i="16"/>
  <c r="ED8" i="16"/>
  <c r="EE8" i="16"/>
  <c r="DX9" i="16"/>
  <c r="DY9" i="16"/>
  <c r="DZ9" i="16"/>
  <c r="EA9" i="16"/>
  <c r="EB9" i="16"/>
  <c r="EC9" i="16"/>
  <c r="ED9" i="16"/>
  <c r="EE9" i="16"/>
  <c r="DX10" i="16"/>
  <c r="DY10" i="16"/>
  <c r="DZ10" i="16"/>
  <c r="EA10" i="16"/>
  <c r="EB10" i="16"/>
  <c r="EC10" i="16"/>
  <c r="ED10" i="16"/>
  <c r="EE10" i="16"/>
  <c r="DX11" i="16"/>
  <c r="DY11" i="16"/>
  <c r="DZ11" i="16"/>
  <c r="EA11" i="16"/>
  <c r="EB11" i="16"/>
  <c r="EC11" i="16"/>
  <c r="ED11" i="16"/>
  <c r="EE11" i="16"/>
  <c r="DX12" i="16"/>
  <c r="DY12" i="16"/>
  <c r="DZ12" i="16"/>
  <c r="EA12" i="16"/>
  <c r="EB12" i="16"/>
  <c r="EC12" i="16"/>
  <c r="ED12" i="16"/>
  <c r="EE12" i="16"/>
  <c r="DX13" i="16"/>
  <c r="DY13" i="16"/>
  <c r="DZ13" i="16"/>
  <c r="EA13" i="16"/>
  <c r="EB13" i="16"/>
  <c r="EC13" i="16"/>
  <c r="ED13" i="16"/>
  <c r="EE13" i="16"/>
  <c r="DU5" i="16"/>
  <c r="DV5" i="16"/>
  <c r="DU6" i="16"/>
  <c r="DV6" i="16"/>
  <c r="DU7" i="16"/>
  <c r="DV7" i="16"/>
  <c r="DU8" i="16"/>
  <c r="DV8" i="16"/>
  <c r="DU9" i="16"/>
  <c r="DV9" i="16"/>
  <c r="DU10" i="16"/>
  <c r="DV10" i="16"/>
  <c r="DU11" i="16"/>
  <c r="DV11" i="16"/>
  <c r="DU12" i="16"/>
  <c r="DV12" i="16"/>
  <c r="DU13" i="16"/>
  <c r="DV13" i="16"/>
  <c r="DU4" i="16"/>
  <c r="DV4" i="16"/>
  <c r="DT4" i="16"/>
  <c r="DT5" i="16"/>
  <c r="DT6" i="16"/>
  <c r="DT7" i="16"/>
  <c r="DT8" i="16"/>
  <c r="DT9" i="16"/>
  <c r="DT10" i="16"/>
  <c r="DT11" i="16"/>
  <c r="DT12" i="16"/>
  <c r="DT13" i="16"/>
  <c r="DS5" i="16"/>
  <c r="DS6" i="16"/>
  <c r="DS7" i="16"/>
  <c r="DS8" i="16"/>
  <c r="R8" i="14" s="1"/>
  <c r="S8" i="14" s="1"/>
  <c r="U8" i="14" s="1"/>
  <c r="T8" i="14" s="1"/>
  <c r="DS9" i="16"/>
  <c r="DS10" i="16"/>
  <c r="R10" i="14" s="1"/>
  <c r="S10" i="14" s="1"/>
  <c r="U10" i="14" s="1"/>
  <c r="T10" i="14" s="1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U16" i="10" s="1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U13" i="10" s="1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D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U10" i="10" s="1"/>
  <c r="CY5" i="16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CX5" i="16"/>
  <c r="CX6" i="16"/>
  <c r="CX7" i="16"/>
  <c r="CX8" i="16"/>
  <c r="CX9" i="16"/>
  <c r="CX10" i="16"/>
  <c r="CX11" i="16"/>
  <c r="CX12" i="16"/>
  <c r="CX13" i="16"/>
  <c r="CX4" i="16"/>
  <c r="U8" i="10" s="1"/>
  <c r="CW5" i="16"/>
  <c r="CW6" i="16"/>
  <c r="CW7" i="16"/>
  <c r="CW8" i="16"/>
  <c r="CW9" i="16"/>
  <c r="CW10" i="16"/>
  <c r="CW11" i="16"/>
  <c r="CW12" i="16"/>
  <c r="CW13" i="16"/>
  <c r="CW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T13" i="16"/>
  <c r="CU13" i="16"/>
  <c r="CV13" i="16"/>
  <c r="CU4" i="16"/>
  <c r="CV4" i="16"/>
  <c r="CT4" i="16"/>
  <c r="U6" i="10" s="1"/>
  <c r="CS5" i="16"/>
  <c r="CS6" i="16"/>
  <c r="CS7" i="16"/>
  <c r="CS8" i="16"/>
  <c r="CS9" i="16"/>
  <c r="CS10" i="16"/>
  <c r="CS11" i="16"/>
  <c r="CS12" i="16"/>
  <c r="CS13" i="16"/>
  <c r="CS4" i="16"/>
  <c r="CR5" i="16"/>
  <c r="CR6" i="16"/>
  <c r="CR7" i="16"/>
  <c r="CR8" i="16"/>
  <c r="CR9" i="16"/>
  <c r="CR10" i="16"/>
  <c r="CR11" i="16"/>
  <c r="CR12" i="16"/>
  <c r="CR13" i="16"/>
  <c r="CR4" i="16"/>
  <c r="L24" i="15" l="1"/>
  <c r="R7" i="14"/>
  <c r="S7" i="14" s="1"/>
  <c r="U7" i="14" s="1"/>
  <c r="T7" i="14" s="1"/>
  <c r="V6" i="10"/>
  <c r="X6" i="10" s="1"/>
  <c r="W6" i="10" s="1"/>
  <c r="R9" i="14"/>
  <c r="S9" i="14" s="1"/>
  <c r="U9" i="14" s="1"/>
  <c r="T9" i="14" s="1"/>
  <c r="U18" i="10"/>
  <c r="V18" i="10" s="1"/>
  <c r="X18" i="10" s="1"/>
  <c r="W18" i="10" s="1"/>
  <c r="AB6" i="10"/>
  <c r="AG6" i="10"/>
  <c r="AH6" i="10" s="1"/>
  <c r="AJ6" i="10" s="1"/>
  <c r="AI6" i="10" s="1"/>
  <c r="AC6" i="10"/>
  <c r="AD6" i="10"/>
  <c r="AF6" i="10"/>
  <c r="AE6" i="10"/>
  <c r="L21" i="15"/>
  <c r="AE4" i="14"/>
  <c r="AG4" i="14" s="1"/>
  <c r="AF4" i="14" s="1"/>
  <c r="I19" i="11"/>
  <c r="I43" i="11" s="1"/>
  <c r="I67" i="11" s="1"/>
  <c r="I26" i="11"/>
  <c r="I50" i="11" s="1"/>
  <c r="I74" i="11" s="1"/>
  <c r="I18" i="11"/>
  <c r="I42" i="11" s="1"/>
  <c r="I66" i="11" s="1"/>
  <c r="I25" i="11"/>
  <c r="I49" i="11" s="1"/>
  <c r="I73" i="11" s="1"/>
  <c r="I17" i="11"/>
  <c r="I41" i="11" s="1"/>
  <c r="I65" i="11" s="1"/>
  <c r="I24" i="11"/>
  <c r="I48" i="11" s="1"/>
  <c r="I72" i="11" s="1"/>
  <c r="I16" i="11"/>
  <c r="I40" i="11" s="1"/>
  <c r="I64" i="11" s="1"/>
  <c r="I23" i="11"/>
  <c r="I47" i="11" s="1"/>
  <c r="I71" i="11" s="1"/>
  <c r="I15" i="11"/>
  <c r="I39" i="11" s="1"/>
  <c r="I63" i="11" s="1"/>
  <c r="I14" i="11"/>
  <c r="I38" i="11" s="1"/>
  <c r="I62" i="11" s="1"/>
  <c r="I22" i="11"/>
  <c r="I46" i="11" s="1"/>
  <c r="I70" i="11" s="1"/>
  <c r="I21" i="11"/>
  <c r="I45" i="11" s="1"/>
  <c r="I69" i="11" s="1"/>
  <c r="I20" i="11"/>
  <c r="I44" i="11" s="1"/>
  <c r="I68" i="11" s="1"/>
  <c r="G14" i="15"/>
  <c r="H14" i="15"/>
  <c r="I14" i="15" s="1"/>
  <c r="J14" i="15" s="1"/>
  <c r="K14" i="15" s="1"/>
  <c r="F14" i="15"/>
  <c r="M14" i="15"/>
  <c r="E14" i="15"/>
  <c r="C14" i="15"/>
  <c r="D14" i="15"/>
  <c r="V10" i="10"/>
  <c r="X10" i="10" s="1"/>
  <c r="W10" i="10" s="1"/>
  <c r="AT11" i="10"/>
  <c r="AV11" i="10" s="1"/>
  <c r="AU11" i="10" s="1"/>
  <c r="L23" i="15"/>
  <c r="V8" i="10"/>
  <c r="X8" i="10" s="1"/>
  <c r="W8" i="10" s="1"/>
  <c r="V13" i="10"/>
  <c r="X13" i="10" s="1"/>
  <c r="W13" i="10" s="1"/>
  <c r="V16" i="10"/>
  <c r="X16" i="10" s="1"/>
  <c r="W16" i="10" s="1"/>
  <c r="AE5" i="10"/>
  <c r="AB5" i="10"/>
  <c r="AF5" i="10"/>
  <c r="AD5" i="10"/>
  <c r="AC5" i="10"/>
  <c r="AG5" i="10"/>
  <c r="AH5" i="10" s="1"/>
  <c r="AJ5" i="10" s="1"/>
  <c r="AI5" i="10" s="1"/>
  <c r="AA4" i="14"/>
  <c r="AC4" i="14" s="1"/>
  <c r="AB4" i="14" s="1"/>
  <c r="H23" i="11"/>
  <c r="H47" i="11" s="1"/>
  <c r="H71" i="11" s="1"/>
  <c r="H15" i="11"/>
  <c r="H39" i="11" s="1"/>
  <c r="H63" i="11" s="1"/>
  <c r="H22" i="11"/>
  <c r="H46" i="11" s="1"/>
  <c r="H70" i="11" s="1"/>
  <c r="H14" i="11"/>
  <c r="H38" i="11" s="1"/>
  <c r="H62" i="11" s="1"/>
  <c r="H21" i="11"/>
  <c r="H45" i="11" s="1"/>
  <c r="H69" i="11" s="1"/>
  <c r="H20" i="11"/>
  <c r="H44" i="11" s="1"/>
  <c r="H68" i="11" s="1"/>
  <c r="H19" i="11"/>
  <c r="H43" i="11" s="1"/>
  <c r="H67" i="11" s="1"/>
  <c r="H26" i="11"/>
  <c r="H50" i="11" s="1"/>
  <c r="H74" i="11" s="1"/>
  <c r="H18" i="11"/>
  <c r="H42" i="11" s="1"/>
  <c r="H66" i="11" s="1"/>
  <c r="H13" i="11"/>
  <c r="H37" i="11" s="1"/>
  <c r="H61" i="11" s="1"/>
  <c r="H25" i="11"/>
  <c r="H49" i="11" s="1"/>
  <c r="H73" i="11" s="1"/>
  <c r="H17" i="11"/>
  <c r="H41" i="11" s="1"/>
  <c r="H65" i="11" s="1"/>
  <c r="H24" i="11"/>
  <c r="H48" i="11" s="1"/>
  <c r="H72" i="11" s="1"/>
  <c r="H16" i="11"/>
  <c r="H40" i="11" s="1"/>
  <c r="H64" i="11" s="1"/>
  <c r="G13" i="15"/>
  <c r="H13" i="15"/>
  <c r="I13" i="15" s="1"/>
  <c r="J13" i="15" s="1"/>
  <c r="K13" i="15" s="1"/>
  <c r="F13" i="15"/>
  <c r="M13" i="15"/>
  <c r="E13" i="15"/>
  <c r="C13" i="15"/>
  <c r="D13" i="15"/>
  <c r="L13" i="15" s="1"/>
  <c r="V13" i="14"/>
  <c r="W13" i="14" s="1"/>
  <c r="Y13" i="14" s="1"/>
  <c r="X13" i="14" s="1"/>
  <c r="V12" i="14"/>
  <c r="W12" i="14" s="1"/>
  <c r="Y12" i="14" s="1"/>
  <c r="X12" i="14" s="1"/>
  <c r="V11" i="14"/>
  <c r="W11" i="14" s="1"/>
  <c r="Y11" i="14" s="1"/>
  <c r="X11" i="14" s="1"/>
  <c r="V10" i="14"/>
  <c r="W10" i="14" s="1"/>
  <c r="Y10" i="14" s="1"/>
  <c r="X10" i="14" s="1"/>
  <c r="V9" i="14"/>
  <c r="W9" i="14" s="1"/>
  <c r="Y9" i="14" s="1"/>
  <c r="X9" i="14" s="1"/>
  <c r="V8" i="14"/>
  <c r="W8" i="14" s="1"/>
  <c r="Y8" i="14" s="1"/>
  <c r="X8" i="14" s="1"/>
  <c r="V7" i="14"/>
  <c r="W7" i="14" s="1"/>
  <c r="Y7" i="14" s="1"/>
  <c r="X7" i="14" s="1"/>
  <c r="V6" i="14"/>
  <c r="W6" i="14" s="1"/>
  <c r="Y6" i="14" s="1"/>
  <c r="X6" i="14" s="1"/>
  <c r="V5" i="14"/>
  <c r="W5" i="14" s="1"/>
  <c r="Y5" i="14" s="1"/>
  <c r="X5" i="14" s="1"/>
  <c r="AC4" i="10"/>
  <c r="AE4" i="10"/>
  <c r="AB4" i="10"/>
  <c r="AG4" i="10"/>
  <c r="AH4" i="10" s="1"/>
  <c r="AJ4" i="10" s="1"/>
  <c r="AI4" i="10" s="1"/>
  <c r="AF4" i="10"/>
  <c r="AD4" i="10"/>
  <c r="V4" i="14"/>
  <c r="AT5" i="10"/>
  <c r="AV5" i="10" s="1"/>
  <c r="AU5" i="10" s="1"/>
  <c r="U9" i="10"/>
  <c r="V9" i="10" s="1"/>
  <c r="X9" i="10" s="1"/>
  <c r="W9" i="10" s="1"/>
  <c r="U11" i="10"/>
  <c r="V11" i="10" s="1"/>
  <c r="X11" i="10" s="1"/>
  <c r="W11" i="10" s="1"/>
  <c r="U14" i="10"/>
  <c r="V14" i="10" s="1"/>
  <c r="X14" i="10" s="1"/>
  <c r="W14" i="10" s="1"/>
  <c r="U17" i="10"/>
  <c r="V17" i="10" s="1"/>
  <c r="X17" i="10" s="1"/>
  <c r="W17" i="10" s="1"/>
  <c r="AF11" i="10"/>
  <c r="AC11" i="10"/>
  <c r="AG11" i="10"/>
  <c r="AH11" i="10" s="1"/>
  <c r="AJ11" i="10" s="1"/>
  <c r="AI11" i="10" s="1"/>
  <c r="AB11" i="10"/>
  <c r="AE11" i="10"/>
  <c r="AD11" i="10"/>
  <c r="AT10" i="10"/>
  <c r="AV10" i="10" s="1"/>
  <c r="AU10" i="10" s="1"/>
  <c r="U4" i="10"/>
  <c r="V4" i="10" s="1"/>
  <c r="X4" i="10" s="1"/>
  <c r="W4" i="10" s="1"/>
  <c r="V19" i="10"/>
  <c r="X19" i="10" s="1"/>
  <c r="W19" i="10" s="1"/>
  <c r="U12" i="10"/>
  <c r="V12" i="10" s="1"/>
  <c r="X12" i="10" s="1"/>
  <c r="W12" i="10" s="1"/>
  <c r="U15" i="10"/>
  <c r="V15" i="10" s="1"/>
  <c r="X15" i="10" s="1"/>
  <c r="W15" i="10" s="1"/>
  <c r="R12" i="14"/>
  <c r="S12" i="14" s="1"/>
  <c r="U12" i="14" s="1"/>
  <c r="T12" i="14" s="1"/>
  <c r="AC9" i="10"/>
  <c r="AF9" i="10"/>
  <c r="AD9" i="10"/>
  <c r="AG9" i="10"/>
  <c r="AH9" i="10" s="1"/>
  <c r="AJ9" i="10" s="1"/>
  <c r="AI9" i="10" s="1"/>
  <c r="AB9" i="10"/>
  <c r="AE9" i="10"/>
  <c r="AT9" i="10"/>
  <c r="AV9" i="10" s="1"/>
  <c r="AU9" i="10" s="1"/>
  <c r="L18" i="15"/>
  <c r="AT4" i="10"/>
  <c r="AV4" i="10" s="1"/>
  <c r="AU4" i="10" s="1"/>
  <c r="L27" i="15"/>
  <c r="L17" i="15"/>
  <c r="F9" i="14"/>
  <c r="G9" i="14" s="1"/>
  <c r="I9" i="14" s="1"/>
  <c r="H9" i="14" s="1"/>
  <c r="R13" i="14"/>
  <c r="S13" i="14" s="1"/>
  <c r="U13" i="14" s="1"/>
  <c r="T13" i="14" s="1"/>
  <c r="AF10" i="10"/>
  <c r="AD10" i="10"/>
  <c r="AG10" i="10"/>
  <c r="AH10" i="10" s="1"/>
  <c r="AJ10" i="10" s="1"/>
  <c r="AI10" i="10" s="1"/>
  <c r="AE10" i="10"/>
  <c r="AC10" i="10"/>
  <c r="AB10" i="10"/>
  <c r="R11" i="14"/>
  <c r="S11" i="14" s="1"/>
  <c r="U11" i="14" s="1"/>
  <c r="T11" i="14" s="1"/>
  <c r="AC8" i="10"/>
  <c r="AF8" i="10"/>
  <c r="AD8" i="10"/>
  <c r="AB8" i="10"/>
  <c r="AG8" i="10"/>
  <c r="AH8" i="10" s="1"/>
  <c r="AJ8" i="10" s="1"/>
  <c r="AI8" i="10" s="1"/>
  <c r="AE8" i="10"/>
  <c r="L20" i="15"/>
  <c r="AT12" i="10"/>
  <c r="AV12" i="10" s="1"/>
  <c r="AU12" i="10" s="1"/>
  <c r="AT6" i="10"/>
  <c r="AV6" i="10" s="1"/>
  <c r="AU6" i="10" s="1"/>
  <c r="U5" i="10"/>
  <c r="V5" i="10" s="1"/>
  <c r="X5" i="10" s="1"/>
  <c r="W5" i="10" s="1"/>
  <c r="U7" i="10"/>
  <c r="V7" i="10" s="1"/>
  <c r="X7" i="10" s="1"/>
  <c r="W7" i="10" s="1"/>
  <c r="AB7" i="10"/>
  <c r="AC7" i="10"/>
  <c r="AF7" i="10"/>
  <c r="AD7" i="10"/>
  <c r="AG7" i="10"/>
  <c r="AH7" i="10" s="1"/>
  <c r="AJ7" i="10" s="1"/>
  <c r="AI7" i="10" s="1"/>
  <c r="AE7" i="10"/>
  <c r="AT7" i="10"/>
  <c r="AV7" i="10" s="1"/>
  <c r="AU7" i="10" s="1"/>
  <c r="AT8" i="10"/>
  <c r="AV8" i="10" s="1"/>
  <c r="AU8" i="10" s="1"/>
  <c r="AT13" i="10"/>
  <c r="AV13" i="10" s="1"/>
  <c r="AU13" i="10" s="1"/>
  <c r="R6" i="14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J6" i="14"/>
  <c r="K6" i="14" s="1"/>
  <c r="M6" i="14" s="1"/>
  <c r="L6" i="14" s="1"/>
  <c r="N4" i="14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L4" i="16"/>
  <c r="CM4" i="16"/>
  <c r="CN4" i="16"/>
  <c r="CO4" i="16"/>
  <c r="CP4" i="16"/>
  <c r="CL5" i="16"/>
  <c r="CM5" i="16"/>
  <c r="CN5" i="16"/>
  <c r="CO5" i="16"/>
  <c r="CP5" i="16"/>
  <c r="CL6" i="16"/>
  <c r="CM6" i="16"/>
  <c r="CN6" i="16"/>
  <c r="CO6" i="16"/>
  <c r="CP6" i="16"/>
  <c r="CL7" i="16"/>
  <c r="CM7" i="16"/>
  <c r="CN7" i="16"/>
  <c r="CO7" i="16"/>
  <c r="CP7" i="16"/>
  <c r="CL8" i="16"/>
  <c r="CM8" i="16"/>
  <c r="CN8" i="16"/>
  <c r="CO8" i="16"/>
  <c r="CP8" i="16"/>
  <c r="CL9" i="16"/>
  <c r="CM9" i="16"/>
  <c r="CN9" i="16"/>
  <c r="CO9" i="16"/>
  <c r="CP9" i="16"/>
  <c r="CL10" i="16"/>
  <c r="CM10" i="16"/>
  <c r="CN10" i="16"/>
  <c r="CO10" i="16"/>
  <c r="CP10" i="16"/>
  <c r="CL11" i="16"/>
  <c r="CM11" i="16"/>
  <c r="CN11" i="16"/>
  <c r="CO11" i="16"/>
  <c r="CP11" i="16"/>
  <c r="CL12" i="16"/>
  <c r="CM12" i="16"/>
  <c r="CN12" i="16"/>
  <c r="CO12" i="16"/>
  <c r="CP12" i="16"/>
  <c r="CL13" i="16"/>
  <c r="CM13" i="16"/>
  <c r="CN13" i="16"/>
  <c r="CO13" i="16"/>
  <c r="CP13" i="16"/>
  <c r="CI5" i="16"/>
  <c r="CI6" i="16"/>
  <c r="CI7" i="16"/>
  <c r="CI8" i="16"/>
  <c r="CI9" i="16"/>
  <c r="CI10" i="16"/>
  <c r="CI11" i="16"/>
  <c r="CI12" i="16"/>
  <c r="CI13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E13" i="16"/>
  <c r="CF13" i="16"/>
  <c r="CG13" i="16"/>
  <c r="CH13" i="16"/>
  <c r="CD5" i="16"/>
  <c r="CD6" i="16"/>
  <c r="CD7" i="16"/>
  <c r="CD8" i="16"/>
  <c r="CD9" i="16"/>
  <c r="CD10" i="16"/>
  <c r="CD11" i="16"/>
  <c r="CD12" i="16"/>
  <c r="CD13" i="16"/>
  <c r="CD4" i="16"/>
  <c r="CC5" i="16"/>
  <c r="CC6" i="16"/>
  <c r="CC7" i="16"/>
  <c r="CC8" i="16"/>
  <c r="CC9" i="16"/>
  <c r="CC10" i="16"/>
  <c r="CC11" i="16"/>
  <c r="CC12" i="16"/>
  <c r="CC13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X13" i="16"/>
  <c r="BY13" i="16"/>
  <c r="BZ13" i="16"/>
  <c r="CA13" i="16"/>
  <c r="CB13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G5" i="16"/>
  <c r="BG6" i="16"/>
  <c r="BG7" i="16"/>
  <c r="BG8" i="16"/>
  <c r="BG9" i="16"/>
  <c r="BG10" i="16"/>
  <c r="BG11" i="16"/>
  <c r="BG12" i="16"/>
  <c r="BG13" i="16"/>
  <c r="BG4" i="16"/>
  <c r="BF5" i="16"/>
  <c r="BF6" i="16"/>
  <c r="BF7" i="16"/>
  <c r="BF8" i="16"/>
  <c r="BF9" i="16"/>
  <c r="BF10" i="16"/>
  <c r="BF11" i="16"/>
  <c r="BF12" i="16"/>
  <c r="BF13" i="16"/>
  <c r="BF4" i="16"/>
  <c r="BD5" i="16"/>
  <c r="BD6" i="16"/>
  <c r="BD7" i="16"/>
  <c r="BD8" i="16"/>
  <c r="BD9" i="16"/>
  <c r="BD10" i="16"/>
  <c r="BD11" i="16"/>
  <c r="BD12" i="16"/>
  <c r="BD13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Y13" i="16"/>
  <c r="AZ13" i="16"/>
  <c r="BA13" i="16"/>
  <c r="BB13" i="16"/>
  <c r="BC13" i="16"/>
  <c r="AX5" i="16"/>
  <c r="AX6" i="16"/>
  <c r="AX7" i="16"/>
  <c r="AX8" i="16"/>
  <c r="AX9" i="16"/>
  <c r="AX10" i="16"/>
  <c r="AX11" i="16"/>
  <c r="AX12" i="16"/>
  <c r="AX13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K5" i="16"/>
  <c r="AK6" i="16"/>
  <c r="AK7" i="16"/>
  <c r="AK8" i="16"/>
  <c r="AK9" i="16"/>
  <c r="AK10" i="16"/>
  <c r="AK11" i="16"/>
  <c r="AK12" i="16"/>
  <c r="AK13" i="16"/>
  <c r="AK4" i="16"/>
  <c r="AJ5" i="16"/>
  <c r="AJ6" i="16"/>
  <c r="AJ7" i="16"/>
  <c r="AJ8" i="16"/>
  <c r="AJ9" i="16"/>
  <c r="AJ10" i="16"/>
  <c r="AJ11" i="16"/>
  <c r="AJ12" i="16"/>
  <c r="AJ13" i="16"/>
  <c r="AJ4" i="16"/>
  <c r="AI5" i="16"/>
  <c r="AI6" i="16"/>
  <c r="AI7" i="16"/>
  <c r="AI8" i="16"/>
  <c r="AI9" i="16"/>
  <c r="AI10" i="16"/>
  <c r="AI11" i="16"/>
  <c r="AI12" i="16"/>
  <c r="AI13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B13" i="16"/>
  <c r="AC13" i="16"/>
  <c r="AD13" i="16"/>
  <c r="AE13" i="16"/>
  <c r="AF13" i="16"/>
  <c r="AG13" i="16"/>
  <c r="AH13" i="16"/>
  <c r="AA5" i="16"/>
  <c r="AA6" i="16"/>
  <c r="AA7" i="16"/>
  <c r="AA8" i="16"/>
  <c r="AA9" i="16"/>
  <c r="AA10" i="16"/>
  <c r="AA11" i="16"/>
  <c r="AA12" i="16"/>
  <c r="AA13" i="16"/>
  <c r="AA4" i="16"/>
  <c r="Z5" i="16"/>
  <c r="Z6" i="16"/>
  <c r="Z7" i="16"/>
  <c r="Z8" i="16"/>
  <c r="Z9" i="16"/>
  <c r="Z10" i="16"/>
  <c r="Z11" i="16"/>
  <c r="Z12" i="16"/>
  <c r="Z13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T13" i="16"/>
  <c r="U13" i="16"/>
  <c r="V13" i="16"/>
  <c r="W13" i="16"/>
  <c r="X13" i="16"/>
  <c r="Y13" i="16"/>
  <c r="S5" i="16"/>
  <c r="S6" i="16"/>
  <c r="S7" i="16"/>
  <c r="S8" i="16"/>
  <c r="S9" i="16"/>
  <c r="S10" i="16"/>
  <c r="S11" i="16"/>
  <c r="S12" i="16"/>
  <c r="S13" i="16"/>
  <c r="S4" i="16"/>
  <c r="R5" i="16"/>
  <c r="R6" i="16"/>
  <c r="R7" i="16"/>
  <c r="R8" i="16"/>
  <c r="R9" i="16"/>
  <c r="R10" i="16"/>
  <c r="R11" i="16"/>
  <c r="R12" i="16"/>
  <c r="R13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N13" i="16"/>
  <c r="O13" i="16"/>
  <c r="P13" i="16"/>
  <c r="Q13" i="16"/>
  <c r="M5" i="16"/>
  <c r="M6" i="16"/>
  <c r="M7" i="16"/>
  <c r="M8" i="16"/>
  <c r="M9" i="16"/>
  <c r="M10" i="16"/>
  <c r="M11" i="16"/>
  <c r="M12" i="16"/>
  <c r="M13" i="16"/>
  <c r="M4" i="16"/>
  <c r="L5" i="16"/>
  <c r="L6" i="16"/>
  <c r="L7" i="16"/>
  <c r="L8" i="16"/>
  <c r="L9" i="16"/>
  <c r="L10" i="16"/>
  <c r="L11" i="16"/>
  <c r="L12" i="16"/>
  <c r="L13" i="16"/>
  <c r="L4" i="16"/>
  <c r="K5" i="16"/>
  <c r="K6" i="16"/>
  <c r="K7" i="16"/>
  <c r="K8" i="16"/>
  <c r="K9" i="16"/>
  <c r="K10" i="16"/>
  <c r="K11" i="16"/>
  <c r="K12" i="16"/>
  <c r="K13" i="16"/>
  <c r="K4" i="16"/>
  <c r="J5" i="16"/>
  <c r="J6" i="16"/>
  <c r="J7" i="16"/>
  <c r="J8" i="16"/>
  <c r="J9" i="16"/>
  <c r="J10" i="16"/>
  <c r="J11" i="16"/>
  <c r="J12" i="16"/>
  <c r="J13" i="16"/>
  <c r="J4" i="16"/>
  <c r="I5" i="16"/>
  <c r="I6" i="16"/>
  <c r="I7" i="16"/>
  <c r="I8" i="16"/>
  <c r="I9" i="16"/>
  <c r="I10" i="16"/>
  <c r="I11" i="16"/>
  <c r="I12" i="16"/>
  <c r="I13" i="16"/>
  <c r="I4" i="16"/>
  <c r="H5" i="16"/>
  <c r="H6" i="16"/>
  <c r="H7" i="16"/>
  <c r="H8" i="16"/>
  <c r="H9" i="16"/>
  <c r="H10" i="16"/>
  <c r="H11" i="16"/>
  <c r="H12" i="16"/>
  <c r="H13" i="16"/>
  <c r="H4" i="16"/>
  <c r="G5" i="16"/>
  <c r="G6" i="16"/>
  <c r="G7" i="16"/>
  <c r="G8" i="16"/>
  <c r="G9" i="16"/>
  <c r="G10" i="16"/>
  <c r="G11" i="16"/>
  <c r="G12" i="16"/>
  <c r="G13" i="16"/>
  <c r="G4" i="16"/>
  <c r="F5" i="16"/>
  <c r="F6" i="16"/>
  <c r="F7" i="16"/>
  <c r="F8" i="16"/>
  <c r="F9" i="16"/>
  <c r="F10" i="16"/>
  <c r="F11" i="16"/>
  <c r="F12" i="16"/>
  <c r="F13" i="16"/>
  <c r="F4" i="16"/>
  <c r="E5" i="16"/>
  <c r="E6" i="16"/>
  <c r="E7" i="16"/>
  <c r="E8" i="16"/>
  <c r="E9" i="16"/>
  <c r="E10" i="16"/>
  <c r="E11" i="16"/>
  <c r="E12" i="16"/>
  <c r="E13" i="16"/>
  <c r="E4" i="16"/>
  <c r="D5" i="16"/>
  <c r="D6" i="16"/>
  <c r="D7" i="16"/>
  <c r="D8" i="16"/>
  <c r="D9" i="16"/>
  <c r="D10" i="16"/>
  <c r="D11" i="16"/>
  <c r="D12" i="16"/>
  <c r="D13" i="16"/>
  <c r="D4" i="16"/>
  <c r="C5" i="16"/>
  <c r="C6" i="16"/>
  <c r="C7" i="16"/>
  <c r="C8" i="16"/>
  <c r="C9" i="16"/>
  <c r="C10" i="16"/>
  <c r="C11" i="16"/>
  <c r="C12" i="16"/>
  <c r="C13" i="16"/>
  <c r="C4" i="16"/>
  <c r="B5" i="16"/>
  <c r="B6" i="16"/>
  <c r="B7" i="16"/>
  <c r="B8" i="16"/>
  <c r="B9" i="16"/>
  <c r="B10" i="16"/>
  <c r="B11" i="16"/>
  <c r="B12" i="16"/>
  <c r="B13" i="16"/>
  <c r="B4" i="16"/>
  <c r="BH6" i="10" l="1"/>
  <c r="BJ6" i="10" s="1"/>
  <c r="BI6" i="10" s="1"/>
  <c r="BH14" i="10"/>
  <c r="BJ14" i="10" s="1"/>
  <c r="BI14" i="10" s="1"/>
  <c r="BH24" i="10"/>
  <c r="BJ24" i="10" s="1"/>
  <c r="BI24" i="10" s="1"/>
  <c r="BH5" i="10"/>
  <c r="BJ5" i="10" s="1"/>
  <c r="BI5" i="10" s="1"/>
  <c r="BH10" i="10"/>
  <c r="BJ10" i="10" s="1"/>
  <c r="BI10" i="10" s="1"/>
  <c r="BH17" i="10"/>
  <c r="BJ17" i="10" s="1"/>
  <c r="BI17" i="10" s="1"/>
  <c r="BH12" i="10"/>
  <c r="BJ12" i="10" s="1"/>
  <c r="BI12" i="10" s="1"/>
  <c r="BH23" i="10"/>
  <c r="BJ23" i="10" s="1"/>
  <c r="BI23" i="10" s="1"/>
  <c r="BH7" i="10"/>
  <c r="BJ7" i="10" s="1"/>
  <c r="BI7" i="10" s="1"/>
  <c r="BH22" i="10"/>
  <c r="BJ22" i="10" s="1"/>
  <c r="BI22" i="10" s="1"/>
  <c r="BH13" i="10"/>
  <c r="BJ13" i="10" s="1"/>
  <c r="BI13" i="10" s="1"/>
  <c r="BH16" i="10"/>
  <c r="BJ16" i="10" s="1"/>
  <c r="BI16" i="10" s="1"/>
  <c r="BH20" i="10"/>
  <c r="BJ20" i="10" s="1"/>
  <c r="BI20" i="10" s="1"/>
  <c r="BH8" i="10"/>
  <c r="BJ8" i="10" s="1"/>
  <c r="BI8" i="10" s="1"/>
  <c r="BH15" i="10"/>
  <c r="BJ15" i="10" s="1"/>
  <c r="BI15" i="10" s="1"/>
  <c r="BH21" i="10"/>
  <c r="BJ21" i="10" s="1"/>
  <c r="BI21" i="10" s="1"/>
  <c r="BH11" i="10"/>
  <c r="BJ11" i="10" s="1"/>
  <c r="BI11" i="10" s="1"/>
  <c r="BH4" i="10"/>
  <c r="BJ4" i="10" s="1"/>
  <c r="BI4" i="10" s="1"/>
  <c r="BH9" i="10"/>
  <c r="BJ9" i="10" s="1"/>
  <c r="BI9" i="10" s="1"/>
  <c r="BH19" i="10"/>
  <c r="BJ19" i="10" s="1"/>
  <c r="BI19" i="10" s="1"/>
  <c r="BH18" i="10"/>
  <c r="BJ18" i="10" s="1"/>
  <c r="BI18" i="10" s="1"/>
  <c r="L14" i="15"/>
  <c r="K27" i="10"/>
  <c r="K38" i="10"/>
  <c r="K39" i="10"/>
  <c r="K40" i="10"/>
  <c r="Q18" i="10"/>
  <c r="Q9" i="10"/>
  <c r="Q29" i="10"/>
  <c r="Q55" i="10"/>
  <c r="G4" i="14"/>
  <c r="I4" i="14" s="1"/>
  <c r="H4" i="14" s="1"/>
  <c r="C20" i="11"/>
  <c r="C44" i="11" s="1"/>
  <c r="C68" i="11" s="1"/>
  <c r="C12" i="11"/>
  <c r="C36" i="11" s="1"/>
  <c r="C60" i="11" s="1"/>
  <c r="C19" i="11"/>
  <c r="C43" i="11" s="1"/>
  <c r="C67" i="11" s="1"/>
  <c r="C11" i="11"/>
  <c r="C35" i="11" s="1"/>
  <c r="C59" i="11" s="1"/>
  <c r="C26" i="11"/>
  <c r="C50" i="11" s="1"/>
  <c r="C74" i="11" s="1"/>
  <c r="C18" i="11"/>
  <c r="C42" i="11" s="1"/>
  <c r="C66" i="11" s="1"/>
  <c r="C10" i="11"/>
  <c r="C34" i="11" s="1"/>
  <c r="C58" i="11" s="1"/>
  <c r="C25" i="11"/>
  <c r="C49" i="11" s="1"/>
  <c r="C73" i="11" s="1"/>
  <c r="C17" i="11"/>
  <c r="C41" i="11" s="1"/>
  <c r="C65" i="11" s="1"/>
  <c r="C9" i="11"/>
  <c r="C33" i="11" s="1"/>
  <c r="C57" i="11" s="1"/>
  <c r="C24" i="11"/>
  <c r="C48" i="11" s="1"/>
  <c r="C72" i="11" s="1"/>
  <c r="C16" i="11"/>
  <c r="C40" i="11" s="1"/>
  <c r="C64" i="11" s="1"/>
  <c r="C23" i="11"/>
  <c r="C47" i="11" s="1"/>
  <c r="C71" i="11" s="1"/>
  <c r="C15" i="11"/>
  <c r="C39" i="11" s="1"/>
  <c r="C63" i="11" s="1"/>
  <c r="C22" i="11"/>
  <c r="C46" i="11" s="1"/>
  <c r="C70" i="11" s="1"/>
  <c r="C14" i="11"/>
  <c r="C38" i="11" s="1"/>
  <c r="C62" i="11" s="1"/>
  <c r="C21" i="11"/>
  <c r="C45" i="11" s="1"/>
  <c r="C69" i="11" s="1"/>
  <c r="C13" i="11"/>
  <c r="C37" i="11" s="1"/>
  <c r="C61" i="11" s="1"/>
  <c r="C8" i="11"/>
  <c r="C32" i="11" s="1"/>
  <c r="C56" i="11" s="1"/>
  <c r="H6" i="15"/>
  <c r="I6" i="15" s="1"/>
  <c r="J6" i="15" s="1"/>
  <c r="K6" i="15" s="1"/>
  <c r="M6" i="15"/>
  <c r="G6" i="15"/>
  <c r="E6" i="15"/>
  <c r="F6" i="15"/>
  <c r="D6" i="15"/>
  <c r="C6" i="15"/>
  <c r="S4" i="14"/>
  <c r="U4" i="14" s="1"/>
  <c r="T4" i="14" s="1"/>
  <c r="F26" i="11"/>
  <c r="F50" i="11" s="1"/>
  <c r="F74" i="11" s="1"/>
  <c r="F18" i="11"/>
  <c r="F42" i="11" s="1"/>
  <c r="F66" i="11" s="1"/>
  <c r="F25" i="11"/>
  <c r="F49" i="11" s="1"/>
  <c r="F73" i="11" s="1"/>
  <c r="F17" i="11"/>
  <c r="F41" i="11" s="1"/>
  <c r="F65" i="11" s="1"/>
  <c r="F24" i="11"/>
  <c r="F48" i="11" s="1"/>
  <c r="F72" i="11" s="1"/>
  <c r="F16" i="11"/>
  <c r="F40" i="11" s="1"/>
  <c r="F64" i="11" s="1"/>
  <c r="F23" i="11"/>
  <c r="F47" i="11" s="1"/>
  <c r="F71" i="11" s="1"/>
  <c r="F15" i="11"/>
  <c r="F39" i="11" s="1"/>
  <c r="F63" i="11" s="1"/>
  <c r="F22" i="11"/>
  <c r="F46" i="11" s="1"/>
  <c r="F70" i="11" s="1"/>
  <c r="F14" i="11"/>
  <c r="F38" i="11" s="1"/>
  <c r="F62" i="11" s="1"/>
  <c r="F21" i="11"/>
  <c r="F45" i="11" s="1"/>
  <c r="F69" i="11" s="1"/>
  <c r="F13" i="11"/>
  <c r="F37" i="11" s="1"/>
  <c r="F61" i="11" s="1"/>
  <c r="F20" i="11"/>
  <c r="F44" i="11" s="1"/>
  <c r="F68" i="11" s="1"/>
  <c r="F12" i="11"/>
  <c r="F36" i="11" s="1"/>
  <c r="F60" i="11" s="1"/>
  <c r="F19" i="11"/>
  <c r="F43" i="11" s="1"/>
  <c r="F67" i="11" s="1"/>
  <c r="F11" i="11"/>
  <c r="F35" i="11" s="1"/>
  <c r="F59" i="11" s="1"/>
  <c r="M9" i="15"/>
  <c r="G9" i="15"/>
  <c r="E9" i="15"/>
  <c r="H9" i="15"/>
  <c r="I9" i="15" s="1"/>
  <c r="J9" i="15" s="1"/>
  <c r="K9" i="15" s="1"/>
  <c r="F9" i="15"/>
  <c r="C9" i="15"/>
  <c r="D9" i="15"/>
  <c r="W4" i="14"/>
  <c r="Y4" i="14" s="1"/>
  <c r="X4" i="14" s="1"/>
  <c r="G20" i="11"/>
  <c r="G44" i="11" s="1"/>
  <c r="G68" i="11" s="1"/>
  <c r="G19" i="11"/>
  <c r="G43" i="11" s="1"/>
  <c r="G67" i="11" s="1"/>
  <c r="G26" i="11"/>
  <c r="G50" i="11" s="1"/>
  <c r="G74" i="11" s="1"/>
  <c r="G18" i="11"/>
  <c r="G42" i="11" s="1"/>
  <c r="G66" i="11" s="1"/>
  <c r="G25" i="11"/>
  <c r="G49" i="11" s="1"/>
  <c r="G73" i="11" s="1"/>
  <c r="G17" i="11"/>
  <c r="G41" i="11" s="1"/>
  <c r="G65" i="11" s="1"/>
  <c r="G24" i="11"/>
  <c r="G48" i="11" s="1"/>
  <c r="G72" i="11" s="1"/>
  <c r="G16" i="11"/>
  <c r="G40" i="11" s="1"/>
  <c r="G64" i="11" s="1"/>
  <c r="G23" i="11"/>
  <c r="G47" i="11" s="1"/>
  <c r="G71" i="11" s="1"/>
  <c r="G15" i="11"/>
  <c r="G39" i="11" s="1"/>
  <c r="G63" i="11" s="1"/>
  <c r="G22" i="11"/>
  <c r="G46" i="11" s="1"/>
  <c r="G70" i="11" s="1"/>
  <c r="G14" i="11"/>
  <c r="G38" i="11" s="1"/>
  <c r="G62" i="11" s="1"/>
  <c r="G12" i="11"/>
  <c r="G36" i="11" s="1"/>
  <c r="G60" i="11" s="1"/>
  <c r="G21" i="11"/>
  <c r="G45" i="11" s="1"/>
  <c r="G69" i="11" s="1"/>
  <c r="G13" i="11"/>
  <c r="G37" i="11" s="1"/>
  <c r="G61" i="11" s="1"/>
  <c r="G10" i="15"/>
  <c r="F10" i="15"/>
  <c r="H10" i="15"/>
  <c r="I10" i="15" s="1"/>
  <c r="J10" i="15" s="1"/>
  <c r="K10" i="15" s="1"/>
  <c r="M10" i="15"/>
  <c r="E10" i="15"/>
  <c r="C10" i="15"/>
  <c r="D10" i="15"/>
  <c r="L10" i="15" s="1"/>
  <c r="E19" i="10"/>
  <c r="E20" i="10"/>
  <c r="E18" i="10"/>
  <c r="E32" i="10"/>
  <c r="E31" i="10"/>
  <c r="E30" i="10"/>
  <c r="E45" i="10"/>
  <c r="E46" i="10"/>
  <c r="E44" i="10"/>
  <c r="E51" i="10"/>
  <c r="E57" i="10"/>
  <c r="K17" i="10"/>
  <c r="K13" i="10"/>
  <c r="K14" i="10"/>
  <c r="K15" i="10"/>
  <c r="K16" i="10"/>
  <c r="K33" i="10"/>
  <c r="K24" i="10"/>
  <c r="K52" i="10"/>
  <c r="K49" i="10"/>
  <c r="K50" i="10"/>
  <c r="K51" i="10"/>
  <c r="Q24" i="10"/>
  <c r="Q15" i="10"/>
  <c r="Q32" i="10"/>
  <c r="Q35" i="10"/>
  <c r="Q33" i="10"/>
  <c r="Q37" i="10"/>
  <c r="Q34" i="10"/>
  <c r="Q36" i="10"/>
  <c r="Q42" i="10"/>
  <c r="Q59" i="10"/>
  <c r="Q60" i="10"/>
  <c r="Q61" i="10"/>
  <c r="Q58" i="10"/>
  <c r="E50" i="10"/>
  <c r="E56" i="10"/>
  <c r="K32" i="10"/>
  <c r="K23" i="10"/>
  <c r="Q23" i="10"/>
  <c r="Q13" i="10"/>
  <c r="Q41" i="10"/>
  <c r="E17" i="10"/>
  <c r="E16" i="10"/>
  <c r="E14" i="10"/>
  <c r="E15" i="10"/>
  <c r="E13" i="10"/>
  <c r="E29" i="10"/>
  <c r="E28" i="10"/>
  <c r="E43" i="10"/>
  <c r="E53" i="10"/>
  <c r="E59" i="10"/>
  <c r="K26" i="10"/>
  <c r="K36" i="10"/>
  <c r="Q26" i="10"/>
  <c r="Q17" i="10"/>
  <c r="Q28" i="10"/>
  <c r="Q54" i="10"/>
  <c r="K4" i="14"/>
  <c r="M4" i="14" s="1"/>
  <c r="L4" i="14" s="1"/>
  <c r="D25" i="11"/>
  <c r="D49" i="11" s="1"/>
  <c r="D73" i="11" s="1"/>
  <c r="D17" i="11"/>
  <c r="D41" i="11" s="1"/>
  <c r="D65" i="11" s="1"/>
  <c r="D24" i="11"/>
  <c r="D48" i="11" s="1"/>
  <c r="D72" i="11" s="1"/>
  <c r="D16" i="11"/>
  <c r="D40" i="11" s="1"/>
  <c r="D64" i="11" s="1"/>
  <c r="D9" i="11"/>
  <c r="D33" i="11" s="1"/>
  <c r="D57" i="11" s="1"/>
  <c r="D23" i="11"/>
  <c r="D47" i="11" s="1"/>
  <c r="D71" i="11" s="1"/>
  <c r="D15" i="11"/>
  <c r="D39" i="11" s="1"/>
  <c r="D63" i="11" s="1"/>
  <c r="D22" i="11"/>
  <c r="D46" i="11" s="1"/>
  <c r="D70" i="11" s="1"/>
  <c r="D14" i="11"/>
  <c r="D38" i="11" s="1"/>
  <c r="D62" i="11" s="1"/>
  <c r="D21" i="11"/>
  <c r="D45" i="11" s="1"/>
  <c r="D69" i="11" s="1"/>
  <c r="D13" i="11"/>
  <c r="D37" i="11" s="1"/>
  <c r="D61" i="11" s="1"/>
  <c r="D20" i="11"/>
  <c r="D44" i="11" s="1"/>
  <c r="D68" i="11" s="1"/>
  <c r="D12" i="11"/>
  <c r="D36" i="11" s="1"/>
  <c r="D60" i="11" s="1"/>
  <c r="D19" i="11"/>
  <c r="D43" i="11" s="1"/>
  <c r="D67" i="11" s="1"/>
  <c r="D11" i="11"/>
  <c r="D35" i="11" s="1"/>
  <c r="D59" i="11" s="1"/>
  <c r="D26" i="11"/>
  <c r="D50" i="11" s="1"/>
  <c r="D74" i="11" s="1"/>
  <c r="D18" i="11"/>
  <c r="D42" i="11" s="1"/>
  <c r="D66" i="11" s="1"/>
  <c r="D10" i="11"/>
  <c r="D34" i="11" s="1"/>
  <c r="D58" i="11" s="1"/>
  <c r="H7" i="15"/>
  <c r="I7" i="15" s="1"/>
  <c r="J7" i="15" s="1"/>
  <c r="K7" i="15" s="1"/>
  <c r="M7" i="15"/>
  <c r="G7" i="15"/>
  <c r="E7" i="15"/>
  <c r="F7" i="15"/>
  <c r="D7" i="15"/>
  <c r="C7" i="15"/>
  <c r="E58" i="10"/>
  <c r="K25" i="10"/>
  <c r="K35" i="10"/>
  <c r="Q25" i="10"/>
  <c r="Q16" i="10"/>
  <c r="Q27" i="10"/>
  <c r="Q53" i="10"/>
  <c r="E23" i="10"/>
  <c r="E24" i="10"/>
  <c r="E21" i="10"/>
  <c r="E22" i="10"/>
  <c r="E40" i="10"/>
  <c r="E35" i="10"/>
  <c r="E36" i="10"/>
  <c r="E37" i="10"/>
  <c r="E38" i="10"/>
  <c r="E34" i="10"/>
  <c r="E39" i="10"/>
  <c r="E47" i="10"/>
  <c r="E49" i="10"/>
  <c r="E55" i="10"/>
  <c r="K19" i="10"/>
  <c r="K31" i="10"/>
  <c r="K21" i="10"/>
  <c r="Q6" i="10"/>
  <c r="Q5" i="10"/>
  <c r="Q22" i="10"/>
  <c r="Q12" i="10"/>
  <c r="Q38" i="10"/>
  <c r="Q40" i="10"/>
  <c r="E48" i="10"/>
  <c r="E54" i="10"/>
  <c r="K30" i="10"/>
  <c r="K20" i="10"/>
  <c r="K46" i="10"/>
  <c r="K47" i="10"/>
  <c r="K48" i="10"/>
  <c r="Q20" i="10"/>
  <c r="Q11" i="10"/>
  <c r="Q31" i="10"/>
  <c r="Q39" i="10"/>
  <c r="Q57" i="10"/>
  <c r="C4" i="14"/>
  <c r="E4" i="14" s="1"/>
  <c r="D4" i="14" s="1"/>
  <c r="B22" i="11"/>
  <c r="B46" i="11" s="1"/>
  <c r="B70" i="11" s="1"/>
  <c r="B7" i="11"/>
  <c r="B31" i="11" s="1"/>
  <c r="B55" i="11" s="1"/>
  <c r="B21" i="11"/>
  <c r="B45" i="11" s="1"/>
  <c r="B69" i="11" s="1"/>
  <c r="B13" i="11"/>
  <c r="B37" i="11" s="1"/>
  <c r="B61" i="11" s="1"/>
  <c r="B20" i="11"/>
  <c r="B44" i="11" s="1"/>
  <c r="B68" i="11" s="1"/>
  <c r="B12" i="11"/>
  <c r="B36" i="11" s="1"/>
  <c r="B60" i="11" s="1"/>
  <c r="B19" i="11"/>
  <c r="B43" i="11" s="1"/>
  <c r="B67" i="11" s="1"/>
  <c r="B10" i="11"/>
  <c r="B34" i="11" s="1"/>
  <c r="B58" i="11" s="1"/>
  <c r="B16" i="11"/>
  <c r="B40" i="11" s="1"/>
  <c r="B64" i="11" s="1"/>
  <c r="B11" i="11"/>
  <c r="B35" i="11" s="1"/>
  <c r="B59" i="11" s="1"/>
  <c r="B9" i="11"/>
  <c r="B33" i="11" s="1"/>
  <c r="B57" i="11" s="1"/>
  <c r="B26" i="11"/>
  <c r="B50" i="11" s="1"/>
  <c r="B74" i="11" s="1"/>
  <c r="B18" i="11"/>
  <c r="B42" i="11" s="1"/>
  <c r="B66" i="11" s="1"/>
  <c r="B25" i="11"/>
  <c r="B49" i="11" s="1"/>
  <c r="B73" i="11" s="1"/>
  <c r="B8" i="11"/>
  <c r="B32" i="11" s="1"/>
  <c r="B56" i="11" s="1"/>
  <c r="B17" i="11"/>
  <c r="B41" i="11" s="1"/>
  <c r="B65" i="11" s="1"/>
  <c r="B24" i="11"/>
  <c r="B48" i="11" s="1"/>
  <c r="B72" i="11" s="1"/>
  <c r="B23" i="11"/>
  <c r="B47" i="11" s="1"/>
  <c r="B71" i="11" s="1"/>
  <c r="B15" i="11"/>
  <c r="B39" i="11" s="1"/>
  <c r="B63" i="11" s="1"/>
  <c r="B14" i="11"/>
  <c r="B38" i="11" s="1"/>
  <c r="B62" i="11" s="1"/>
  <c r="M5" i="15"/>
  <c r="F5" i="15"/>
  <c r="C5" i="15"/>
  <c r="D5" i="15"/>
  <c r="H5" i="15"/>
  <c r="I5" i="15" s="1"/>
  <c r="J5" i="15" s="1"/>
  <c r="K5" i="15" s="1"/>
  <c r="G5" i="15"/>
  <c r="E5" i="15"/>
  <c r="E6" i="10"/>
  <c r="E10" i="10"/>
  <c r="E11" i="10"/>
  <c r="E7" i="10"/>
  <c r="E9" i="10"/>
  <c r="E12" i="10"/>
  <c r="E8" i="10"/>
  <c r="E5" i="10"/>
  <c r="E25" i="10"/>
  <c r="E26" i="10"/>
  <c r="E52" i="10"/>
  <c r="E60" i="10"/>
  <c r="K29" i="10"/>
  <c r="K34" i="10"/>
  <c r="K42" i="10"/>
  <c r="K43" i="10"/>
  <c r="K44" i="10"/>
  <c r="Q8" i="10"/>
  <c r="Q19" i="10"/>
  <c r="Q10" i="10"/>
  <c r="Q30" i="10"/>
  <c r="Q44" i="10"/>
  <c r="Q45" i="10"/>
  <c r="Q47" i="10"/>
  <c r="Q46" i="10"/>
  <c r="Q43" i="10"/>
  <c r="Q48" i="10"/>
  <c r="Q56" i="10"/>
  <c r="O4" i="14"/>
  <c r="Q4" i="14" s="1"/>
  <c r="P4" i="14" s="1"/>
  <c r="E25" i="11"/>
  <c r="E49" i="11" s="1"/>
  <c r="E73" i="11" s="1"/>
  <c r="E17" i="11"/>
  <c r="E41" i="11" s="1"/>
  <c r="E65" i="11" s="1"/>
  <c r="E10" i="11"/>
  <c r="E34" i="11" s="1"/>
  <c r="E58" i="11" s="1"/>
  <c r="E24" i="11"/>
  <c r="E48" i="11" s="1"/>
  <c r="E72" i="11" s="1"/>
  <c r="E16" i="11"/>
  <c r="E40" i="11" s="1"/>
  <c r="E64" i="11" s="1"/>
  <c r="E23" i="11"/>
  <c r="E47" i="11" s="1"/>
  <c r="E71" i="11" s="1"/>
  <c r="E15" i="11"/>
  <c r="E39" i="11" s="1"/>
  <c r="E63" i="11" s="1"/>
  <c r="E22" i="11"/>
  <c r="E46" i="11" s="1"/>
  <c r="E70" i="11" s="1"/>
  <c r="E14" i="11"/>
  <c r="E38" i="11" s="1"/>
  <c r="E62" i="11" s="1"/>
  <c r="E21" i="11"/>
  <c r="E45" i="11" s="1"/>
  <c r="E69" i="11" s="1"/>
  <c r="E13" i="11"/>
  <c r="E37" i="11" s="1"/>
  <c r="E61" i="11" s="1"/>
  <c r="E20" i="11"/>
  <c r="E44" i="11" s="1"/>
  <c r="E68" i="11" s="1"/>
  <c r="E12" i="11"/>
  <c r="E36" i="11" s="1"/>
  <c r="E60" i="11" s="1"/>
  <c r="E19" i="11"/>
  <c r="E43" i="11" s="1"/>
  <c r="E67" i="11" s="1"/>
  <c r="E11" i="11"/>
  <c r="E35" i="11" s="1"/>
  <c r="E59" i="11" s="1"/>
  <c r="E26" i="11"/>
  <c r="E50" i="11" s="1"/>
  <c r="E74" i="11" s="1"/>
  <c r="E18" i="11"/>
  <c r="E42" i="11" s="1"/>
  <c r="E66" i="11" s="1"/>
  <c r="H8" i="15"/>
  <c r="I8" i="15" s="1"/>
  <c r="J8" i="15" s="1"/>
  <c r="K8" i="15" s="1"/>
  <c r="M8" i="15"/>
  <c r="E8" i="15"/>
  <c r="F8" i="15"/>
  <c r="G8" i="15"/>
  <c r="D8" i="15"/>
  <c r="L8" i="15" s="1"/>
  <c r="C8" i="15"/>
  <c r="E42" i="10"/>
  <c r="E41" i="10"/>
  <c r="L9" i="15" l="1"/>
  <c r="L7" i="15"/>
  <c r="L6" i="15"/>
  <c r="L5" i="15"/>
</calcChain>
</file>

<file path=xl/sharedStrings.xml><?xml version="1.0" encoding="utf-8"?>
<sst xmlns="http://schemas.openxmlformats.org/spreadsheetml/2006/main" count="3968" uniqueCount="929">
  <si>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</si>
  <si>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</si>
  <si>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</si>
  <si>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</si>
  <si>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</si>
  <si>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</si>
  <si>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</si>
  <si>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</si>
  <si>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</si>
  <si>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</si>
  <si>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</si>
  <si>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</si>
  <si>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</si>
  <si>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</si>
  <si>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</si>
  <si>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</si>
  <si>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</si>
  <si>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</si>
  <si>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</si>
  <si>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</si>
  <si>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</si>
  <si>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</si>
  <si>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</si>
  <si>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</si>
  <si>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</si>
  <si>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</si>
  <si>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</si>
  <si>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</si>
  <si>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</si>
  <si>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</si>
  <si>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</si>
  <si>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</si>
  <si>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</si>
  <si>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</si>
  <si>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</si>
  <si>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</si>
  <si>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</si>
  <si>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</si>
  <si>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</si>
  <si>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</si>
  <si>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</si>
  <si>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</si>
  <si>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</si>
  <si>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</si>
  <si>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</si>
  <si>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</si>
  <si>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</si>
  <si>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</si>
  <si>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</si>
  <si>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</si>
  <si>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</si>
  <si>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</si>
  <si>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</si>
  <si>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</si>
  <si>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</si>
  <si>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</si>
  <si>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</si>
  <si>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</si>
  <si>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</si>
  <si>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</si>
  <si>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</si>
  <si>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</si>
  <si>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</si>
  <si>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</si>
  <si>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</si>
  <si>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</si>
  <si>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</si>
  <si>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</si>
  <si>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</si>
  <si>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</si>
  <si>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</si>
  <si>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</si>
  <si>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</si>
  <si>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</si>
  <si>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</si>
  <si>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</si>
  <si>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</si>
  <si>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</si>
  <si>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</si>
  <si>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</si>
  <si>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</si>
  <si>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</si>
  <si>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</si>
  <si>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</si>
  <si>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</si>
  <si>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</si>
  <si>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</si>
  <si>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</si>
  <si>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</si>
  <si>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</si>
  <si>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</si>
  <si>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</si>
  <si>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</si>
  <si>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</si>
  <si>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</si>
  <si>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</si>
  <si>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</si>
  <si>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</si>
  <si>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</si>
  <si>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</si>
  <si>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</si>
  <si>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</si>
  <si>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</si>
  <si>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</si>
  <si>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</si>
  <si>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</si>
  <si>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</si>
  <si>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</si>
  <si>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</si>
  <si>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</si>
  <si>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</si>
  <si>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</si>
  <si>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</si>
  <si>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</si>
  <si>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</si>
  <si>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</si>
  <si>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</si>
  <si>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</si>
  <si>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</si>
  <si>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</si>
  <si>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</si>
  <si>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</si>
  <si>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</si>
  <si>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</si>
  <si>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</si>
  <si>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</si>
  <si>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</si>
  <si>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</si>
  <si>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</si>
  <si>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</si>
  <si>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</si>
  <si>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</si>
  <si>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</si>
  <si>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</si>
  <si>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</si>
  <si>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</si>
  <si>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</si>
  <si>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</si>
  <si>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</si>
  <si>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</si>
  <si>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</si>
  <si>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</si>
  <si>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</si>
  <si>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</si>
  <si>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</si>
  <si>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</si>
  <si>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</si>
  <si>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</si>
  <si>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</si>
  <si>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</si>
  <si>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</si>
  <si>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treatment for specific diseases</t>
  </si>
  <si>
    <t>prevention for all diseases</t>
  </si>
  <si>
    <t>growth booster</t>
  </si>
  <si>
    <t>treatment for all diseases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</si>
  <si>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</si>
  <si>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</si>
  <si>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</si>
  <si>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</si>
  <si>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</si>
  <si>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</si>
  <si>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</si>
  <si>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</si>
  <si>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</si>
  <si>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</si>
  <si>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</si>
  <si>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</si>
  <si>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</si>
  <si>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K15a_abrisk_abuse</t>
  </si>
  <si>
    <t>K15b_abrisk_passresistance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</si>
  <si>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</si>
  <si>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</si>
  <si>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</si>
  <si>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</si>
  <si>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</si>
  <si>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</si>
  <si>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</si>
  <si>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</si>
  <si>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</si>
  <si>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</si>
  <si>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</si>
  <si>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</si>
  <si>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</si>
  <si>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</si>
  <si>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</si>
  <si>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</si>
  <si>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</si>
  <si>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</si>
  <si>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</si>
  <si>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</si>
  <si>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</si>
  <si>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</si>
  <si>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</si>
  <si>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</si>
  <si>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</si>
  <si>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</si>
  <si>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</si>
  <si>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</si>
  <si>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</si>
  <si>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</si>
  <si>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</si>
  <si>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</si>
  <si>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</si>
  <si>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</si>
  <si>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</si>
  <si>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</si>
  <si>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</si>
  <si>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</si>
  <si>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</si>
  <si>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</si>
  <si>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</si>
  <si>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</si>
  <si>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</si>
  <si>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</si>
  <si>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</si>
  <si>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</si>
  <si>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</si>
  <si>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</si>
  <si>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</si>
  <si>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</si>
  <si>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</si>
  <si>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</si>
  <si>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</si>
  <si>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</si>
  <si>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</si>
  <si>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K14a_abwhen_treatment</t>
  </si>
  <si>
    <t>K14c_abwhen_prevention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</si>
  <si>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</si>
  <si>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</si>
  <si>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</si>
  <si>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</si>
  <si>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</si>
  <si>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</si>
  <si>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</si>
  <si>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</si>
  <si>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</si>
  <si>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</si>
  <si>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</si>
  <si>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</si>
  <si>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</si>
  <si>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</si>
  <si>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</si>
  <si>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</si>
  <si>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</si>
  <si>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</si>
  <si>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</si>
  <si>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</si>
  <si>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</si>
  <si>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</si>
  <si>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</si>
  <si>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</si>
  <si>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</si>
  <si>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</si>
  <si>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</si>
  <si>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</si>
  <si>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</si>
  <si>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</si>
  <si>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</si>
  <si>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</si>
  <si>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</si>
  <si>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</si>
  <si>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</si>
  <si>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</si>
  <si>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</si>
  <si>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</si>
  <si>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</si>
  <si>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</si>
  <si>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</si>
  <si>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</si>
  <si>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</si>
  <si>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</si>
  <si>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</si>
  <si>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</si>
  <si>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</si>
  <si>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</si>
  <si>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</si>
  <si>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</si>
  <si>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</si>
  <si>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</si>
  <si>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just sick animal</t>
  </si>
  <si>
    <t>sick animal and animals near</t>
  </si>
  <si>
    <t>all animals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</si>
  <si>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</si>
  <si>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</si>
  <si>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</si>
  <si>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</si>
  <si>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</si>
  <si>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</si>
  <si>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</si>
  <si>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</si>
  <si>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</si>
  <si>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</si>
  <si>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</si>
  <si>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</si>
  <si>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</si>
  <si>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</si>
  <si>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</si>
  <si>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</si>
  <si>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</si>
  <si>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</si>
  <si>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</si>
  <si>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</si>
  <si>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</si>
  <si>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</si>
  <si>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</si>
  <si>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</si>
  <si>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</si>
  <si>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</si>
  <si>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</si>
  <si>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</si>
  <si>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</si>
  <si>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</si>
  <si>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</si>
  <si>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</si>
  <si>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</si>
  <si>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</si>
  <si>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</si>
  <si>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</si>
  <si>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</si>
  <si>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as prescribed</t>
  </si>
  <si>
    <t>more than prescribed</t>
  </si>
  <si>
    <t>before end of prescribed</t>
  </si>
  <si>
    <t>as long as I feel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</si>
  <si>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</si>
  <si>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</si>
  <si>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</si>
  <si>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</si>
  <si>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</si>
  <si>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</si>
  <si>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</si>
  <si>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</si>
  <si>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</si>
  <si>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</si>
  <si>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</si>
  <si>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</si>
  <si>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</si>
  <si>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</si>
  <si>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</si>
  <si>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</si>
  <si>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</si>
  <si>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</si>
  <si>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</si>
  <si>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</si>
  <si>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cool dry place</t>
  </si>
  <si>
    <t>animal's living space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</si>
  <si>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</si>
  <si>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</si>
  <si>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</si>
  <si>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</si>
  <si>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</si>
  <si>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</si>
  <si>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</si>
  <si>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</si>
  <si>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</si>
  <si>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</si>
  <si>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</si>
  <si>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</si>
  <si>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</si>
  <si>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</si>
  <si>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</si>
  <si>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</si>
  <si>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</si>
  <si>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</si>
  <si>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</si>
  <si>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</si>
  <si>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</si>
  <si>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</si>
  <si>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</si>
  <si>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</si>
  <si>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</si>
  <si>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</si>
  <si>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</si>
  <si>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</si>
  <si>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</si>
  <si>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</si>
  <si>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</si>
  <si>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</si>
  <si>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</si>
  <si>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</si>
  <si>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</si>
  <si>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</si>
  <si>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</si>
  <si>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</si>
  <si>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</si>
  <si>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</si>
  <si>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</si>
  <si>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</si>
  <si>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</si>
  <si>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</si>
  <si>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</si>
  <si>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</si>
  <si>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</si>
  <si>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</si>
  <si>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</si>
  <si>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</si>
  <si>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</si>
  <si>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</si>
  <si>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</si>
  <si>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</si>
  <si>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</si>
  <si>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</si>
  <si>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</si>
  <si>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</si>
  <si>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</si>
  <si>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</si>
  <si>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</si>
  <si>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</si>
  <si>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</si>
  <si>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</si>
  <si>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</si>
  <si>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</si>
  <si>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</si>
  <si>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</si>
  <si>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</si>
  <si>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</si>
  <si>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</si>
  <si>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</si>
  <si>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</si>
  <si>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</si>
  <si>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</si>
  <si>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</si>
  <si>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</si>
  <si>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</si>
  <si>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</si>
  <si>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</si>
  <si>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</si>
  <si>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</si>
  <si>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</si>
  <si>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</si>
  <si>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</si>
  <si>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</si>
  <si>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</si>
  <si>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</si>
  <si>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</si>
  <si>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</si>
  <si>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</si>
  <si>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</si>
  <si>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</si>
  <si>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</si>
  <si>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</si>
  <si>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</si>
  <si>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</si>
  <si>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</si>
  <si>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</si>
  <si>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</si>
  <si>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</si>
  <si>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</si>
  <si>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</si>
  <si>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</si>
  <si>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</si>
  <si>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</si>
  <si>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</si>
  <si>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</si>
  <si>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</si>
  <si>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</si>
  <si>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</si>
  <si>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</si>
  <si>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</si>
  <si>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</si>
  <si>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</si>
  <si>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</si>
  <si>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</si>
  <si>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</si>
  <si>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</si>
  <si>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</si>
  <si>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</si>
  <si>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</si>
  <si>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</si>
  <si>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</si>
  <si>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</si>
  <si>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</si>
  <si>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</si>
  <si>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</si>
  <si>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</si>
  <si>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</si>
  <si>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</si>
  <si>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</si>
  <si>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</si>
  <si>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</si>
  <si>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</si>
  <si>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</si>
  <si>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</si>
  <si>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</si>
  <si>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</si>
  <si>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</si>
  <si>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</si>
  <si>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</si>
  <si>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</si>
  <si>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</si>
  <si>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</si>
  <si>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</si>
  <si>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</si>
  <si>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</si>
  <si>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</si>
  <si>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</si>
  <si>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</si>
  <si>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</si>
  <si>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</si>
  <si>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</si>
  <si>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</si>
  <si>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</si>
  <si>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</si>
  <si>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</si>
  <si>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</si>
  <si>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</si>
  <si>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</si>
  <si>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</si>
  <si>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</si>
  <si>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</si>
  <si>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</si>
  <si>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</si>
  <si>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</si>
  <si>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</si>
  <si>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</si>
  <si>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</si>
  <si>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</si>
  <si>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</si>
  <si>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</si>
  <si>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</si>
  <si>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</si>
  <si>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</si>
  <si>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</si>
  <si>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</si>
  <si>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</si>
  <si>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</si>
  <si>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</si>
  <si>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</si>
  <si>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</si>
  <si>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</si>
  <si>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</si>
  <si>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</si>
  <si>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</si>
  <si>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</si>
  <si>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</si>
  <si>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</si>
  <si>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</si>
  <si>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</si>
  <si>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</si>
  <si>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</si>
  <si>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</si>
  <si>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</si>
  <si>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</si>
  <si>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</si>
  <si>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</si>
  <si>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</si>
  <si>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</si>
  <si>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</si>
  <si>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</si>
  <si>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</si>
  <si>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</si>
  <si>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</si>
  <si>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</si>
  <si>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</si>
  <si>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</si>
  <si>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</si>
  <si>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</si>
  <si>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</si>
  <si>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</si>
  <si>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</si>
  <si>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</si>
  <si>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</si>
  <si>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</si>
  <si>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</si>
  <si>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</si>
  <si>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</si>
  <si>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</si>
  <si>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</si>
  <si>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</si>
  <si>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</si>
  <si>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</si>
  <si>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</si>
  <si>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</si>
  <si>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</si>
  <si>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</si>
  <si>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</si>
  <si>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</si>
  <si>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</si>
  <si>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</si>
  <si>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</si>
  <si>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</si>
  <si>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</si>
  <si>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</si>
  <si>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</si>
  <si>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</si>
  <si>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</si>
  <si>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</si>
  <si>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</si>
  <si>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</si>
  <si>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</si>
  <si>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</si>
  <si>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</si>
  <si>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</si>
  <si>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</si>
  <si>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</si>
  <si>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</si>
  <si>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</si>
  <si>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</si>
  <si>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</si>
  <si>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</si>
  <si>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</si>
  <si>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</si>
  <si>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</si>
  <si>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</si>
  <si>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</si>
  <si>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</si>
  <si>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</si>
  <si>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</si>
  <si>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</si>
  <si>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</si>
  <si>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</si>
  <si>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</si>
  <si>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</si>
  <si>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</si>
  <si>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</si>
  <si>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</si>
  <si>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</si>
  <si>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</si>
  <si>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</si>
  <si>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</si>
  <si>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</si>
  <si>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</si>
  <si>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</si>
  <si>
    <t>Intention to Use Antibiotics</t>
  </si>
  <si>
    <t>Significant at p &lt; 0.05</t>
  </si>
  <si>
    <t>Significant at p &lt; 0.01</t>
  </si>
  <si>
    <t>VARIABLES</t>
  </si>
  <si>
    <t>Question</t>
  </si>
  <si>
    <t>Answers</t>
  </si>
  <si>
    <t>Code</t>
  </si>
  <si>
    <t>Frequency</t>
  </si>
  <si>
    <t>What is your highest education level attained</t>
  </si>
  <si>
    <t>Post-Graduate Studies</t>
  </si>
  <si>
    <t>Graduate Studies</t>
  </si>
  <si>
    <t>College/Bachelor</t>
  </si>
  <si>
    <t>Certificate/Polytechnic/Technical</t>
  </si>
  <si>
    <t>High School</t>
  </si>
  <si>
    <t>Elementary</t>
  </si>
  <si>
    <t>Some Schooling</t>
  </si>
  <si>
    <t>Did not go to school</t>
  </si>
  <si>
    <t>Age</t>
  </si>
  <si>
    <t>Gender</t>
  </si>
  <si>
    <t>Male</t>
  </si>
  <si>
    <t>Female</t>
  </si>
  <si>
    <t>Others</t>
  </si>
  <si>
    <t>Less than 1 year</t>
  </si>
  <si>
    <t>1 year to 2 years</t>
  </si>
  <si>
    <t>2 years to 5 years</t>
  </si>
  <si>
    <t>Over 5 years</t>
  </si>
  <si>
    <t>Yes</t>
  </si>
  <si>
    <t>No</t>
  </si>
  <si>
    <t>No, I have another occupation</t>
  </si>
  <si>
    <t>Tenurial Status of Farmer</t>
  </si>
  <si>
    <t>If farming is your main occupation, do you own the farm</t>
  </si>
  <si>
    <t>Farm manager or caretakers</t>
  </si>
  <si>
    <t>Hired farm helper</t>
  </si>
  <si>
    <t>Farm Type and Scale</t>
  </si>
  <si>
    <t>Subsistence</t>
  </si>
  <si>
    <t>Backyard</t>
  </si>
  <si>
    <t>Integrated Farm</t>
  </si>
  <si>
    <t>Small-scale commerical farm</t>
  </si>
  <si>
    <t>Medium-scale commercial farm</t>
  </si>
  <si>
    <t>Large-scale commercial farm</t>
  </si>
  <si>
    <t>If large-scale farming, are you a contract grower of a food company?</t>
  </si>
  <si>
    <t>If contract grower, how much is your quota</t>
  </si>
  <si>
    <t>Upland</t>
  </si>
  <si>
    <t>Lowland</t>
  </si>
  <si>
    <t>Where is your farm erected?</t>
  </si>
  <si>
    <t>In a flatland</t>
  </si>
  <si>
    <t>In a sloping area</t>
  </si>
  <si>
    <t>Near a body of water</t>
  </si>
  <si>
    <t>Near a farm irrigation system</t>
  </si>
  <si>
    <t>Near community houses</t>
  </si>
  <si>
    <t>How do you use the surrounding area of your farm?</t>
  </si>
  <si>
    <t>Vegetable farming</t>
  </si>
  <si>
    <t>Rice farming</t>
  </si>
  <si>
    <t>Housing</t>
  </si>
  <si>
    <t>Flower Gardening</t>
  </si>
  <si>
    <t>Solar Drying</t>
  </si>
  <si>
    <t>Seedling nursery</t>
  </si>
  <si>
    <t>Surrounding area is unused</t>
  </si>
  <si>
    <t>Stock Density</t>
  </si>
  <si>
    <t>Cattle</t>
  </si>
  <si>
    <t>Buffalo</t>
  </si>
  <si>
    <t>Goat</t>
  </si>
  <si>
    <t>Pig</t>
  </si>
  <si>
    <t>Chicken</t>
  </si>
  <si>
    <t>Fish</t>
  </si>
  <si>
    <t>Prawn</t>
  </si>
  <si>
    <t>How do you keep your animals in the farm?</t>
  </si>
  <si>
    <t>Free-range</t>
  </si>
  <si>
    <t>Organic</t>
  </si>
  <si>
    <t>Yarding</t>
  </si>
  <si>
    <t>In captivity</t>
  </si>
  <si>
    <t>Swine</t>
  </si>
  <si>
    <t>In pens</t>
  </si>
  <si>
    <t>Poultry</t>
  </si>
  <si>
    <t>Battery cage</t>
  </si>
  <si>
    <t>Furnished cage</t>
  </si>
  <si>
    <t>Grow our houses</t>
  </si>
  <si>
    <t>Aquaculture</t>
  </si>
  <si>
    <t>Fresh water pond</t>
  </si>
  <si>
    <t>Brackish water</t>
  </si>
  <si>
    <t>Fish pen</t>
  </si>
  <si>
    <t>Integrated fish farming</t>
  </si>
  <si>
    <t>In your estimation, what size is your pen/cage/pond</t>
  </si>
  <si>
    <t>What kind of animal breeds do you raise in the farm</t>
  </si>
  <si>
    <t>Native</t>
  </si>
  <si>
    <t>Exotic</t>
  </si>
  <si>
    <t>Crossbreed/Hybrid</t>
  </si>
  <si>
    <t>A mix of native and exotic</t>
  </si>
  <si>
    <t>If a mix of native and exotic breeds, how do you keep your native and hybrid animals?</t>
  </si>
  <si>
    <t>Strictly separated</t>
  </si>
  <si>
    <t>Separated but may come in close contact with each other</t>
  </si>
  <si>
    <t>Mixed (co-mingled)</t>
  </si>
  <si>
    <t>How many years of experience do you have in farming?</t>
  </si>
  <si>
    <t>Do you consider farming your main occupation?</t>
  </si>
  <si>
    <t>How would you classify your farm?</t>
  </si>
  <si>
    <t>Where is your farm located?</t>
  </si>
  <si>
    <t>mean</t>
  </si>
  <si>
    <t>median</t>
  </si>
  <si>
    <t>mode</t>
  </si>
  <si>
    <t>tenant</t>
  </si>
  <si>
    <t>pen</t>
  </si>
  <si>
    <t>cage</t>
  </si>
  <si>
    <t>pond</t>
  </si>
  <si>
    <t>Pen</t>
  </si>
  <si>
    <t>Cage</t>
  </si>
  <si>
    <t>Pond</t>
  </si>
  <si>
    <t>If not an owner of the farm, what is your work arrangement in the farm?</t>
  </si>
  <si>
    <r>
      <t xml:space="preserve">In your estimation, how many are raised in each pen/cage/pond </t>
    </r>
    <r>
      <rPr>
        <sz val="8"/>
        <color theme="1"/>
        <rFont val="Calibri"/>
        <family val="2"/>
        <scheme val="minor"/>
      </rPr>
      <t>(statistics include na answers)</t>
    </r>
  </si>
  <si>
    <r>
      <rPr>
        <b/>
        <sz val="11"/>
        <color theme="1"/>
        <rFont val="Calibri"/>
        <family val="2"/>
        <scheme val="minor"/>
      </rPr>
      <t>If raised in captivity</t>
    </r>
    <r>
      <rPr>
        <sz val="11"/>
        <color theme="1"/>
        <rFont val="Calibri"/>
        <family val="2"/>
        <scheme val="minor"/>
      </rPr>
      <t>, what type of cage/pen do you use for your animals?</t>
    </r>
  </si>
  <si>
    <r>
      <t xml:space="preserve">What animals do you raise in your farm? </t>
    </r>
    <r>
      <rPr>
        <sz val="8"/>
        <color theme="1"/>
        <rFont val="Calibri"/>
        <family val="2"/>
        <scheme val="minor"/>
      </rPr>
      <t>(returns no. of respondents raising animals)</t>
    </r>
  </si>
  <si>
    <t>sum</t>
  </si>
  <si>
    <t>What kind of feeds fo you use in the farm?</t>
  </si>
  <si>
    <t>Commercial feeds</t>
  </si>
  <si>
    <t>Non-commercial feeds</t>
  </si>
  <si>
    <t>Starter</t>
  </si>
  <si>
    <t>Grower</t>
  </si>
  <si>
    <t>Finisher</t>
  </si>
  <si>
    <t>Booster/Vitamin-enriched</t>
  </si>
  <si>
    <t>With Antimicrobials</t>
  </si>
  <si>
    <t>Other</t>
  </si>
  <si>
    <t>Natural feed</t>
  </si>
  <si>
    <t>Supplementary feed</t>
  </si>
  <si>
    <t>Complete feed</t>
  </si>
  <si>
    <t>What special types of commercial feeds do you use in the farm?</t>
  </si>
  <si>
    <t>What kind of animal products does your farm produce?</t>
  </si>
  <si>
    <t>For breeding</t>
  </si>
  <si>
    <t>Live</t>
  </si>
  <si>
    <t>For slaughter</t>
  </si>
  <si>
    <t>Animal by-products</t>
  </si>
  <si>
    <t>others</t>
  </si>
  <si>
    <t>How often do you clean the cages/pens?</t>
  </si>
  <si>
    <t>Everyday</t>
  </si>
  <si>
    <t>Every other day</t>
  </si>
  <si>
    <t>Once a week</t>
  </si>
  <si>
    <t>Once a month</t>
  </si>
  <si>
    <t>After harvest</t>
  </si>
  <si>
    <t>What is the method you use for cleaning your animals' cages/pens?</t>
  </si>
  <si>
    <t>Dry cleaning</t>
  </si>
  <si>
    <t>Wet cleaning</t>
  </si>
  <si>
    <t>Wet cleaning w/ chemical disinfectants</t>
  </si>
  <si>
    <t>Wet cleaning w/ biocides</t>
  </si>
  <si>
    <t>How do you dispose animal manutre and other farm wastes?</t>
  </si>
  <si>
    <t>Composting</t>
  </si>
  <si>
    <t>Sell as fertilizer</t>
  </si>
  <si>
    <t>Throw in landfill</t>
  </si>
  <si>
    <t>Septic tank</t>
  </si>
  <si>
    <t>Water runoff</t>
  </si>
  <si>
    <t>Have you encountered or experienced animal disease outbreaks in the last 12 months?</t>
  </si>
  <si>
    <t>Can't Remember</t>
  </si>
  <si>
    <t>If yes, what types of disease outbreaks did you encounter?</t>
  </si>
  <si>
    <t>Highly Pathogenic Avian Influenza/ Bird Flu</t>
  </si>
  <si>
    <t>Foot and Mouth Disease</t>
  </si>
  <si>
    <t>Classical Swine Fever/ Swine Cholera</t>
  </si>
  <si>
    <t>Swine Flu</t>
  </si>
  <si>
    <t>Newcastle Disease</t>
  </si>
  <si>
    <t>Is there a veterinarian in your place?</t>
  </si>
  <si>
    <t>Yes and I consult them regularly</t>
  </si>
  <si>
    <t>Yes and I consult them less often</t>
  </si>
  <si>
    <t>Yes but I do not consult them</t>
  </si>
  <si>
    <t>SOCIO-DEMOGRAPHIC</t>
  </si>
  <si>
    <t>question</t>
  </si>
  <si>
    <t>sample score</t>
  </si>
  <si>
    <t>% of correct answers</t>
  </si>
  <si>
    <t>Index</t>
  </si>
  <si>
    <t>Quartile Index</t>
  </si>
  <si>
    <t>Can you describe what antibiotics are?</t>
  </si>
  <si>
    <t>If yes, what do you think antibiotics are intended for?</t>
  </si>
  <si>
    <t>Please list three antibiotics that you know.</t>
  </si>
  <si>
    <t>Can you describe what antimicrobials are?</t>
  </si>
  <si>
    <t>If yes, what do you think antimicrobials are intended for?</t>
  </si>
  <si>
    <t>Please list three antimicrobials that you know.</t>
  </si>
  <si>
    <t>Do you think there is a difference between antibiotics and antimicrobials?</t>
  </si>
  <si>
    <t>Have you heard of antimicrobial resistance?</t>
  </si>
  <si>
    <t>Where did you hear about antibiotic resistance?</t>
  </si>
  <si>
    <t>Select in the list below what describes antibiotic resistance.</t>
  </si>
  <si>
    <t>Have you heard antimicrobial resistance?</t>
  </si>
  <si>
    <t>Where did you heaer about antimicrobial resistance?</t>
  </si>
  <si>
    <t>Select in the list below, what best describes antimicrobial resistance?</t>
  </si>
  <si>
    <t>From the list below, please select what you think is the best time to use antibiotics.</t>
  </si>
  <si>
    <t>From the list below, how do you assess the risk of antibiotics in animals/fish?</t>
  </si>
  <si>
    <t xml:space="preserve">Please describe how the use of antibiotics in farm animals could affect you and your family. </t>
  </si>
  <si>
    <t>% of agreement</t>
  </si>
  <si>
    <t xml:space="preserve">index </t>
  </si>
  <si>
    <t>17a</t>
  </si>
  <si>
    <t>17b</t>
  </si>
  <si>
    <t>17c</t>
  </si>
  <si>
    <t>17d</t>
  </si>
  <si>
    <t>17e</t>
  </si>
  <si>
    <t>17f</t>
  </si>
  <si>
    <t>17g</t>
  </si>
  <si>
    <t>17h</t>
  </si>
  <si>
    <t>Antibiotics have the same effect as anti-inflammatory drugs</t>
  </si>
  <si>
    <t>knowledge statement</t>
  </si>
  <si>
    <t>Different antibiotics are needed to cure different animal diseases</t>
  </si>
  <si>
    <t>Antibiotics speed up the recovery from most animal diseases</t>
  </si>
  <si>
    <t>If the animals get side effects during a course of antibiotics treatment, you should stop giving them as soon as possible</t>
  </si>
  <si>
    <t>If the animals get some kind of skin reaction when using antibiotic, you should not give the same antibiotic again</t>
  </si>
  <si>
    <t>Antibiotics are effective against bacteria</t>
  </si>
  <si>
    <t>Antibiotics are effective against viral diseases</t>
  </si>
  <si>
    <t>The unnecessary use of antibiotics would lessen its efficacy</t>
  </si>
  <si>
    <t>Knowledge</t>
  </si>
  <si>
    <t>3a</t>
  </si>
  <si>
    <t>3b</t>
  </si>
  <si>
    <t>3c</t>
  </si>
  <si>
    <t>3d</t>
  </si>
  <si>
    <t>3e</t>
  </si>
  <si>
    <t>3f</t>
  </si>
  <si>
    <t>3g</t>
  </si>
  <si>
    <t>3h</t>
  </si>
  <si>
    <t>How would you rate your situation if one of your family members has an infection that cannot be treated with medicine</t>
  </si>
  <si>
    <t>How would you rate your situation if one or some of your animals  have an infection that cannot be treated with medicine?</t>
  </si>
  <si>
    <t>Antimicrobials such as antibiotcs protect both humans and animals</t>
  </si>
  <si>
    <t>If I feel or see that the animals are healed after a few days, I stop giving antibiotics before completing the course of treatment.</t>
  </si>
  <si>
    <t>I prefer to keep antibiotics at home in case there may be a need for the animals later.</t>
  </si>
  <si>
    <t>It is good to be able to get antibiotics even if I see that the animal is healed.</t>
  </si>
  <si>
    <t>I prefer to be able to buy antibiotics from the Agrivet dealers without a prescription.</t>
  </si>
  <si>
    <t>I always complete the course of treatment with antibiotics even if I see that the animal is healed.</t>
  </si>
  <si>
    <t xml:space="preserve">If the animals get side effects during a course of antibiotics treatment you should stop giving them as soon as possible. </t>
  </si>
  <si>
    <t>Antibiotics are important to improve animal production.</t>
  </si>
  <si>
    <t>When your animals are sick, what do you do first?</t>
  </si>
  <si>
    <t>Do you use antibiotics in your farm?</t>
  </si>
  <si>
    <t>What are your reasons for using antibiotics in your farm?</t>
  </si>
  <si>
    <t>Have you used antibiotics to treat any of the following diseases?</t>
  </si>
  <si>
    <t>When your animals are sick, you make sure to give antibiotics to:</t>
  </si>
  <si>
    <t>How do you use antibiotics in your farm?</t>
  </si>
  <si>
    <t>Usually, who administers the antibiotics to animals?</t>
  </si>
  <si>
    <t>How often do you use antimicrobials such as antibiotics in your farm?</t>
  </si>
  <si>
    <t>From whom did you learn about the use of antibiotics in farms?</t>
  </si>
  <si>
    <t>Where do you get the antibiotics that you use in your farm?</t>
  </si>
  <si>
    <t>Do you usually get a professional advice before buying antibiotics for use in your farm?</t>
  </si>
  <si>
    <t>Do you usually ask a veterinarian's prescription when you buy antibiotics for your farm?</t>
  </si>
  <si>
    <t>Why do you not seek professional advice in buying antibiotics?</t>
  </si>
  <si>
    <t>When you decide to buy antibiotics without a veterinarian's prescription, which ones do you use?</t>
  </si>
  <si>
    <t>How do you ensure the quality of antimicrobials such as antibiotics that you bought?</t>
  </si>
  <si>
    <t>When using antibiotics, how long do you use it in your farm?</t>
  </si>
  <si>
    <t>What records do you keep in managing your farm?</t>
  </si>
  <si>
    <t>Do you keep the excess antibiotics?</t>
  </si>
  <si>
    <t>Please describe what you do with excess antibiotics?</t>
  </si>
  <si>
    <t>How long do you keep excess antibiotics?</t>
  </si>
  <si>
    <t>Where do you usually keep your antibiotics?</t>
  </si>
  <si>
    <t>How long do you stop using antibiotics before selling your animal or animal by-product?</t>
  </si>
  <si>
    <t>What do you do with the meat of slaughtered sick animal?</t>
  </si>
  <si>
    <t>P9d_govtech</t>
  </si>
  <si>
    <t>P9e_ablearn_vet</t>
  </si>
  <si>
    <t>P9f_ablearn_self</t>
  </si>
  <si>
    <t>P10a_absource_friends</t>
  </si>
  <si>
    <t>sometimes</t>
  </si>
  <si>
    <t>If you're using antibiotics in your farm, would you be willing to use an alternative instead of antibiotics?</t>
  </si>
  <si>
    <r>
      <t xml:space="preserve">If you're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using antibiotics in your farm. Would you be willing to use antibitoics in the future to protect the health of your animals?</t>
    </r>
  </si>
  <si>
    <t>Please rate your interest in learning more about antibiotics.</t>
  </si>
  <si>
    <t>INTENTION TO USE ANTIBIOTIC ALTERNATIVES AND LEARN ABOUT ANTIBIOTICS</t>
  </si>
  <si>
    <t>Is there a national policy that specifices the operation of agricultural farms in your country?</t>
  </si>
  <si>
    <t>Is there a local ordinance that regulates the operation of agricultural farms?</t>
  </si>
  <si>
    <t>Is there a national policy governing sanitary practices of agricultural farms in your country?</t>
  </si>
  <si>
    <t>Is there a local ordinance governing sanitary practices of agricultural farms?</t>
  </si>
  <si>
    <t>Is there a sanitary officer/inspector in your area?</t>
  </si>
  <si>
    <t>Does the sanitary inspector visit your farm?</t>
  </si>
  <si>
    <t>How often does s/he visit your farm?</t>
  </si>
  <si>
    <t>Can you describe your country's laws on using veterinary drugs?</t>
  </si>
  <si>
    <t>Can you describe your country's laws on dispensing/disposing veterinary drugs?</t>
  </si>
  <si>
    <t>If yes, please list down the (dispensing/disposing) laws you are familiar with.</t>
  </si>
  <si>
    <t>If yes, please list down the (veterinary drug) laws you know or are familiar with.</t>
  </si>
  <si>
    <t>Have you heard about government programs on antimicrobial use in your community?</t>
  </si>
  <si>
    <t>Can you name these (government antimicrobial) programs?</t>
  </si>
  <si>
    <t>Have you been to a community assembly where antimicrobial use was discussed?</t>
  </si>
  <si>
    <t>Based on what you heard (in the community assembly on antimicrobial use), please receall the top three messages that you got from the assemble.</t>
  </si>
  <si>
    <t>Have you encountered information on antimicrobial use in the media?</t>
  </si>
  <si>
    <t>Please recall the top three messages that you got from the media/</t>
  </si>
  <si>
    <t>Are you a member in farmer organizations in your community?</t>
  </si>
  <si>
    <t>Do you join farmers' assemblies/seminars/field days/field school?</t>
  </si>
  <si>
    <t>Do you discuss farm management practices with other farmers?</t>
  </si>
  <si>
    <t>Do you know of a farmer scientist or model farmer in your community?</t>
  </si>
  <si>
    <t>every three months</t>
  </si>
  <si>
    <t>E13c_amr_programname3</t>
  </si>
  <si>
    <t>Communication Preferences</t>
  </si>
  <si>
    <t xml:space="preserve">Media consumption </t>
  </si>
  <si>
    <t>Source</t>
  </si>
  <si>
    <t>For news</t>
  </si>
  <si>
    <t>For entertainment</t>
  </si>
  <si>
    <t>Top 1</t>
  </si>
  <si>
    <t>Top 2</t>
  </si>
  <si>
    <t>Top 3</t>
  </si>
  <si>
    <t>Average Media Consumption Time</t>
  </si>
  <si>
    <t>Ave. Time</t>
  </si>
  <si>
    <t>healthworkers</t>
  </si>
  <si>
    <t xml:space="preserve"> Health Information Sources</t>
  </si>
  <si>
    <t>Health Information Sources</t>
  </si>
  <si>
    <t>Usefulness of Health Information Source</t>
  </si>
  <si>
    <t>Posters</t>
  </si>
  <si>
    <t>Leaflets</t>
  </si>
  <si>
    <t>Brochures</t>
  </si>
  <si>
    <t>Booklets</t>
  </si>
  <si>
    <t>Community Boards</t>
  </si>
  <si>
    <t>Fellow farmers</t>
  </si>
  <si>
    <t>Community leaders</t>
  </si>
  <si>
    <t>Gocernment Agri-technicians</t>
  </si>
  <si>
    <t>Health authorities</t>
  </si>
  <si>
    <t>Agri-suppliers and Agents</t>
  </si>
  <si>
    <t>1</t>
  </si>
  <si>
    <t>2</t>
  </si>
  <si>
    <t>3</t>
  </si>
  <si>
    <t>4</t>
  </si>
  <si>
    <t>5</t>
  </si>
  <si>
    <t>Intro!A1</t>
  </si>
  <si>
    <t>CORRELATION OF KAP+ VARIABLES (based on processed_data scores)</t>
  </si>
  <si>
    <r>
      <t xml:space="preserve">of target </t>
    </r>
    <r>
      <rPr>
        <sz val="11"/>
        <color theme="1"/>
        <rFont val="Calibri"/>
        <family val="2"/>
        <scheme val="minor"/>
      </rPr>
      <t/>
    </r>
  </si>
  <si>
    <t>(enter target sample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</si>
</sst>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33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0" fontId="0" fillId="0" borderId="35" xfId="0" applyBorder="1"/>
    <xf numFmtId="0" fontId="0" fillId="0" borderId="0" xfId="0" applyFill="1" applyBorder="1"/>
    <xf numFmtId="0" fontId="0" fillId="0" borderId="35" xfId="0" applyFill="1" applyBorder="1"/>
    <xf numFmtId="0" fontId="0" fillId="0" borderId="2" xfId="0" applyBorder="1"/>
    <xf numFmtId="9" fontId="0" fillId="0" borderId="3" xfId="2" applyFont="1" applyBorder="1"/>
    <xf numFmtId="0" fontId="0" fillId="0" borderId="3" xfId="0" applyBorder="1"/>
    <xf numFmtId="0" fontId="0" fillId="0" borderId="3" xfId="0" applyBorder="1"/>
    <xf numFmtId="9" fontId="0" fillId="0" borderId="0" xfId="2" applyFont="1"/>
    <xf numFmtId="0" fontId="0" fillId="0" borderId="3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1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2" fillId="0" borderId="3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29" xfId="0" applyBorder="1"/>
    <xf numFmtId="0" fontId="0" fillId="0" borderId="13" xfId="0" applyBorder="1"/>
    <xf numFmtId="0" fontId="0" fillId="0" borderId="31" xfId="0" applyBorder="1"/>
    <xf numFmtId="0" fontId="0" fillId="0" borderId="40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0" borderId="0" xfId="0" applyBorder="1" applyAlignment="1"/>
    <xf numFmtId="0" fontId="0" fillId="0" borderId="19" xfId="0" applyBorder="1" applyAlignment="1"/>
    <xf numFmtId="0" fontId="0" fillId="0" borderId="19" xfId="0" applyFill="1" applyBorder="1" applyAlignment="1"/>
    <xf numFmtId="0" fontId="0" fillId="0" borderId="13" xfId="0" applyBorder="1" applyAlignment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Fill="1" applyBorder="1" applyAlignment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9" xfId="0" applyBorder="1"/>
    <xf numFmtId="0" fontId="0" fillId="0" borderId="11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7" xfId="0" applyBorder="1"/>
    <xf numFmtId="0" fontId="0" fillId="0" borderId="48" xfId="0" applyBorder="1"/>
    <xf numFmtId="0" fontId="3" fillId="0" borderId="0" xfId="1" applyBorder="1"/>
    <xf numFmtId="0" fontId="1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3" fillId="0" borderId="0" xfId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17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3" fillId="0" borderId="5" xfId="1" applyBorder="1" applyAlignment="1">
      <alignment horizontal="center" vertical="center"/>
    </xf>
    <xf numFmtId="0" fontId="0" fillId="5" borderId="7" xfId="0" applyFill="1" applyBorder="1"/>
    <xf numFmtId="0" fontId="0" fillId="9" borderId="7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7" xfId="0" applyFill="1" applyBorder="1"/>
    <xf numFmtId="0" fontId="0" fillId="11" borderId="8" xfId="0" applyFill="1" applyBorder="1"/>
    <xf numFmtId="0" fontId="0" fillId="3" borderId="7" xfId="0" applyFill="1" applyBorder="1"/>
    <xf numFmtId="0" fontId="0" fillId="10" borderId="7" xfId="0" applyFill="1" applyBorder="1"/>
    <xf numFmtId="0" fontId="0" fillId="11" borderId="49" xfId="0" applyFill="1" applyBorder="1"/>
    <xf numFmtId="0" fontId="0" fillId="5" borderId="28" xfId="0" applyFill="1" applyBorder="1"/>
    <xf numFmtId="0" fontId="0" fillId="5" borderId="30" xfId="0" applyFill="1" applyBorder="1"/>
    <xf numFmtId="0" fontId="0" fillId="5" borderId="50" xfId="0" applyFill="1" applyBorder="1"/>
    <xf numFmtId="0" fontId="0" fillId="9" borderId="28" xfId="0" applyFill="1" applyBorder="1"/>
    <xf numFmtId="0" fontId="0" fillId="9" borderId="50" xfId="0" applyFill="1" applyBorder="1"/>
    <xf numFmtId="0" fontId="0" fillId="10" borderId="28" xfId="0" applyFill="1" applyBorder="1"/>
    <xf numFmtId="0" fontId="0" fillId="10" borderId="30" xfId="0" applyFill="1" applyBorder="1"/>
    <xf numFmtId="0" fontId="0" fillId="10" borderId="50" xfId="0" applyFill="1" applyBorder="1"/>
    <xf numFmtId="0" fontId="0" fillId="3" borderId="2" xfId="0" applyFill="1" applyBorder="1"/>
    <xf numFmtId="0" fontId="0" fillId="11" borderId="28" xfId="0" applyFill="1" applyBorder="1"/>
    <xf numFmtId="0" fontId="0" fillId="11" borderId="30" xfId="0" applyFill="1" applyBorder="1"/>
    <xf numFmtId="0" fontId="0" fillId="11" borderId="50" xfId="0" applyFill="1" applyBorder="1"/>
    <xf numFmtId="0" fontId="0" fillId="0" borderId="51" xfId="0" applyBorder="1"/>
    <xf numFmtId="0" fontId="0" fillId="0" borderId="52" xfId="0" applyBorder="1"/>
    <xf numFmtId="0" fontId="0" fillId="0" borderId="41" xfId="0" applyBorder="1"/>
    <xf numFmtId="0" fontId="0" fillId="0" borderId="42" xfId="0" applyBorder="1"/>
    <xf numFmtId="0" fontId="0" fillId="0" borderId="46" xfId="0" applyBorder="1"/>
    <xf numFmtId="0" fontId="0" fillId="0" borderId="45" xfId="0" applyBorder="1"/>
    <xf numFmtId="0" fontId="0" fillId="0" borderId="43" xfId="0" applyBorder="1"/>
    <xf numFmtId="0" fontId="0" fillId="3" borderId="41" xfId="0" applyFill="1" applyBorder="1"/>
    <xf numFmtId="0" fontId="0" fillId="0" borderId="53" xfId="0" applyBorder="1"/>
    <xf numFmtId="0" fontId="0" fillId="0" borderId="54" xfId="0" applyBorder="1"/>
    <xf numFmtId="0" fontId="11" fillId="19" borderId="37" xfId="0" applyFont="1" applyFill="1" applyBorder="1" applyAlignment="1">
      <alignment horizontal="center" vertical="center"/>
    </xf>
    <xf numFmtId="0" fontId="11" fillId="19" borderId="38" xfId="0" applyFont="1" applyFill="1" applyBorder="1" applyAlignment="1">
      <alignment horizontal="center" vertical="center"/>
    </xf>
    <xf numFmtId="0" fontId="11" fillId="19" borderId="6" xfId="0" applyFont="1" applyFill="1" applyBorder="1" applyAlignment="1">
      <alignment horizontal="center"/>
    </xf>
    <xf numFmtId="0" fontId="15" fillId="19" borderId="7" xfId="0" applyFont="1" applyFill="1" applyBorder="1" applyAlignment="1">
      <alignment horizontal="center"/>
    </xf>
    <xf numFmtId="0" fontId="15" fillId="19" borderId="8" xfId="0" applyFont="1" applyFill="1" applyBorder="1" applyAlignment="1">
      <alignment horizontal="center"/>
    </xf>
    <xf numFmtId="0" fontId="15" fillId="19" borderId="9" xfId="0" applyFont="1" applyFill="1" applyBorder="1" applyAlignment="1">
      <alignment horizontal="center"/>
    </xf>
    <xf numFmtId="0" fontId="15" fillId="19" borderId="5" xfId="0" applyFont="1" applyFill="1" applyBorder="1" applyAlignment="1">
      <alignment horizontal="center"/>
    </xf>
    <xf numFmtId="0" fontId="15" fillId="19" borderId="10" xfId="0" applyFont="1" applyFill="1" applyBorder="1" applyAlignment="1">
      <alignment horizontal="center"/>
    </xf>
    <xf numFmtId="0" fontId="11" fillId="19" borderId="39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57"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9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226139"/>
          <a:ext cx="3959192" cy="24323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49996-4664-4D94-9D0E-31C6A41EAA3D}" name="Table6" displayName="Table6" ref="S3:X19" totalsRowShown="0">
  <autoFilter ref="S3:X19" xr:uid="{EE02B0D4-867C-4564-BF95-79FF5CF107FA}"/>
  <tableColumns count="6">
    <tableColumn id="1" xr3:uid="{E6D93489-4442-4348-879A-50760BDEF337}" name="no"/>
    <tableColumn id="2" xr3:uid="{855C031B-C709-4679-8A6A-CA76F4274F27}" name="question"/>
    <tableColumn id="3" xr3:uid="{43FCC125-7E7E-4779-AF95-FCFF5103D6CC}" name="sample score"/>
    <tableColumn id="4" xr3:uid="{664E9235-B01C-4390-83B0-346B9EDCFE95}" name="% of correct answers" dataDxfId="17" dataCellStyle="Percent"/>
    <tableColumn id="5" xr3:uid="{F26483FE-01CB-4F85-B4BE-9B9790861847}" name="Index">
      <calculatedColumnFormula>IF(X4="very low", 1, IF(X4="low", 2, IF(X4="moderate", 3, IF(X4="high", 4, 5))))</calculatedColumnFormula>
    </tableColumn>
    <tableColumn id="6" xr3:uid="{22872D2A-ADB1-4488-94E7-D1579AF3CD79}" name="Quartile Index">
      <calculatedColumnFormula>IF(V4&lt;=20%, "very low", IF(V4&lt;=40%, "low", IF(V4&lt;=60%, "moderate", IF(V4&lt;=80%, "high", 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6:M27" totalsRowShown="0">
  <autoFilter ref="A26:M27" xr:uid="{DC51DB93-E186-401C-BFDE-86D3770E1402}"/>
  <tableColumns count="13">
    <tableColumn id="1" xr3:uid="{DEDE42EA-9948-4E36-9660-189B00C2A580}" name="Array" dataDxfId="5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4" dataCellStyle="Percent">
      <calculatedColumnFormula>H27/COUNT(processed_data!A:A)/3</calculatedColumnFormula>
    </tableColumn>
    <tableColumn id="10" xr3:uid="{7731E94D-8D4D-48A8-BDB8-BC0015A52542}" name="quartile index">
      <calculatedColumnFormula>IF(I27&lt;=20%, "very low", IF(I27&lt;=40%, "low", IF(I27&lt;=60%, "moderate", IF(I27&lt;=80%, "high", "very high"))))</calculatedColumnFormula>
    </tableColumn>
    <tableColumn id="11" xr3:uid="{F7D1F862-011A-49E3-B25D-40A4B7679FAC}" name="index">
      <calculatedColumnFormula>IF(J27="very high", 5, IF(J27="high", 4, IF(J27="moderate", 3, IF(J27="low", 2, 1))))</calculatedColumnFormula>
    </tableColumn>
    <tableColumn id="12" xr3:uid="{59158F77-C214-4AFC-AC99-E45154774598}" name="range">
      <calculatedColumnFormula>D27-C27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29:M33" totalsRowShown="0">
  <autoFilter ref="A29:M33" xr:uid="{2C770B99-7B41-4FE2-85F6-330D5B3CEDF5}"/>
  <tableColumns count="13">
    <tableColumn id="1" xr3:uid="{AA97BE23-90D2-4E96-AF43-8DA8E313A3A9}" name="Array" dataDxfId="3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2" dataCellStyle="Percent"/>
    <tableColumn id="10" xr3:uid="{74F02060-94EC-400D-A5F6-CBC144B3F410}" name="quartile index">
      <calculatedColumnFormula>IF(I30&lt;=20%, "very low", IF(I30&lt;=40%, "low", IF(I30&lt;=60%, "moderate", IF(I30&lt;=80%, "high", "very high"))))</calculatedColumnFormula>
    </tableColumn>
    <tableColumn id="11" xr3:uid="{69514121-0CA9-4D24-B3DF-0CB75EA97A7E}" name="index">
      <calculatedColumnFormula>IF(J30="very high", 5, IF(J30="high", 4, IF(J30="moderate", 3, IF(J30="low", 2, 1))))</calculatedColumnFormula>
    </tableColumn>
    <tableColumn id="12" xr3:uid="{1E683287-59A9-4524-A523-5182C7AEE951}" name="range">
      <calculatedColumnFormula>D30-C30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E3CB3D-53A8-4133-BCC1-12789D5C1FCB}" name="Table7" displayName="Table7" ref="Z3:AJ11" totalsRowShown="0">
  <autoFilter ref="Z3:AJ11" xr:uid="{D0F54B66-9B12-4B51-AAC7-ABE79952CA4E}"/>
  <tableColumns count="11">
    <tableColumn id="1" xr3:uid="{6E601C12-0D15-423B-900B-5D5DC91BF87C}" name="no"/>
    <tableColumn id="2" xr3:uid="{6A62A2A3-A3AB-4EA4-87D5-2A279C4E1047}" name="knowledge statement"/>
    <tableColumn id="3" xr3:uid="{FC36A541-0B2E-45D5-BFDB-BD78312EEE6B}" name="1"/>
    <tableColumn id="4" xr3:uid="{1254DD10-7095-4531-A3D0-93317A70C073}" name="2"/>
    <tableColumn id="5" xr3:uid="{98656FDB-DDD5-4EC1-8348-39B2B8A639FA}" name="3"/>
    <tableColumn id="6" xr3:uid="{2F494902-D616-4E40-8584-AA999D77D8F5}" name="4"/>
    <tableColumn id="7" xr3:uid="{B3C5EFCA-05EE-4713-B370-4A2C65D3BE1C}" name="5"/>
    <tableColumn id="8" xr3:uid="{066E8D39-E455-450F-952F-E74B72F25E01}" name="sample score"/>
    <tableColumn id="9" xr3:uid="{AE6D69DE-67DC-42D2-ACCE-1ADC81B1FCD6}" name="% of agreement" dataDxfId="16" dataCellStyle="Percent">
      <calculatedColumnFormula>AG4/COUNT(coded_data!DD:DD)/5</calculatedColumnFormula>
    </tableColumn>
    <tableColumn id="10" xr3:uid="{22910CD3-5A2F-4DCE-886B-9664C031ABF9}" name="index ">
      <calculatedColumnFormula>IF(AJ4="very low", 1, IF(AJ4="low", 2, IF(AJ4="moderate", 3, IF(AJ4="high", 4, 5))))</calculatedColumnFormula>
    </tableColumn>
    <tableColumn id="11" xr3:uid="{4A088961-256F-4571-B67C-FBF5EBD66527}" name="quartile index">
      <calculatedColumnFormula>IF(AH4&lt;=20%, "very low", IF(AH4&lt;=40%, "low", IF(AH4&lt;=60%, "moderate", IF(AH4&lt;=80%, "high", "very high"))))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0A3D0E-43AA-4ED0-8ECB-F704ABDBC5C0}" name="Table8" displayName="Table8" ref="AL3:AV13" totalsRowShown="0">
  <autoFilter ref="AL3:AV13" xr:uid="{33720788-2806-41B3-AF5C-41C12E601A7F}"/>
  <tableColumns count="11">
    <tableColumn id="1" xr3:uid="{59DBB852-22DE-4F8F-9172-7968539329F0}" name="no"/>
    <tableColumn id="2" xr3:uid="{F20B4E37-7708-468E-8F26-EDFC1E1097BA}" name="question"/>
    <tableColumn id="3" xr3:uid="{02A902F5-63FE-46E6-B2C9-DE6CF631C9BC}" name="1"/>
    <tableColumn id="4" xr3:uid="{F41B1802-D6A3-4DE4-B56B-802E6265EEEB}" name="2"/>
    <tableColumn id="5" xr3:uid="{CBC2E1A0-CD81-433A-B0E3-C7DE7F2E125A}" name="3"/>
    <tableColumn id="6" xr3:uid="{FC9ED884-5066-4CCA-81AE-0E1C09F04CB7}" name="4"/>
    <tableColumn id="7" xr3:uid="{19DD3578-2187-4F5A-9887-55CE6D37B40B}" name="5"/>
    <tableColumn id="8" xr3:uid="{C704E611-211A-4731-9041-365792178B80}" name="sample score"/>
    <tableColumn id="9" xr3:uid="{FF298BFD-5B8C-4BEF-A350-748C02525222}" name="% of agreement" dataDxfId="15" dataCellStyle="Percent">
      <calculatedColumnFormula>AS4/COUNT(coded_data!DP:DP)/5</calculatedColumnFormula>
    </tableColumn>
    <tableColumn id="10" xr3:uid="{4C5371AA-1F62-44AD-9343-D17853756528}" name="index ">
      <calculatedColumnFormula>IF(AV4="very low", 1, IF(AV4="low", 2, IF(AV4="moderate", 3, IF(AV4="high", 4, 5))))</calculatedColumnFormula>
    </tableColumn>
    <tableColumn id="11" xr3:uid="{20736AC0-54D5-49E0-9712-C1707C132C3B}" name="quartile index">
      <calculatedColumnFormula>IF(AT4&lt;=20%, "very low", IF(AT4&lt;=40%, "low", IF(AT4&lt;=60%, "moderate", IF(AT4&lt;=80%, "high", "very high"))))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998B4-B222-49F6-8A52-0E072A557500}" name="Table9" displayName="Table9" ref="AX3:BC26" totalsRowShown="0">
  <autoFilter ref="AX3:BC26" xr:uid="{EAD1CEB0-F172-4608-92A9-42399DBE2F17}"/>
  <tableColumns count="6">
    <tableColumn id="1" xr3:uid="{E7492A8A-F2BD-4E88-B6B8-FEFB9695D2D8}" name="no"/>
    <tableColumn id="2" xr3:uid="{7A943FDC-7745-4905-AFCB-08247818A4E0}" name="question"/>
    <tableColumn id="3" xr3:uid="{4630BDDF-9AFF-4210-A4B4-E6AFE4E37866}" name="sample score"/>
    <tableColumn id="4" xr3:uid="{06DACDD2-CCAB-4B27-BF01-CD473D256CCF}" name="% of correct answers" dataDxfId="14" dataCellStyle="Percent">
      <calculatedColumnFormula>AZ4/COUNT(coded_data!A:A)</calculatedColumnFormula>
    </tableColumn>
    <tableColumn id="5" xr3:uid="{15893549-531C-4130-9A07-2EF77D5F996F}" name="Index">
      <calculatedColumnFormula>IF(BC4="very low", 1, IF(BC4="low", 2, IF(BC4="moderate", 3, IF(BC4="high", 4, 5))))</calculatedColumnFormula>
    </tableColumn>
    <tableColumn id="6" xr3:uid="{1776D75E-E114-4D37-ABBD-198DCB2BFE3A}" name="Quartile Index">
      <calculatedColumnFormula>IF(BA4&lt;=20%, "very low", IF(BA4&lt;=40%, "low", IF(BA4&lt;=60%, "moderate", IF(BA4&lt;=80%, "high", "very high"))))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8FBAA-ED61-463D-A66A-60BE7F9B7390}" name="Table10" displayName="Table10" ref="AX30:BC33" totalsRowShown="0">
  <autoFilter ref="AX30:BC33" xr:uid="{37EA98DD-1BF6-4812-99BC-E2C93C9773FD}"/>
  <tableColumns count="6">
    <tableColumn id="1" xr3:uid="{D2685B19-401A-413D-A49F-92A9189A1D07}" name="no"/>
    <tableColumn id="2" xr3:uid="{76F8A2E1-D560-4857-BB4A-528EA4AF4FB3}" name="question"/>
    <tableColumn id="3" xr3:uid="{8D1B853C-1F23-44BC-80FF-C129E902DCB6}" name="sample score"/>
    <tableColumn id="4" xr3:uid="{D79A976A-56C6-4B92-BCAB-182B521CD767}" name="% of correct answers" dataDxfId="13" dataCellStyle="Percent">
      <calculatedColumnFormula>AZ31/COUNT(coded_data!A:A)</calculatedColumnFormula>
    </tableColumn>
    <tableColumn id="5" xr3:uid="{28CCB468-6E25-43B5-8E3F-06672B03669A}" name="Index">
      <calculatedColumnFormula>IF(BC31="very low", 1, IF(BC31="low", 2, IF(BC31="moderate", 3, IF(BC31="high", 4, 5))))</calculatedColumnFormula>
    </tableColumn>
    <tableColumn id="6" xr3:uid="{E13CA5AA-25F9-49E3-B6C5-5A377B1AE5F4}" name="Quartile Index">
      <calculatedColumnFormula>IF(BA31&lt;=20%, "very low", IF(BA31&lt;=40%, "low", IF(BA31&lt;=60%, "moderate", IF(BA31&lt;=80%, "high", "very high"))))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096FB1-432A-4725-88E5-173C699823C5}" name="Table11" displayName="Table11" ref="BE3:BJ24" totalsRowShown="0">
  <autoFilter ref="BE3:BJ24" xr:uid="{673B9025-76E0-4548-BAA3-996E89DA4FBE}"/>
  <tableColumns count="6">
    <tableColumn id="1" xr3:uid="{2D88E344-04EB-4C67-A3E3-383030C4A78A}" name="no"/>
    <tableColumn id="2" xr3:uid="{AB7352E1-5370-4F4E-969C-C3FE89066B81}" name="question"/>
    <tableColumn id="3" xr3:uid="{B762410F-F9C3-4A60-BB01-3C1F51E608C7}" name="sample score"/>
    <tableColumn id="4" xr3:uid="{569D930D-A619-461A-82B3-7813BEC1E0FA}" name="% of correct answers" dataDxfId="12" dataCellStyle="Percent"/>
    <tableColumn id="5" xr3:uid="{96E34F71-64F4-4D03-BAE4-D422A72053C4}" name="Index">
      <calculatedColumnFormula>IF(BJ4="very low", 1, IF(BJ4="low", 2, IF(BJ4="moderate", 3, IF(BJ4="high", 4, 5))))</calculatedColumnFormula>
    </tableColumn>
    <tableColumn id="6" xr3:uid="{F6312149-0D1F-4685-9479-763B65B0A3AF}" name="Quartile Index">
      <calculatedColumnFormula>IF(BH4&lt;=20%, "very low", IF(BH4&lt;=40%, "low", IF(BH4&lt;=60%, "moderate", IF(BH4&lt;=80%, "high", "very high"))))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tableColumns count="13">
    <tableColumn id="1" xr3:uid="{95421FD6-5EC1-4DE6-87C7-98A001A7FEAC}" name="Array" dataDxfId="11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10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2:M14" totalsRowShown="0">
  <autoFilter ref="A12:M14" xr:uid="{04BFEA51-1F22-4F60-A22D-D8727EDAD7CD}"/>
  <tableColumns count="13">
    <tableColumn id="1" xr3:uid="{730E3A46-A887-49D0-9C26-EEC8E0959119}" name="Array" dataDxfId="9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8" dataCellStyle="Percent">
      <calculatedColumnFormula>H13/COUNT(processed_data!A:A)/40</calculatedColumnFormula>
    </tableColumn>
    <tableColumn id="10" xr3:uid="{110BDF92-BFF1-41AE-88A8-FFE0CF5238F7}" name="quartile index">
      <calculatedColumnFormula>IF(I13&lt;=20%, "very low", IF(I13&lt;=40%, "low", IF(I13&lt;=60%, "moderate", IF(I13&lt;=80%, "high", "very high"))))</calculatedColumnFormula>
    </tableColumn>
    <tableColumn id="11" xr3:uid="{7AD209FF-1B5B-41B6-8585-D2BAB1A5B04A}" name="index">
      <calculatedColumnFormula>IF(J13="very high", 5, IF(J13="high", 4, IF(J13="moderate", 3, IF(J13="low", 2, 1))))</calculatedColumnFormula>
    </tableColumn>
    <tableColumn id="12" xr3:uid="{A383D281-48C3-44C8-B02D-9836D2A94B51}" name="range">
      <calculatedColumnFormula>D13-C13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6:M24" totalsRowShown="0">
  <autoFilter ref="A16:M24" xr:uid="{C5FC9BBE-D7C8-4E24-AF4E-FCE1FCC47FA4}"/>
  <tableColumns count="13">
    <tableColumn id="1" xr3:uid="{C7171BCA-EC5A-43DF-A7B0-81379CB6F1DD}" name="Array" dataDxfId="7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6" dataCellStyle="Percent"/>
    <tableColumn id="10" xr3:uid="{1D49422A-6353-45F4-8FE4-98CE694C5193}" name="quartile index">
      <calculatedColumnFormula>IF(I17&lt;=20%, "very low", IF(I17&lt;=40%, "low", IF(I17&lt;=60%, "moderate", IF(I17&lt;=80%, "high", "very high"))))</calculatedColumnFormula>
    </tableColumn>
    <tableColumn id="11" xr3:uid="{2681B3DD-F385-43BB-8A3B-D11CC9110515}" name="index">
      <calculatedColumnFormula>IF(J17="very high", 5, IF(J17="high", 4, IF(J17="moderate", 3, IF(J17="low", 2, 1))))</calculatedColumnFormula>
    </tableColumn>
    <tableColumn id="12" xr3:uid="{2376277E-5A3F-4219-B509-302F462CFEAC}" name="range">
      <calculatedColumnFormula>D17-C17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zoomScaleNormal="100" zoomScaleSheetLayoutView="84" workbookViewId="0">
      <selection activeCell="F21" sqref="F21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1" t="s">
        <v>25</v>
      </c>
      <c r="M1" s="132"/>
      <c r="N1" s="132"/>
      <c r="O1" s="132"/>
      <c r="P1" s="132"/>
      <c r="Q1" s="133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95"/>
      <c r="N3" s="95"/>
      <c r="O3" s="95"/>
      <c r="P3" s="95"/>
      <c r="Q3" s="96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95"/>
      <c r="N4" s="95"/>
      <c r="O4" s="95"/>
      <c r="P4" s="95"/>
      <c r="Q4" s="96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92"/>
      <c r="M5" s="93"/>
      <c r="N5" s="93"/>
      <c r="O5" s="93"/>
      <c r="P5" s="93"/>
      <c r="Q5" s="94"/>
      <c r="R5" s="4"/>
    </row>
    <row r="6" spans="1:18" x14ac:dyDescent="0.35">
      <c r="A6" s="119" t="s">
        <v>11</v>
      </c>
      <c r="B6" s="120"/>
      <c r="C6" s="120"/>
      <c r="D6" s="120"/>
      <c r="E6" s="120"/>
      <c r="F6" s="120"/>
      <c r="G6" s="121" t="s">
        <v>10</v>
      </c>
      <c r="H6" s="122"/>
      <c r="I6" s="122"/>
      <c r="J6" s="122"/>
      <c r="K6" s="123"/>
      <c r="L6" s="92"/>
      <c r="M6" s="93"/>
      <c r="N6" s="93"/>
      <c r="O6" s="93"/>
      <c r="P6" s="93"/>
      <c r="Q6" s="94"/>
      <c r="R6" s="4"/>
    </row>
    <row r="7" spans="1:18" x14ac:dyDescent="0.35">
      <c r="A7" s="10" t="s">
        <v>9</v>
      </c>
      <c r="B7" s="142" t="s">
        <v>19</v>
      </c>
      <c r="C7" s="143"/>
      <c r="D7" s="143"/>
      <c r="E7" s="143"/>
      <c r="F7" s="143"/>
      <c r="G7" s="105" t="s">
        <v>8</v>
      </c>
      <c r="H7" s="106"/>
      <c r="I7" s="106"/>
      <c r="J7" s="106"/>
      <c r="K7" s="107"/>
      <c r="L7" s="92"/>
      <c r="M7" s="93"/>
      <c r="N7" s="93"/>
      <c r="O7" s="93"/>
      <c r="P7" s="93"/>
      <c r="Q7" s="94"/>
      <c r="R7" s="4"/>
    </row>
    <row r="8" spans="1:18" x14ac:dyDescent="0.35">
      <c r="A8" s="2" t="s">
        <v>7</v>
      </c>
      <c r="B8" s="110" t="s">
        <v>19</v>
      </c>
      <c r="C8" s="111"/>
      <c r="D8" s="111"/>
      <c r="E8" s="111"/>
      <c r="F8" s="111"/>
      <c r="G8" s="15" t="s">
        <v>6</v>
      </c>
      <c r="H8" s="112" t="s">
        <v>15</v>
      </c>
      <c r="I8" s="112"/>
      <c r="J8" s="112"/>
      <c r="K8" s="113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4</v>
      </c>
      <c r="B9" s="88" t="str">
        <f>CONCATENATE("(n = ", COUNT(raw_data!A:A), ")")</f>
        <v>(n = 10)</v>
      </c>
      <c r="C9" s="87" t="s">
        <v>927</v>
      </c>
      <c r="D9" s="89" t="s">
        <v>928</v>
      </c>
      <c r="E9" s="87"/>
      <c r="F9" s="87"/>
      <c r="G9" s="16" t="s">
        <v>12</v>
      </c>
      <c r="H9" s="108" t="s">
        <v>16</v>
      </c>
      <c r="I9" s="108"/>
      <c r="J9" s="108"/>
      <c r="K9" s="109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3</v>
      </c>
      <c r="B10" s="110" t="s">
        <v>19</v>
      </c>
      <c r="C10" s="111"/>
      <c r="D10" s="111"/>
      <c r="E10" s="111"/>
      <c r="F10" s="111"/>
      <c r="G10" s="17" t="s">
        <v>20</v>
      </c>
      <c r="H10" s="134" t="s">
        <v>26</v>
      </c>
      <c r="I10" s="135"/>
      <c r="J10" s="135"/>
      <c r="K10" s="136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</v>
      </c>
      <c r="B11" s="129" t="s">
        <v>19</v>
      </c>
      <c r="C11" s="130"/>
      <c r="D11" s="130"/>
      <c r="E11" s="130"/>
      <c r="F11" s="130"/>
      <c r="G11" s="16" t="s">
        <v>13</v>
      </c>
      <c r="H11" s="137" t="s">
        <v>5</v>
      </c>
      <c r="I11" s="137"/>
      <c r="J11" s="137"/>
      <c r="K11" s="138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44" t="s">
        <v>1</v>
      </c>
      <c r="B12" s="145"/>
      <c r="C12" s="145"/>
      <c r="D12" s="145"/>
      <c r="E12" s="145"/>
      <c r="F12" s="145"/>
      <c r="G12" s="18" t="s">
        <v>21</v>
      </c>
      <c r="H12" s="139" t="s">
        <v>27</v>
      </c>
      <c r="I12" s="140"/>
      <c r="J12" s="140"/>
      <c r="K12" s="141"/>
      <c r="L12" s="23"/>
      <c r="M12" s="24"/>
      <c r="N12" s="24"/>
      <c r="O12" s="24"/>
      <c r="P12" s="24"/>
      <c r="Q12" s="25"/>
      <c r="R12" s="4"/>
    </row>
    <row r="13" spans="1:18" x14ac:dyDescent="0.35">
      <c r="A13" s="124" t="s">
        <v>23</v>
      </c>
      <c r="B13" s="125"/>
      <c r="C13" s="126"/>
      <c r="D13" s="127" t="s">
        <v>0</v>
      </c>
      <c r="E13" s="128"/>
      <c r="F13" s="128"/>
      <c r="G13" s="19" t="s">
        <v>14</v>
      </c>
      <c r="H13" s="114" t="s">
        <v>17</v>
      </c>
      <c r="I13" s="114"/>
      <c r="J13" s="114"/>
      <c r="K13" s="115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100" t="s">
        <v>24</v>
      </c>
      <c r="B14" s="101"/>
      <c r="C14" s="102"/>
      <c r="D14" s="103" t="s">
        <v>0</v>
      </c>
      <c r="E14" s="104"/>
      <c r="F14" s="104"/>
      <c r="G14" s="31" t="s">
        <v>22</v>
      </c>
      <c r="H14" s="116" t="s">
        <v>28</v>
      </c>
      <c r="I14" s="116"/>
      <c r="J14" s="117"/>
      <c r="K14" s="118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2" t="s">
        <v>18</v>
      </c>
      <c r="B15" s="97" t="s">
        <v>0</v>
      </c>
      <c r="C15" s="98"/>
      <c r="D15" s="98"/>
      <c r="E15" s="98"/>
      <c r="F15" s="98"/>
      <c r="G15" s="98"/>
      <c r="H15" s="98"/>
      <c r="I15" s="99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0"/>
      <c r="K16" s="30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90"/>
      <c r="I22" s="91"/>
      <c r="J22" s="91"/>
      <c r="K22" s="91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5">
    <mergeCell ref="D13:F13"/>
    <mergeCell ref="B10:F10"/>
    <mergeCell ref="B11:F11"/>
    <mergeCell ref="L1:Q1"/>
    <mergeCell ref="H10:K10"/>
    <mergeCell ref="H11:K11"/>
    <mergeCell ref="H12:K12"/>
    <mergeCell ref="B7:F7"/>
    <mergeCell ref="A12:F12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J13"/>
  <sheetViews>
    <sheetView topLeftCell="IS1" workbookViewId="0">
      <selection activeCell="JB3" sqref="JB3"/>
    </sheetView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925</v>
      </c>
      <c r="B1" s="167" t="s">
        <v>479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  <c r="BM1" s="168"/>
      <c r="BN1" s="168"/>
      <c r="BO1" s="168"/>
      <c r="BP1" s="168"/>
      <c r="BQ1" s="168"/>
      <c r="BR1" s="168"/>
      <c r="BS1" s="168"/>
      <c r="BT1" s="168"/>
      <c r="BU1" s="168"/>
      <c r="BV1" s="168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  <c r="CJ1" s="168"/>
      <c r="CK1" s="168"/>
      <c r="CL1" s="168"/>
      <c r="CM1" s="168"/>
      <c r="CN1" s="168"/>
      <c r="CO1" s="168"/>
      <c r="CP1" s="168"/>
      <c r="CQ1" s="169"/>
      <c r="CR1" s="170" t="s">
        <v>480</v>
      </c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1"/>
      <c r="DI1" s="171"/>
      <c r="DJ1" s="171"/>
      <c r="DK1" s="171"/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1"/>
      <c r="EB1" s="171"/>
      <c r="EC1" s="171"/>
      <c r="ED1" s="171"/>
      <c r="EE1" s="172"/>
      <c r="EF1" s="173" t="s">
        <v>481</v>
      </c>
      <c r="EG1" s="174"/>
      <c r="EH1" s="174"/>
      <c r="EI1" s="174"/>
      <c r="EJ1" s="174"/>
      <c r="EK1" s="174"/>
      <c r="EL1" s="174"/>
      <c r="EM1" s="174"/>
      <c r="EN1" s="174"/>
      <c r="EO1" s="175"/>
      <c r="EP1" s="176" t="s">
        <v>482</v>
      </c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55" t="s">
        <v>485</v>
      </c>
      <c r="HF1" s="156"/>
      <c r="HG1" s="157"/>
      <c r="HH1" s="161" t="s">
        <v>483</v>
      </c>
      <c r="HI1" s="162"/>
      <c r="HJ1" s="162"/>
      <c r="HK1" s="162"/>
      <c r="HL1" s="162"/>
      <c r="HM1" s="162"/>
      <c r="HN1" s="162"/>
      <c r="HO1" s="162"/>
      <c r="HP1" s="162"/>
      <c r="HQ1" s="162"/>
      <c r="HR1" s="162"/>
      <c r="HS1" s="162"/>
      <c r="HT1" s="162"/>
      <c r="HU1" s="162"/>
      <c r="HV1" s="162"/>
      <c r="HW1" s="162"/>
      <c r="HX1" s="162"/>
      <c r="HY1" s="162"/>
      <c r="HZ1" s="162"/>
      <c r="IA1" s="162"/>
      <c r="IB1" s="162"/>
      <c r="IC1" s="162"/>
      <c r="ID1" s="162"/>
      <c r="IE1" s="162"/>
      <c r="IF1" s="162"/>
      <c r="IG1" s="162"/>
      <c r="IH1" s="162"/>
      <c r="II1" s="162"/>
      <c r="IJ1" s="163"/>
      <c r="IK1" s="164" t="s">
        <v>484</v>
      </c>
      <c r="IL1" s="165"/>
      <c r="IM1" s="165"/>
      <c r="IN1" s="165"/>
      <c r="IO1" s="165"/>
      <c r="IP1" s="165"/>
      <c r="IQ1" s="165"/>
      <c r="IR1" s="165"/>
      <c r="IS1" s="165"/>
      <c r="IT1" s="165"/>
      <c r="IU1" s="165"/>
      <c r="IV1" s="165"/>
      <c r="IW1" s="165"/>
      <c r="IX1" s="165"/>
      <c r="IY1" s="165"/>
      <c r="IZ1" s="165"/>
      <c r="JA1" s="165"/>
      <c r="JB1" s="165"/>
      <c r="JC1" s="165"/>
      <c r="JD1" s="165"/>
      <c r="JE1" s="165"/>
      <c r="JF1" s="165"/>
      <c r="JG1" s="165"/>
      <c r="JH1" s="165"/>
      <c r="JI1" s="166"/>
    </row>
    <row r="2" spans="1:269" ht="15" thickBot="1" x14ac:dyDescent="0.4">
      <c r="B2" s="149" t="s">
        <v>477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0"/>
      <c r="BF2" s="149" t="s">
        <v>478</v>
      </c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0"/>
      <c r="CR2" s="149" t="s">
        <v>454</v>
      </c>
      <c r="CS2" s="154"/>
      <c r="CT2" s="154"/>
      <c r="CU2" s="154"/>
      <c r="CV2" s="150"/>
      <c r="CW2" s="149" t="s">
        <v>455</v>
      </c>
      <c r="CX2" s="154"/>
      <c r="CY2" s="154"/>
      <c r="CZ2" s="154"/>
      <c r="DA2" s="154"/>
      <c r="DB2" s="150"/>
      <c r="DC2" s="149" t="s">
        <v>456</v>
      </c>
      <c r="DD2" s="154"/>
      <c r="DE2" s="154"/>
      <c r="DF2" s="154"/>
      <c r="DG2" s="154"/>
      <c r="DH2" s="154"/>
      <c r="DI2" s="154"/>
      <c r="DJ2" s="150"/>
      <c r="DK2" s="149" t="s">
        <v>456</v>
      </c>
      <c r="DL2" s="154"/>
      <c r="DM2" s="154"/>
      <c r="DN2" s="154"/>
      <c r="DO2" s="154"/>
      <c r="DP2" s="154"/>
      <c r="DQ2" s="154"/>
      <c r="DR2" s="150"/>
      <c r="DS2" s="149" t="s">
        <v>457</v>
      </c>
      <c r="DT2" s="154"/>
      <c r="DU2" s="154"/>
      <c r="DV2" s="154"/>
      <c r="DW2" s="150"/>
      <c r="DX2" s="149" t="s">
        <v>458</v>
      </c>
      <c r="DY2" s="154"/>
      <c r="DZ2" s="154"/>
      <c r="EA2" s="154"/>
      <c r="EB2" s="154"/>
      <c r="EC2" s="154"/>
      <c r="ED2" s="154"/>
      <c r="EE2" s="150"/>
      <c r="EF2" s="149" t="s">
        <v>459</v>
      </c>
      <c r="EG2" s="150"/>
      <c r="EH2" s="151" t="s">
        <v>460</v>
      </c>
      <c r="EI2" s="152"/>
      <c r="EJ2" s="152"/>
      <c r="EK2" s="152"/>
      <c r="EL2" s="152"/>
      <c r="EM2" s="152"/>
      <c r="EN2" s="152"/>
      <c r="EO2" s="153"/>
      <c r="EP2" s="149" t="s">
        <v>461</v>
      </c>
      <c r="EQ2" s="154"/>
      <c r="ER2" s="154"/>
      <c r="ES2" s="154"/>
      <c r="ET2" s="154"/>
      <c r="EU2" s="154"/>
      <c r="EV2" s="154"/>
      <c r="EW2" s="154"/>
      <c r="EX2" s="154"/>
      <c r="EY2" s="154"/>
      <c r="EZ2" s="154"/>
      <c r="FA2" s="150"/>
      <c r="FB2" s="149" t="s">
        <v>462</v>
      </c>
      <c r="FC2" s="154"/>
      <c r="FD2" s="154"/>
      <c r="FE2" s="154"/>
      <c r="FF2" s="154"/>
      <c r="FG2" s="154"/>
      <c r="FH2" s="154"/>
      <c r="FI2" s="150"/>
      <c r="FJ2" s="149" t="s">
        <v>463</v>
      </c>
      <c r="FK2" s="154"/>
      <c r="FL2" s="154"/>
      <c r="FM2" s="154"/>
      <c r="FN2" s="154"/>
      <c r="FO2" s="154"/>
      <c r="FP2" s="154"/>
      <c r="FQ2" s="154"/>
      <c r="FR2" s="154"/>
      <c r="FS2" s="154"/>
      <c r="FT2" s="154"/>
      <c r="FU2" s="154"/>
      <c r="FV2" s="150"/>
      <c r="FW2" s="149" t="s">
        <v>464</v>
      </c>
      <c r="FX2" s="150"/>
      <c r="FY2" s="149" t="s">
        <v>465</v>
      </c>
      <c r="FZ2" s="154"/>
      <c r="GA2" s="154"/>
      <c r="GB2" s="154"/>
      <c r="GC2" s="154"/>
      <c r="GD2" s="154"/>
      <c r="GE2" s="154"/>
      <c r="GF2" s="154"/>
      <c r="GG2" s="154"/>
      <c r="GH2" s="154"/>
      <c r="GI2" s="154"/>
      <c r="GJ2" s="154"/>
      <c r="GK2" s="150"/>
      <c r="GL2" s="149" t="s">
        <v>466</v>
      </c>
      <c r="GM2" s="154"/>
      <c r="GN2" s="154"/>
      <c r="GO2" s="154"/>
      <c r="GP2" s="154"/>
      <c r="GQ2" s="154"/>
      <c r="GR2" s="150"/>
      <c r="GS2" s="149" t="s">
        <v>467</v>
      </c>
      <c r="GT2" s="154"/>
      <c r="GU2" s="154"/>
      <c r="GV2" s="154"/>
      <c r="GW2" s="154"/>
      <c r="GX2" s="154"/>
      <c r="GY2" s="154"/>
      <c r="GZ2" s="154"/>
      <c r="HA2" s="154"/>
      <c r="HB2" s="150"/>
      <c r="HC2" s="149" t="s">
        <v>468</v>
      </c>
      <c r="HD2" s="150"/>
      <c r="HE2" s="158"/>
      <c r="HF2" s="159"/>
      <c r="HG2" s="160"/>
      <c r="HH2" s="149" t="s">
        <v>470</v>
      </c>
      <c r="HI2" s="154"/>
      <c r="HJ2" s="154"/>
      <c r="HK2" s="154"/>
      <c r="HL2" s="154"/>
      <c r="HM2" s="154"/>
      <c r="HN2" s="150"/>
      <c r="HO2" s="149" t="s">
        <v>614</v>
      </c>
      <c r="HP2" s="154"/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0"/>
      <c r="IC2" s="149" t="s">
        <v>472</v>
      </c>
      <c r="ID2" s="154"/>
      <c r="IE2" s="154"/>
      <c r="IF2" s="154"/>
      <c r="IG2" s="150"/>
      <c r="IH2" s="149" t="s">
        <v>473</v>
      </c>
      <c r="II2" s="154"/>
      <c r="IJ2" s="150"/>
      <c r="IK2" s="149" t="s">
        <v>474</v>
      </c>
      <c r="IL2" s="154"/>
      <c r="IM2" s="154"/>
      <c r="IN2" s="154"/>
      <c r="IO2" s="154"/>
      <c r="IP2" s="150"/>
      <c r="IQ2" s="149" t="s">
        <v>475</v>
      </c>
      <c r="IR2" s="154"/>
      <c r="IS2" s="154"/>
      <c r="IT2" s="154"/>
      <c r="IU2" s="154"/>
      <c r="IV2" s="150"/>
      <c r="IW2" s="146" t="s">
        <v>907</v>
      </c>
      <c r="IX2" s="147"/>
      <c r="IY2" s="147"/>
      <c r="IZ2" s="147"/>
      <c r="JA2" s="147"/>
      <c r="JB2" s="147"/>
      <c r="JC2" s="147"/>
      <c r="JD2" s="147"/>
      <c r="JE2" s="148"/>
      <c r="JF2" s="146" t="s">
        <v>476</v>
      </c>
      <c r="JG2" s="147"/>
      <c r="JH2" s="147"/>
      <c r="JI2" s="148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M3" t="s">
        <v>864</v>
      </c>
      <c r="FN3" t="s">
        <v>865</v>
      </c>
      <c r="FO3" t="s">
        <v>866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447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 t="s">
        <v>37</v>
      </c>
      <c r="C4">
        <v>1960</v>
      </c>
      <c r="D4" t="s">
        <v>42</v>
      </c>
      <c r="E4" t="s">
        <v>45</v>
      </c>
      <c r="F4" t="s">
        <v>49</v>
      </c>
      <c r="G4" t="s">
        <v>50</v>
      </c>
      <c r="H4" t="s">
        <v>54</v>
      </c>
      <c r="I4" t="s">
        <v>58</v>
      </c>
      <c r="J4" t="s">
        <v>50</v>
      </c>
      <c r="K4">
        <v>40</v>
      </c>
      <c r="L4" t="s">
        <v>65</v>
      </c>
      <c r="M4" t="s">
        <v>50</v>
      </c>
      <c r="N4" t="s">
        <v>51</v>
      </c>
      <c r="O4" t="s">
        <v>50</v>
      </c>
      <c r="P4" t="s">
        <v>51</v>
      </c>
      <c r="Q4" t="s">
        <v>50</v>
      </c>
      <c r="R4" t="s">
        <v>51</v>
      </c>
      <c r="S4" t="s">
        <v>50</v>
      </c>
      <c r="T4" t="s">
        <v>50</v>
      </c>
      <c r="U4" t="s">
        <v>51</v>
      </c>
      <c r="V4" t="s">
        <v>51</v>
      </c>
      <c r="W4" t="s">
        <v>50</v>
      </c>
      <c r="X4" t="s">
        <v>50</v>
      </c>
      <c r="Y4" t="s">
        <v>51</v>
      </c>
      <c r="Z4" t="s">
        <v>68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54</v>
      </c>
      <c r="AJ4" t="s">
        <v>71</v>
      </c>
      <c r="AK4" t="s">
        <v>50</v>
      </c>
      <c r="AL4" t="s">
        <v>50</v>
      </c>
      <c r="AM4" t="s">
        <v>51</v>
      </c>
      <c r="AN4" t="s">
        <v>51</v>
      </c>
      <c r="AO4" t="s">
        <v>50</v>
      </c>
      <c r="AP4" t="s">
        <v>50</v>
      </c>
      <c r="AQ4" t="s">
        <v>50</v>
      </c>
      <c r="AR4" t="s">
        <v>51</v>
      </c>
      <c r="AS4" t="s">
        <v>51</v>
      </c>
      <c r="AT4" t="s">
        <v>50</v>
      </c>
      <c r="AU4" t="s">
        <v>50</v>
      </c>
      <c r="AV4" t="s">
        <v>51</v>
      </c>
      <c r="AW4" t="s">
        <v>51</v>
      </c>
      <c r="AX4">
        <v>30</v>
      </c>
      <c r="AY4">
        <v>20</v>
      </c>
      <c r="AZ4">
        <v>50</v>
      </c>
      <c r="BA4">
        <v>10</v>
      </c>
      <c r="BB4">
        <v>20</v>
      </c>
      <c r="BC4">
        <v>20</v>
      </c>
      <c r="BD4" t="s">
        <v>94</v>
      </c>
      <c r="BE4" t="s">
        <v>98</v>
      </c>
      <c r="BF4" t="s">
        <v>102</v>
      </c>
      <c r="BG4" t="s">
        <v>50</v>
      </c>
      <c r="BH4" t="s">
        <v>50</v>
      </c>
      <c r="BI4" t="s">
        <v>50</v>
      </c>
      <c r="BJ4" t="s">
        <v>50</v>
      </c>
      <c r="BK4" t="s">
        <v>50</v>
      </c>
      <c r="BL4" t="s">
        <v>51</v>
      </c>
      <c r="BM4" t="s">
        <v>50</v>
      </c>
      <c r="BN4" t="s">
        <v>50</v>
      </c>
      <c r="BO4" t="s">
        <v>50</v>
      </c>
      <c r="BP4" t="s">
        <v>50</v>
      </c>
      <c r="BQ4" t="s">
        <v>50</v>
      </c>
      <c r="BR4" t="s">
        <v>51</v>
      </c>
      <c r="BS4" t="s">
        <v>51</v>
      </c>
      <c r="BT4" t="s">
        <v>50</v>
      </c>
      <c r="BU4" t="s">
        <v>50</v>
      </c>
      <c r="BV4" t="s">
        <v>50</v>
      </c>
      <c r="BW4" t="s">
        <v>51</v>
      </c>
      <c r="BX4" t="s">
        <v>51</v>
      </c>
      <c r="BY4" t="s">
        <v>50</v>
      </c>
      <c r="BZ4" t="s">
        <v>50</v>
      </c>
      <c r="CA4" t="s">
        <v>50</v>
      </c>
      <c r="CB4" t="s">
        <v>51</v>
      </c>
      <c r="CC4" t="s">
        <v>125</v>
      </c>
      <c r="CD4" t="s">
        <v>50</v>
      </c>
      <c r="CE4" t="s">
        <v>50</v>
      </c>
      <c r="CF4" t="s">
        <v>50</v>
      </c>
      <c r="CG4" t="s">
        <v>50</v>
      </c>
      <c r="CH4" t="s">
        <v>129</v>
      </c>
      <c r="CI4" t="s">
        <v>134</v>
      </c>
      <c r="CJ4" t="s">
        <v>51</v>
      </c>
      <c r="CK4" t="s">
        <v>54</v>
      </c>
      <c r="CL4" t="s">
        <v>54</v>
      </c>
      <c r="CM4" t="s">
        <v>54</v>
      </c>
      <c r="CN4" t="s">
        <v>54</v>
      </c>
      <c r="CO4" t="s">
        <v>54</v>
      </c>
      <c r="CP4" t="s">
        <v>54</v>
      </c>
      <c r="CQ4" s="33" t="s">
        <v>131</v>
      </c>
      <c r="CR4" t="s">
        <v>50</v>
      </c>
      <c r="CS4" t="s">
        <v>151</v>
      </c>
      <c r="CT4" t="s">
        <v>155</v>
      </c>
      <c r="CU4" t="s">
        <v>156</v>
      </c>
      <c r="CV4" t="s">
        <v>157</v>
      </c>
      <c r="CW4" t="s">
        <v>50</v>
      </c>
      <c r="CX4" t="s">
        <v>151</v>
      </c>
      <c r="CY4" t="s">
        <v>158</v>
      </c>
      <c r="CZ4" t="s">
        <v>159</v>
      </c>
      <c r="DA4" t="s">
        <v>160</v>
      </c>
      <c r="DB4" t="s">
        <v>50</v>
      </c>
      <c r="DC4" t="s">
        <v>50</v>
      </c>
      <c r="DD4" t="s">
        <v>51</v>
      </c>
      <c r="DE4" t="s">
        <v>51</v>
      </c>
      <c r="DF4" t="s">
        <v>50</v>
      </c>
      <c r="DG4" t="s">
        <v>50</v>
      </c>
      <c r="DH4" t="s">
        <v>50</v>
      </c>
      <c r="DI4" t="s">
        <v>161</v>
      </c>
      <c r="DJ4" t="s">
        <v>163</v>
      </c>
      <c r="DK4" t="s">
        <v>50</v>
      </c>
      <c r="DL4" t="s">
        <v>51</v>
      </c>
      <c r="DM4" t="s">
        <v>51</v>
      </c>
      <c r="DN4" t="s">
        <v>50</v>
      </c>
      <c r="DO4" t="s">
        <v>50</v>
      </c>
      <c r="DP4" t="s">
        <v>50</v>
      </c>
      <c r="DQ4" t="s">
        <v>161</v>
      </c>
      <c r="DR4" t="s">
        <v>163</v>
      </c>
      <c r="DS4" t="s">
        <v>50</v>
      </c>
      <c r="DT4" t="s">
        <v>50</v>
      </c>
      <c r="DU4" t="s">
        <v>50</v>
      </c>
      <c r="DV4" t="s">
        <v>50</v>
      </c>
      <c r="DW4" t="s">
        <v>228</v>
      </c>
      <c r="DX4" t="s">
        <v>237</v>
      </c>
      <c r="DY4" t="s">
        <v>239</v>
      </c>
      <c r="DZ4" t="s">
        <v>239</v>
      </c>
      <c r="EA4" t="s">
        <v>239</v>
      </c>
      <c r="EB4" t="s">
        <v>237</v>
      </c>
      <c r="EC4" t="s">
        <v>239</v>
      </c>
      <c r="ED4" t="s">
        <v>239</v>
      </c>
      <c r="EE4" s="33" t="s">
        <v>239</v>
      </c>
      <c r="EF4" t="s">
        <v>243</v>
      </c>
      <c r="EG4" t="s">
        <v>243</v>
      </c>
      <c r="EH4" t="s">
        <v>239</v>
      </c>
      <c r="EI4" t="s">
        <v>239</v>
      </c>
      <c r="EJ4" t="s">
        <v>237</v>
      </c>
      <c r="EK4" t="s">
        <v>255</v>
      </c>
      <c r="EL4" t="s">
        <v>237</v>
      </c>
      <c r="EM4" t="s">
        <v>239</v>
      </c>
      <c r="EN4" t="s">
        <v>237</v>
      </c>
      <c r="EO4" s="33" t="s">
        <v>239</v>
      </c>
      <c r="EP4" t="s">
        <v>274</v>
      </c>
      <c r="EQ4" t="s">
        <v>50</v>
      </c>
      <c r="ER4" t="s">
        <v>50</v>
      </c>
      <c r="ES4" t="s">
        <v>50</v>
      </c>
      <c r="ET4" t="s">
        <v>51</v>
      </c>
      <c r="EU4" t="s">
        <v>51</v>
      </c>
      <c r="EV4" t="s">
        <v>51</v>
      </c>
      <c r="EW4" t="s">
        <v>50</v>
      </c>
      <c r="EX4" t="s">
        <v>51</v>
      </c>
      <c r="EY4" t="s">
        <v>51</v>
      </c>
      <c r="EZ4" t="s">
        <v>50</v>
      </c>
      <c r="FA4" t="s">
        <v>50</v>
      </c>
      <c r="FB4" t="s">
        <v>279</v>
      </c>
      <c r="FC4" t="s">
        <v>50</v>
      </c>
      <c r="FD4" t="s">
        <v>50</v>
      </c>
      <c r="FE4" t="s">
        <v>50</v>
      </c>
      <c r="FF4" t="s">
        <v>51</v>
      </c>
      <c r="FG4" t="s">
        <v>298</v>
      </c>
      <c r="FH4" t="s">
        <v>299</v>
      </c>
      <c r="FI4" t="s">
        <v>301</v>
      </c>
      <c r="FJ4" t="s">
        <v>51</v>
      </c>
      <c r="FK4" t="s">
        <v>51</v>
      </c>
      <c r="FL4" t="s">
        <v>50</v>
      </c>
      <c r="FM4" t="s">
        <v>50</v>
      </c>
      <c r="FN4" t="s">
        <v>50</v>
      </c>
      <c r="FO4" t="s">
        <v>51</v>
      </c>
      <c r="FP4" t="s">
        <v>161</v>
      </c>
      <c r="FQ4" t="s">
        <v>51</v>
      </c>
      <c r="FR4" t="s">
        <v>51</v>
      </c>
      <c r="FS4" t="s">
        <v>51</v>
      </c>
      <c r="FT4" t="s">
        <v>50</v>
      </c>
      <c r="FU4" t="s">
        <v>51</v>
      </c>
      <c r="FV4" t="s">
        <v>303</v>
      </c>
      <c r="FW4" t="s">
        <v>50</v>
      </c>
      <c r="FX4" t="s">
        <v>50</v>
      </c>
      <c r="FY4" t="s">
        <v>51</v>
      </c>
      <c r="FZ4" t="s">
        <v>54</v>
      </c>
      <c r="GA4" t="s">
        <v>54</v>
      </c>
      <c r="GB4" t="s">
        <v>54</v>
      </c>
      <c r="GC4" t="s">
        <v>54</v>
      </c>
      <c r="GD4" t="s">
        <v>54</v>
      </c>
      <c r="GE4" t="s">
        <v>54</v>
      </c>
      <c r="GF4" t="s">
        <v>54</v>
      </c>
      <c r="GG4" t="s">
        <v>54</v>
      </c>
      <c r="GH4" t="s">
        <v>54</v>
      </c>
      <c r="GI4" t="s">
        <v>54</v>
      </c>
      <c r="GJ4" t="s">
        <v>54</v>
      </c>
      <c r="GK4" t="s">
        <v>54</v>
      </c>
      <c r="GL4" t="s">
        <v>319</v>
      </c>
      <c r="GM4" t="s">
        <v>50</v>
      </c>
      <c r="GN4" t="s">
        <v>50</v>
      </c>
      <c r="GO4" t="s">
        <v>50</v>
      </c>
      <c r="GP4" t="s">
        <v>50</v>
      </c>
      <c r="GQ4" t="s">
        <v>50</v>
      </c>
      <c r="GR4" t="s">
        <v>329</v>
      </c>
      <c r="GS4" t="s">
        <v>51</v>
      </c>
      <c r="GT4" t="s">
        <v>51</v>
      </c>
      <c r="GU4" t="s">
        <v>51</v>
      </c>
      <c r="GV4" t="s">
        <v>51</v>
      </c>
      <c r="GW4" t="s">
        <v>50</v>
      </c>
      <c r="GX4" t="s">
        <v>51</v>
      </c>
      <c r="GY4" t="s">
        <v>51</v>
      </c>
      <c r="GZ4" t="s">
        <v>51</v>
      </c>
      <c r="HA4" t="s">
        <v>339</v>
      </c>
      <c r="HB4" t="s">
        <v>343</v>
      </c>
      <c r="HC4" t="s">
        <v>347</v>
      </c>
      <c r="HD4" s="33" t="s">
        <v>350</v>
      </c>
      <c r="HE4" t="s">
        <v>50</v>
      </c>
      <c r="HF4" t="s">
        <v>54</v>
      </c>
      <c r="HG4" s="33" t="s">
        <v>356</v>
      </c>
      <c r="HH4" s="34" t="s">
        <v>50</v>
      </c>
      <c r="HI4" s="34" t="s">
        <v>51</v>
      </c>
      <c r="HJ4" s="34" t="s">
        <v>50</v>
      </c>
      <c r="HK4" s="34" t="s">
        <v>50</v>
      </c>
      <c r="HL4" s="34" t="s">
        <v>50</v>
      </c>
      <c r="HM4" s="34" t="s">
        <v>50</v>
      </c>
      <c r="HN4" s="34" t="s">
        <v>894</v>
      </c>
      <c r="HO4" s="34" t="s">
        <v>50</v>
      </c>
      <c r="HP4" s="34" t="s">
        <v>408</v>
      </c>
      <c r="HQ4" s="34" t="s">
        <v>164</v>
      </c>
      <c r="HR4" s="34" t="s">
        <v>50</v>
      </c>
      <c r="HS4" s="34" t="s">
        <v>409</v>
      </c>
      <c r="HT4" s="34" t="s">
        <v>410</v>
      </c>
      <c r="HU4" s="34" t="s">
        <v>50</v>
      </c>
      <c r="HV4" s="34" t="s">
        <v>411</v>
      </c>
      <c r="HW4" s="34" t="s">
        <v>164</v>
      </c>
      <c r="HX4" s="34" t="s">
        <v>164</v>
      </c>
      <c r="HY4" s="34" t="s">
        <v>50</v>
      </c>
      <c r="HZ4" s="34" t="s">
        <v>412</v>
      </c>
      <c r="IA4" s="34" t="s">
        <v>411</v>
      </c>
      <c r="IB4" s="34" t="s">
        <v>413</v>
      </c>
      <c r="IC4" s="34" t="s">
        <v>50</v>
      </c>
      <c r="ID4" s="34" t="s">
        <v>411</v>
      </c>
      <c r="IE4" s="34" t="s">
        <v>164</v>
      </c>
      <c r="IF4" s="34" t="s">
        <v>164</v>
      </c>
      <c r="IG4" s="34" t="s">
        <v>50</v>
      </c>
      <c r="IH4" s="34" t="s">
        <v>414</v>
      </c>
      <c r="II4" s="34" t="s">
        <v>50</v>
      </c>
      <c r="IJ4" s="33" t="s">
        <v>50</v>
      </c>
      <c r="IK4" s="34" t="s">
        <v>418</v>
      </c>
      <c r="IL4" s="34" t="s">
        <v>421</v>
      </c>
      <c r="IM4" s="34" t="s">
        <v>419</v>
      </c>
      <c r="IN4" s="34" t="s">
        <v>424</v>
      </c>
      <c r="IO4" s="34" t="s">
        <v>424</v>
      </c>
      <c r="IP4" s="34" t="s">
        <v>426</v>
      </c>
      <c r="IQ4" t="s">
        <v>418</v>
      </c>
      <c r="IR4" t="s">
        <v>419</v>
      </c>
      <c r="IS4" s="34" t="s">
        <v>422</v>
      </c>
      <c r="IT4" s="34" t="s">
        <v>424</v>
      </c>
      <c r="IU4" s="34" t="s">
        <v>425</v>
      </c>
      <c r="IV4" s="34" t="s">
        <v>425</v>
      </c>
      <c r="IW4" s="34" t="s">
        <v>51</v>
      </c>
      <c r="IX4" s="34" t="s">
        <v>51</v>
      </c>
      <c r="IY4" s="34" t="s">
        <v>50</v>
      </c>
      <c r="IZ4" s="34" t="s">
        <v>50</v>
      </c>
      <c r="JA4" s="34" t="s">
        <v>50</v>
      </c>
      <c r="JB4" s="34" t="s">
        <v>431</v>
      </c>
      <c r="JC4" s="34" t="s">
        <v>437</v>
      </c>
      <c r="JD4" s="34" t="s">
        <v>446</v>
      </c>
      <c r="JE4" s="34" t="s">
        <v>435</v>
      </c>
      <c r="JF4" s="34" t="s">
        <v>442</v>
      </c>
      <c r="JG4" s="34" t="s">
        <v>449</v>
      </c>
      <c r="JH4" s="34" t="s">
        <v>450</v>
      </c>
      <c r="JI4" s="34" t="s">
        <v>452</v>
      </c>
    </row>
    <row r="5" spans="1:269" x14ac:dyDescent="0.35">
      <c r="A5" s="33">
        <v>2</v>
      </c>
      <c r="B5" t="s">
        <v>38</v>
      </c>
      <c r="C5">
        <v>1971</v>
      </c>
      <c r="D5" t="s">
        <v>42</v>
      </c>
      <c r="E5" t="s">
        <v>45</v>
      </c>
      <c r="F5" t="s">
        <v>50</v>
      </c>
      <c r="G5" t="s">
        <v>50</v>
      </c>
      <c r="H5" t="s">
        <v>54</v>
      </c>
      <c r="I5" t="s">
        <v>59</v>
      </c>
      <c r="J5" t="s">
        <v>54</v>
      </c>
      <c r="K5" t="s">
        <v>54</v>
      </c>
      <c r="L5" t="s">
        <v>65</v>
      </c>
      <c r="M5" t="s">
        <v>50</v>
      </c>
      <c r="N5" t="s">
        <v>51</v>
      </c>
      <c r="O5" t="s">
        <v>51</v>
      </c>
      <c r="P5" t="s">
        <v>50</v>
      </c>
      <c r="Q5" t="s">
        <v>50</v>
      </c>
      <c r="R5" t="s">
        <v>51</v>
      </c>
      <c r="S5" t="s">
        <v>50</v>
      </c>
      <c r="T5" t="s">
        <v>51</v>
      </c>
      <c r="U5" t="s">
        <v>51</v>
      </c>
      <c r="V5" t="s">
        <v>51</v>
      </c>
      <c r="W5" t="s">
        <v>50</v>
      </c>
      <c r="X5" t="s">
        <v>50</v>
      </c>
      <c r="Y5" t="s">
        <v>51</v>
      </c>
      <c r="Z5" t="s">
        <v>51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54</v>
      </c>
      <c r="AJ5" t="s">
        <v>71</v>
      </c>
      <c r="AK5" t="s">
        <v>50</v>
      </c>
      <c r="AL5" t="s">
        <v>50</v>
      </c>
      <c r="AM5" t="s">
        <v>51</v>
      </c>
      <c r="AN5" t="s">
        <v>50</v>
      </c>
      <c r="AO5" t="s">
        <v>50</v>
      </c>
      <c r="AP5" t="s">
        <v>50</v>
      </c>
      <c r="AQ5" t="s">
        <v>50</v>
      </c>
      <c r="AR5" t="s">
        <v>51</v>
      </c>
      <c r="AS5" t="s">
        <v>50</v>
      </c>
      <c r="AT5" t="s">
        <v>51</v>
      </c>
      <c r="AU5" t="s">
        <v>51</v>
      </c>
      <c r="AV5" t="s">
        <v>50</v>
      </c>
      <c r="AW5" t="s">
        <v>51</v>
      </c>
      <c r="AX5">
        <v>25</v>
      </c>
      <c r="AY5">
        <v>15</v>
      </c>
      <c r="AZ5">
        <v>40</v>
      </c>
      <c r="BA5">
        <v>8</v>
      </c>
      <c r="BB5">
        <v>20</v>
      </c>
      <c r="BC5">
        <v>20</v>
      </c>
      <c r="BD5" t="s">
        <v>95</v>
      </c>
      <c r="BE5" t="s">
        <v>98</v>
      </c>
      <c r="BF5" t="s">
        <v>102</v>
      </c>
      <c r="BG5" t="s">
        <v>50</v>
      </c>
      <c r="BH5" t="s">
        <v>50</v>
      </c>
      <c r="BI5" t="s">
        <v>50</v>
      </c>
      <c r="BJ5" t="s">
        <v>50</v>
      </c>
      <c r="BK5" t="s">
        <v>50</v>
      </c>
      <c r="BL5" t="s">
        <v>51</v>
      </c>
      <c r="BM5" t="s">
        <v>50</v>
      </c>
      <c r="BN5" t="s">
        <v>50</v>
      </c>
      <c r="BO5" t="s">
        <v>50</v>
      </c>
      <c r="BP5" t="s">
        <v>50</v>
      </c>
      <c r="BQ5" t="s">
        <v>50</v>
      </c>
      <c r="BR5" t="s">
        <v>51</v>
      </c>
      <c r="BS5" t="s">
        <v>50</v>
      </c>
      <c r="BT5" t="s">
        <v>51</v>
      </c>
      <c r="BU5" t="s">
        <v>51</v>
      </c>
      <c r="BV5" t="s">
        <v>51</v>
      </c>
      <c r="BW5" t="s">
        <v>51</v>
      </c>
      <c r="BX5" t="s">
        <v>50</v>
      </c>
      <c r="BY5" t="s">
        <v>50</v>
      </c>
      <c r="BZ5" t="s">
        <v>50</v>
      </c>
      <c r="CA5" t="s">
        <v>50</v>
      </c>
      <c r="CB5" t="s">
        <v>51</v>
      </c>
      <c r="CC5" t="s">
        <v>125</v>
      </c>
      <c r="CD5" t="s">
        <v>50</v>
      </c>
      <c r="CE5" t="s">
        <v>50</v>
      </c>
      <c r="CF5" t="s">
        <v>50</v>
      </c>
      <c r="CG5" t="s">
        <v>50</v>
      </c>
      <c r="CH5" t="s">
        <v>51</v>
      </c>
      <c r="CI5" t="s">
        <v>134</v>
      </c>
      <c r="CJ5" t="s">
        <v>50</v>
      </c>
      <c r="CK5" t="s">
        <v>51</v>
      </c>
      <c r="CL5" t="s">
        <v>50</v>
      </c>
      <c r="CM5" t="s">
        <v>50</v>
      </c>
      <c r="CN5" t="s">
        <v>50</v>
      </c>
      <c r="CO5" t="s">
        <v>50</v>
      </c>
      <c r="CP5" t="s">
        <v>130</v>
      </c>
      <c r="CQ5" s="33" t="s">
        <v>132</v>
      </c>
      <c r="CR5" t="s">
        <v>50</v>
      </c>
      <c r="CS5" t="s">
        <v>152</v>
      </c>
      <c r="CT5" t="s">
        <v>155</v>
      </c>
      <c r="CU5" t="s">
        <v>157</v>
      </c>
      <c r="CV5" t="s">
        <v>164</v>
      </c>
      <c r="CW5" t="s">
        <v>50</v>
      </c>
      <c r="CX5" t="s">
        <v>152</v>
      </c>
      <c r="CY5" t="s">
        <v>158</v>
      </c>
      <c r="CZ5" t="s">
        <v>159</v>
      </c>
      <c r="DA5" t="s">
        <v>160</v>
      </c>
      <c r="DB5" t="s">
        <v>50</v>
      </c>
      <c r="DC5" t="s">
        <v>50</v>
      </c>
      <c r="DD5" t="s">
        <v>51</v>
      </c>
      <c r="DE5" t="s">
        <v>51</v>
      </c>
      <c r="DF5" t="s">
        <v>50</v>
      </c>
      <c r="DG5" t="s">
        <v>51</v>
      </c>
      <c r="DH5" t="s">
        <v>50</v>
      </c>
      <c r="DI5" t="s">
        <v>38</v>
      </c>
      <c r="DJ5" t="s">
        <v>163</v>
      </c>
      <c r="DK5" t="s">
        <v>50</v>
      </c>
      <c r="DL5" t="s">
        <v>51</v>
      </c>
      <c r="DM5" t="s">
        <v>51</v>
      </c>
      <c r="DN5" t="s">
        <v>50</v>
      </c>
      <c r="DO5" t="s">
        <v>51</v>
      </c>
      <c r="DP5" t="s">
        <v>50</v>
      </c>
      <c r="DQ5" t="s">
        <v>38</v>
      </c>
      <c r="DR5" t="s">
        <v>167</v>
      </c>
      <c r="DS5" t="s">
        <v>50</v>
      </c>
      <c r="DT5" t="s">
        <v>50</v>
      </c>
      <c r="DU5" t="s">
        <v>50</v>
      </c>
      <c r="DV5" t="s">
        <v>50</v>
      </c>
      <c r="DW5" t="s">
        <v>228</v>
      </c>
      <c r="DX5" t="s">
        <v>238</v>
      </c>
      <c r="DY5" t="s">
        <v>240</v>
      </c>
      <c r="DZ5" t="s">
        <v>239</v>
      </c>
      <c r="EA5" t="s">
        <v>239</v>
      </c>
      <c r="EB5" t="s">
        <v>238</v>
      </c>
      <c r="EC5" t="s">
        <v>240</v>
      </c>
      <c r="ED5" t="s">
        <v>240</v>
      </c>
      <c r="EE5" s="33" t="s">
        <v>239</v>
      </c>
      <c r="EF5" t="s">
        <v>243</v>
      </c>
      <c r="EG5" t="s">
        <v>243</v>
      </c>
      <c r="EH5" t="s">
        <v>239</v>
      </c>
      <c r="EI5" t="s">
        <v>239</v>
      </c>
      <c r="EJ5" t="s">
        <v>237</v>
      </c>
      <c r="EK5" t="s">
        <v>240</v>
      </c>
      <c r="EL5" t="s">
        <v>237</v>
      </c>
      <c r="EM5" t="s">
        <v>239</v>
      </c>
      <c r="EN5" t="s">
        <v>237</v>
      </c>
      <c r="EO5" s="33" t="s">
        <v>239</v>
      </c>
      <c r="EP5" t="s">
        <v>274</v>
      </c>
      <c r="EQ5" t="s">
        <v>50</v>
      </c>
      <c r="ER5" t="s">
        <v>50</v>
      </c>
      <c r="ES5" t="s">
        <v>50</v>
      </c>
      <c r="ET5" t="s">
        <v>51</v>
      </c>
      <c r="EU5" t="s">
        <v>51</v>
      </c>
      <c r="EV5" t="s">
        <v>51</v>
      </c>
      <c r="EW5" t="s">
        <v>50</v>
      </c>
      <c r="EX5" t="s">
        <v>51</v>
      </c>
      <c r="EY5" t="s">
        <v>51</v>
      </c>
      <c r="EZ5" t="s">
        <v>50</v>
      </c>
      <c r="FA5" t="s">
        <v>50</v>
      </c>
      <c r="FB5" t="s">
        <v>280</v>
      </c>
      <c r="FC5" t="s">
        <v>50</v>
      </c>
      <c r="FD5" t="s">
        <v>50</v>
      </c>
      <c r="FE5" t="s">
        <v>50</v>
      </c>
      <c r="FF5" t="s">
        <v>51</v>
      </c>
      <c r="FG5" t="s">
        <v>299</v>
      </c>
      <c r="FH5" t="s">
        <v>51</v>
      </c>
      <c r="FI5" t="s">
        <v>302</v>
      </c>
      <c r="FJ5" t="s">
        <v>51</v>
      </c>
      <c r="FK5" t="s">
        <v>51</v>
      </c>
      <c r="FL5" t="s">
        <v>50</v>
      </c>
      <c r="FM5" t="s">
        <v>50</v>
      </c>
      <c r="FN5" t="s">
        <v>50</v>
      </c>
      <c r="FO5" t="s">
        <v>51</v>
      </c>
      <c r="FP5" t="s">
        <v>38</v>
      </c>
      <c r="FQ5" t="s">
        <v>51</v>
      </c>
      <c r="FR5" t="s">
        <v>51</v>
      </c>
      <c r="FS5" t="s">
        <v>51</v>
      </c>
      <c r="FT5" t="s">
        <v>50</v>
      </c>
      <c r="FU5" t="s">
        <v>51</v>
      </c>
      <c r="FV5" t="s">
        <v>303</v>
      </c>
      <c r="FW5" t="s">
        <v>50</v>
      </c>
      <c r="FX5" t="s">
        <v>50</v>
      </c>
      <c r="FY5" t="s">
        <v>54</v>
      </c>
      <c r="FZ5" t="s">
        <v>54</v>
      </c>
      <c r="GA5" t="s">
        <v>54</v>
      </c>
      <c r="GB5" t="s">
        <v>54</v>
      </c>
      <c r="GC5" t="s">
        <v>54</v>
      </c>
      <c r="GD5" t="s">
        <v>54</v>
      </c>
      <c r="GE5" t="s">
        <v>54</v>
      </c>
      <c r="GF5" t="s">
        <v>54</v>
      </c>
      <c r="GG5" t="s">
        <v>54</v>
      </c>
      <c r="GH5" t="s">
        <v>54</v>
      </c>
      <c r="GI5" t="s">
        <v>54</v>
      </c>
      <c r="GJ5" t="s">
        <v>54</v>
      </c>
      <c r="GK5" t="s">
        <v>54</v>
      </c>
      <c r="GL5" t="s">
        <v>319</v>
      </c>
      <c r="GM5" t="s">
        <v>50</v>
      </c>
      <c r="GN5" t="s">
        <v>50</v>
      </c>
      <c r="GO5" t="s">
        <v>50</v>
      </c>
      <c r="GP5" t="s">
        <v>51</v>
      </c>
      <c r="GQ5" t="s">
        <v>50</v>
      </c>
      <c r="GR5" t="s">
        <v>329</v>
      </c>
      <c r="GS5" t="s">
        <v>51</v>
      </c>
      <c r="GT5" t="s">
        <v>51</v>
      </c>
      <c r="GU5" t="s">
        <v>51</v>
      </c>
      <c r="GV5" t="s">
        <v>51</v>
      </c>
      <c r="GW5" t="s">
        <v>50</v>
      </c>
      <c r="GX5" t="s">
        <v>51</v>
      </c>
      <c r="GY5" t="s">
        <v>51</v>
      </c>
      <c r="GZ5" t="s">
        <v>51</v>
      </c>
      <c r="HA5" t="s">
        <v>339</v>
      </c>
      <c r="HB5" t="s">
        <v>343</v>
      </c>
      <c r="HC5" t="s">
        <v>347</v>
      </c>
      <c r="HD5" s="33" t="s">
        <v>350</v>
      </c>
      <c r="HE5" t="s">
        <v>50</v>
      </c>
      <c r="HF5" t="s">
        <v>54</v>
      </c>
      <c r="HG5" s="33" t="s">
        <v>255</v>
      </c>
      <c r="HH5" s="34" t="s">
        <v>50</v>
      </c>
      <c r="HI5" s="34" t="s">
        <v>405</v>
      </c>
      <c r="HJ5" s="34" t="s">
        <v>50</v>
      </c>
      <c r="HK5" s="34" t="s">
        <v>50</v>
      </c>
      <c r="HL5" s="34" t="s">
        <v>50</v>
      </c>
      <c r="HM5" s="34" t="s">
        <v>51</v>
      </c>
      <c r="HN5" s="34" t="s">
        <v>406</v>
      </c>
      <c r="HO5" s="34" t="s">
        <v>51</v>
      </c>
      <c r="HP5" s="34" t="s">
        <v>54</v>
      </c>
      <c r="HQ5" s="34" t="s">
        <v>54</v>
      </c>
      <c r="HR5" s="34" t="s">
        <v>51</v>
      </c>
      <c r="HS5" s="34" t="s">
        <v>54</v>
      </c>
      <c r="HT5" s="34" t="s">
        <v>54</v>
      </c>
      <c r="HU5" s="34" t="s">
        <v>50</v>
      </c>
      <c r="HV5" s="34" t="s">
        <v>411</v>
      </c>
      <c r="HW5" s="34" t="s">
        <v>164</v>
      </c>
      <c r="HX5" s="34" t="s">
        <v>164</v>
      </c>
      <c r="HY5" s="34" t="s">
        <v>50</v>
      </c>
      <c r="HZ5" s="34" t="s">
        <v>413</v>
      </c>
      <c r="IA5" s="34" t="s">
        <v>411</v>
      </c>
      <c r="IB5" s="34" t="s">
        <v>164</v>
      </c>
      <c r="IC5" s="34" t="s">
        <v>51</v>
      </c>
      <c r="ID5" s="34" t="s">
        <v>54</v>
      </c>
      <c r="IE5" s="34" t="s">
        <v>54</v>
      </c>
      <c r="IF5" s="34" t="s">
        <v>54</v>
      </c>
      <c r="IG5" s="34" t="s">
        <v>50</v>
      </c>
      <c r="IH5" s="34" t="s">
        <v>415</v>
      </c>
      <c r="II5" s="34" t="s">
        <v>51</v>
      </c>
      <c r="IJ5" s="33" t="s">
        <v>51</v>
      </c>
      <c r="IK5" s="34" t="s">
        <v>418</v>
      </c>
      <c r="IL5" s="34" t="s">
        <v>421</v>
      </c>
      <c r="IM5" s="34" t="s">
        <v>419</v>
      </c>
      <c r="IN5" s="34" t="s">
        <v>424</v>
      </c>
      <c r="IO5" s="34" t="s">
        <v>424</v>
      </c>
      <c r="IP5" s="34" t="s">
        <v>426</v>
      </c>
      <c r="IQ5" t="s">
        <v>418</v>
      </c>
      <c r="IR5" t="s">
        <v>419</v>
      </c>
      <c r="IS5" t="s">
        <v>422</v>
      </c>
      <c r="IT5" s="34" t="s">
        <v>424</v>
      </c>
      <c r="IU5" s="34" t="s">
        <v>425</v>
      </c>
      <c r="IV5" s="34" t="s">
        <v>426</v>
      </c>
      <c r="IW5" s="34" t="s">
        <v>51</v>
      </c>
      <c r="IX5" s="34" t="s">
        <v>51</v>
      </c>
      <c r="IY5" s="34" t="s">
        <v>50</v>
      </c>
      <c r="IZ5" s="34" t="s">
        <v>50</v>
      </c>
      <c r="JA5" s="34" t="s">
        <v>50</v>
      </c>
      <c r="JB5" s="34" t="s">
        <v>432</v>
      </c>
      <c r="JC5" s="34" t="s">
        <v>434</v>
      </c>
      <c r="JD5" s="34" t="s">
        <v>446</v>
      </c>
      <c r="JE5" s="34" t="s">
        <v>435</v>
      </c>
      <c r="JF5" s="34" t="s">
        <v>443</v>
      </c>
      <c r="JG5" s="34" t="s">
        <v>449</v>
      </c>
      <c r="JH5" s="34" t="s">
        <v>451</v>
      </c>
      <c r="JI5" s="34" t="s">
        <v>452</v>
      </c>
    </row>
    <row r="6" spans="1:269" x14ac:dyDescent="0.35">
      <c r="A6" s="33">
        <v>3</v>
      </c>
      <c r="B6" t="s">
        <v>38</v>
      </c>
      <c r="C6">
        <v>1971</v>
      </c>
      <c r="D6" t="s">
        <v>43</v>
      </c>
      <c r="E6" t="s">
        <v>45</v>
      </c>
      <c r="F6" t="s">
        <v>50</v>
      </c>
      <c r="G6" t="s">
        <v>50</v>
      </c>
      <c r="H6" t="s">
        <v>54</v>
      </c>
      <c r="I6" t="s">
        <v>59</v>
      </c>
      <c r="J6" t="s">
        <v>54</v>
      </c>
      <c r="K6" t="s">
        <v>54</v>
      </c>
      <c r="L6" t="s">
        <v>65</v>
      </c>
      <c r="M6" t="s">
        <v>50</v>
      </c>
      <c r="N6" t="s">
        <v>51</v>
      </c>
      <c r="O6" t="s">
        <v>51</v>
      </c>
      <c r="P6" t="s">
        <v>50</v>
      </c>
      <c r="Q6" t="s">
        <v>51</v>
      </c>
      <c r="R6" t="s">
        <v>51</v>
      </c>
      <c r="S6" t="s">
        <v>50</v>
      </c>
      <c r="T6" t="s">
        <v>51</v>
      </c>
      <c r="U6" t="s">
        <v>51</v>
      </c>
      <c r="V6" t="s">
        <v>51</v>
      </c>
      <c r="W6" t="s">
        <v>50</v>
      </c>
      <c r="X6" t="s">
        <v>50</v>
      </c>
      <c r="Y6" t="s">
        <v>51</v>
      </c>
      <c r="Z6" t="s">
        <v>51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54</v>
      </c>
      <c r="AJ6" t="s">
        <v>74</v>
      </c>
      <c r="AK6" t="s">
        <v>54</v>
      </c>
      <c r="AL6" t="s">
        <v>54</v>
      </c>
      <c r="AM6" t="s">
        <v>54</v>
      </c>
      <c r="AN6" t="s">
        <v>54</v>
      </c>
      <c r="AO6" t="s">
        <v>54</v>
      </c>
      <c r="AP6" t="s">
        <v>54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  <c r="AV6" t="s">
        <v>54</v>
      </c>
      <c r="AW6" t="s">
        <v>54</v>
      </c>
      <c r="AX6">
        <v>20</v>
      </c>
      <c r="AY6">
        <v>3</v>
      </c>
      <c r="AZ6" t="s">
        <v>54</v>
      </c>
      <c r="BA6">
        <v>6</v>
      </c>
      <c r="BB6">
        <v>3</v>
      </c>
      <c r="BC6" t="s">
        <v>54</v>
      </c>
      <c r="BD6" t="s">
        <v>95</v>
      </c>
      <c r="BE6" t="s">
        <v>98</v>
      </c>
      <c r="BF6" t="s">
        <v>102</v>
      </c>
      <c r="BG6" t="s">
        <v>50</v>
      </c>
      <c r="BH6" t="s">
        <v>50</v>
      </c>
      <c r="BI6" t="s">
        <v>50</v>
      </c>
      <c r="BJ6" t="s">
        <v>50</v>
      </c>
      <c r="BK6" t="s">
        <v>50</v>
      </c>
      <c r="BL6" t="s">
        <v>51</v>
      </c>
      <c r="BM6" t="s">
        <v>50</v>
      </c>
      <c r="BN6" t="s">
        <v>50</v>
      </c>
      <c r="BO6" t="s">
        <v>50</v>
      </c>
      <c r="BP6" t="s">
        <v>50</v>
      </c>
      <c r="BQ6" t="s">
        <v>50</v>
      </c>
      <c r="BR6" t="s">
        <v>51</v>
      </c>
      <c r="BS6" t="s">
        <v>54</v>
      </c>
      <c r="BT6" t="s">
        <v>54</v>
      </c>
      <c r="BU6" t="s">
        <v>54</v>
      </c>
      <c r="BV6" t="s">
        <v>54</v>
      </c>
      <c r="BW6" t="s">
        <v>54</v>
      </c>
      <c r="BX6" t="s">
        <v>50</v>
      </c>
      <c r="BY6" t="s">
        <v>50</v>
      </c>
      <c r="BZ6" t="s">
        <v>51</v>
      </c>
      <c r="CA6" t="s">
        <v>50</v>
      </c>
      <c r="CB6" t="s">
        <v>51</v>
      </c>
      <c r="CC6" t="s">
        <v>126</v>
      </c>
      <c r="CD6" t="s">
        <v>50</v>
      </c>
      <c r="CE6" t="s">
        <v>50</v>
      </c>
      <c r="CF6" t="s">
        <v>51</v>
      </c>
      <c r="CG6" t="s">
        <v>51</v>
      </c>
      <c r="CH6" t="s">
        <v>51</v>
      </c>
      <c r="CI6" t="s">
        <v>135</v>
      </c>
      <c r="CJ6" t="s">
        <v>164</v>
      </c>
      <c r="CK6" t="s">
        <v>54</v>
      </c>
      <c r="CL6" t="s">
        <v>54</v>
      </c>
      <c r="CM6" t="s">
        <v>54</v>
      </c>
      <c r="CN6" t="s">
        <v>54</v>
      </c>
      <c r="CO6" t="s">
        <v>54</v>
      </c>
      <c r="CP6" t="s">
        <v>54</v>
      </c>
      <c r="CQ6" s="33" t="s">
        <v>133</v>
      </c>
      <c r="CR6" t="s">
        <v>50</v>
      </c>
      <c r="CS6" t="s">
        <v>152</v>
      </c>
      <c r="CT6" t="s">
        <v>155</v>
      </c>
      <c r="CU6" t="s">
        <v>156</v>
      </c>
      <c r="CV6" t="s">
        <v>164</v>
      </c>
      <c r="CW6" t="s">
        <v>50</v>
      </c>
      <c r="CX6" t="s">
        <v>152</v>
      </c>
      <c r="CY6" t="s">
        <v>158</v>
      </c>
      <c r="CZ6" t="s">
        <v>159</v>
      </c>
      <c r="DA6" t="s">
        <v>160</v>
      </c>
      <c r="DB6" t="s">
        <v>51</v>
      </c>
      <c r="DC6" t="s">
        <v>51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51</v>
      </c>
      <c r="DL6" t="s">
        <v>54</v>
      </c>
      <c r="DM6" t="s">
        <v>54</v>
      </c>
      <c r="DN6" t="s">
        <v>54</v>
      </c>
      <c r="DO6" t="s">
        <v>54</v>
      </c>
      <c r="DP6" t="s">
        <v>54</v>
      </c>
      <c r="DQ6" t="s">
        <v>54</v>
      </c>
      <c r="DR6" t="s">
        <v>54</v>
      </c>
      <c r="DS6" t="s">
        <v>50</v>
      </c>
      <c r="DT6" t="s">
        <v>50</v>
      </c>
      <c r="DU6" t="s">
        <v>50</v>
      </c>
      <c r="DV6" t="s">
        <v>50</v>
      </c>
      <c r="DW6" t="s">
        <v>229</v>
      </c>
      <c r="DX6" t="s">
        <v>229</v>
      </c>
      <c r="DY6" t="s">
        <v>240</v>
      </c>
      <c r="DZ6" t="s">
        <v>239</v>
      </c>
      <c r="EA6" t="s">
        <v>239</v>
      </c>
      <c r="EB6" t="s">
        <v>240</v>
      </c>
      <c r="EC6" t="s">
        <v>229</v>
      </c>
      <c r="ED6" t="s">
        <v>229</v>
      </c>
      <c r="EE6" s="33" t="s">
        <v>239</v>
      </c>
      <c r="EF6" t="s">
        <v>243</v>
      </c>
      <c r="EG6" t="s">
        <v>245</v>
      </c>
      <c r="EH6" t="s">
        <v>239</v>
      </c>
      <c r="EI6" t="s">
        <v>240</v>
      </c>
      <c r="EJ6" t="s">
        <v>240</v>
      </c>
      <c r="EK6" t="s">
        <v>240</v>
      </c>
      <c r="EL6" t="s">
        <v>240</v>
      </c>
      <c r="EM6" t="s">
        <v>238</v>
      </c>
      <c r="EN6" t="s">
        <v>240</v>
      </c>
      <c r="EO6" s="33" t="s">
        <v>240</v>
      </c>
      <c r="EP6" t="s">
        <v>275</v>
      </c>
      <c r="EQ6" t="s">
        <v>50</v>
      </c>
      <c r="ER6" t="s">
        <v>50</v>
      </c>
      <c r="ES6" t="s">
        <v>50</v>
      </c>
      <c r="ET6" t="s">
        <v>50</v>
      </c>
      <c r="EU6" t="s">
        <v>51</v>
      </c>
      <c r="EV6" t="s">
        <v>50</v>
      </c>
      <c r="EW6" t="s">
        <v>51</v>
      </c>
      <c r="EX6" t="s">
        <v>50</v>
      </c>
      <c r="EY6" t="s">
        <v>50</v>
      </c>
      <c r="EZ6" t="s">
        <v>50</v>
      </c>
      <c r="FA6" t="s">
        <v>51</v>
      </c>
      <c r="FB6" t="s">
        <v>279</v>
      </c>
      <c r="FC6" t="s">
        <v>50</v>
      </c>
      <c r="FD6" t="s">
        <v>50</v>
      </c>
      <c r="FE6" t="s">
        <v>51</v>
      </c>
      <c r="FF6" t="s">
        <v>51</v>
      </c>
      <c r="FG6" t="s">
        <v>300</v>
      </c>
      <c r="FH6" t="s">
        <v>51</v>
      </c>
      <c r="FI6" t="s">
        <v>128</v>
      </c>
      <c r="FJ6" t="s">
        <v>50</v>
      </c>
      <c r="FK6" t="s">
        <v>51</v>
      </c>
      <c r="FL6" t="s">
        <v>51</v>
      </c>
      <c r="FM6" t="s">
        <v>50</v>
      </c>
      <c r="FN6" t="s">
        <v>50</v>
      </c>
      <c r="FO6" t="s">
        <v>51</v>
      </c>
      <c r="FP6" t="s">
        <v>51</v>
      </c>
      <c r="FQ6" t="s">
        <v>51</v>
      </c>
      <c r="FR6" t="s">
        <v>51</v>
      </c>
      <c r="FS6" t="s">
        <v>51</v>
      </c>
      <c r="FT6" t="s">
        <v>50</v>
      </c>
      <c r="FU6" t="s">
        <v>51</v>
      </c>
      <c r="FV6" t="s">
        <v>51</v>
      </c>
      <c r="FW6" t="s">
        <v>50</v>
      </c>
      <c r="FX6" t="s">
        <v>51</v>
      </c>
      <c r="FY6" t="s">
        <v>51</v>
      </c>
      <c r="FZ6" t="s">
        <v>51</v>
      </c>
      <c r="GA6" t="s">
        <v>50</v>
      </c>
      <c r="GB6" t="s">
        <v>51</v>
      </c>
      <c r="GC6" t="s">
        <v>51</v>
      </c>
      <c r="GD6" t="s">
        <v>155</v>
      </c>
      <c r="GE6" t="s">
        <v>164</v>
      </c>
      <c r="GF6" t="s">
        <v>164</v>
      </c>
      <c r="GG6" t="s">
        <v>50</v>
      </c>
      <c r="GH6" t="s">
        <v>50</v>
      </c>
      <c r="GI6" t="s">
        <v>50</v>
      </c>
      <c r="GJ6" t="s">
        <v>50</v>
      </c>
      <c r="GK6" t="s">
        <v>50</v>
      </c>
      <c r="GL6" t="s">
        <v>320</v>
      </c>
      <c r="GM6" t="s">
        <v>50</v>
      </c>
      <c r="GN6" t="s">
        <v>50</v>
      </c>
      <c r="GO6" t="s">
        <v>51</v>
      </c>
      <c r="GP6" t="s">
        <v>51</v>
      </c>
      <c r="GQ6" t="s">
        <v>50</v>
      </c>
      <c r="GR6" t="s">
        <v>51</v>
      </c>
      <c r="GS6" t="s">
        <v>50</v>
      </c>
      <c r="GT6" t="s">
        <v>51</v>
      </c>
      <c r="GU6" t="s">
        <v>51</v>
      </c>
      <c r="GV6" t="s">
        <v>51</v>
      </c>
      <c r="GW6" t="s">
        <v>50</v>
      </c>
      <c r="GX6" t="s">
        <v>51</v>
      </c>
      <c r="GY6" t="s">
        <v>50</v>
      </c>
      <c r="GZ6" t="s">
        <v>51</v>
      </c>
      <c r="HA6" t="s">
        <v>340</v>
      </c>
      <c r="HB6" t="s">
        <v>344</v>
      </c>
      <c r="HC6" t="s">
        <v>348</v>
      </c>
      <c r="HD6" s="33" t="s">
        <v>351</v>
      </c>
      <c r="HE6" t="s">
        <v>50</v>
      </c>
      <c r="HF6" t="s">
        <v>54</v>
      </c>
      <c r="HG6" s="33" t="s">
        <v>255</v>
      </c>
      <c r="HH6" s="34" t="s">
        <v>405</v>
      </c>
      <c r="HI6" s="34" t="s">
        <v>405</v>
      </c>
      <c r="HJ6" s="34" t="s">
        <v>50</v>
      </c>
      <c r="HK6" s="34" t="s">
        <v>50</v>
      </c>
      <c r="HL6" s="34" t="s">
        <v>50</v>
      </c>
      <c r="HM6" s="34" t="s">
        <v>51</v>
      </c>
      <c r="HN6" s="34" t="s">
        <v>406</v>
      </c>
      <c r="HO6" s="34" t="s">
        <v>51</v>
      </c>
      <c r="HP6" s="34" t="s">
        <v>54</v>
      </c>
      <c r="HQ6" s="34" t="s">
        <v>54</v>
      </c>
      <c r="HR6" s="34" t="s">
        <v>51</v>
      </c>
      <c r="HS6" s="34" t="s">
        <v>54</v>
      </c>
      <c r="HT6" s="34" t="s">
        <v>54</v>
      </c>
      <c r="HU6" s="34" t="s">
        <v>50</v>
      </c>
      <c r="HV6" s="34" t="s">
        <v>411</v>
      </c>
      <c r="HW6" s="34" t="s">
        <v>164</v>
      </c>
      <c r="HX6" s="34" t="s">
        <v>164</v>
      </c>
      <c r="HY6" s="34" t="s">
        <v>51</v>
      </c>
      <c r="HZ6" s="34" t="s">
        <v>54</v>
      </c>
      <c r="IA6" s="34" t="s">
        <v>54</v>
      </c>
      <c r="IB6" s="34" t="s">
        <v>54</v>
      </c>
      <c r="IC6" s="34" t="s">
        <v>51</v>
      </c>
      <c r="ID6" s="34" t="s">
        <v>54</v>
      </c>
      <c r="IE6" s="34" t="s">
        <v>54</v>
      </c>
      <c r="IF6" s="34" t="s">
        <v>54</v>
      </c>
      <c r="IG6" s="34" t="s">
        <v>50</v>
      </c>
      <c r="IH6" s="34" t="s">
        <v>416</v>
      </c>
      <c r="II6" s="34" t="s">
        <v>51</v>
      </c>
      <c r="IJ6" s="33" t="s">
        <v>51</v>
      </c>
      <c r="IK6" s="34" t="s">
        <v>419</v>
      </c>
      <c r="IL6" s="34" t="s">
        <v>418</v>
      </c>
      <c r="IM6" s="34" t="s">
        <v>420</v>
      </c>
      <c r="IN6" s="34" t="s">
        <v>425</v>
      </c>
      <c r="IO6" s="34" t="s">
        <v>424</v>
      </c>
      <c r="IP6" s="34" t="s">
        <v>426</v>
      </c>
      <c r="IQ6" t="s">
        <v>418</v>
      </c>
      <c r="IR6" t="s">
        <v>419</v>
      </c>
      <c r="IS6" t="s">
        <v>421</v>
      </c>
      <c r="IT6" s="34" t="s">
        <v>424</v>
      </c>
      <c r="IU6" s="34" t="s">
        <v>425</v>
      </c>
      <c r="IV6" s="34" t="s">
        <v>425</v>
      </c>
      <c r="IW6" s="34" t="s">
        <v>50</v>
      </c>
      <c r="IX6" s="34" t="s">
        <v>51</v>
      </c>
      <c r="IY6" s="34" t="s">
        <v>50</v>
      </c>
      <c r="IZ6" s="34" t="s">
        <v>50</v>
      </c>
      <c r="JA6" s="34" t="s">
        <v>50</v>
      </c>
      <c r="JB6" s="34" t="s">
        <v>432</v>
      </c>
      <c r="JC6" s="34" t="s">
        <v>434</v>
      </c>
      <c r="JD6" s="34" t="s">
        <v>437</v>
      </c>
      <c r="JE6" s="34" t="s">
        <v>436</v>
      </c>
      <c r="JF6" s="34" t="s">
        <v>442</v>
      </c>
      <c r="JG6" s="34" t="s">
        <v>449</v>
      </c>
      <c r="JH6" s="34" t="s">
        <v>451</v>
      </c>
      <c r="JI6" s="34" t="s">
        <v>452</v>
      </c>
    </row>
    <row r="7" spans="1:269" x14ac:dyDescent="0.35">
      <c r="A7" s="33">
        <v>4</v>
      </c>
      <c r="B7" t="s">
        <v>41</v>
      </c>
      <c r="C7">
        <v>1950</v>
      </c>
      <c r="D7" t="s">
        <v>42</v>
      </c>
      <c r="E7" t="s">
        <v>45</v>
      </c>
      <c r="F7" t="s">
        <v>50</v>
      </c>
      <c r="G7" t="s">
        <v>51</v>
      </c>
      <c r="H7" t="s">
        <v>55</v>
      </c>
      <c r="I7" t="s">
        <v>61</v>
      </c>
      <c r="J7" t="s">
        <v>54</v>
      </c>
      <c r="K7" t="s">
        <v>54</v>
      </c>
      <c r="L7" t="s">
        <v>66</v>
      </c>
      <c r="M7" t="s">
        <v>51</v>
      </c>
      <c r="N7" t="s">
        <v>50</v>
      </c>
      <c r="O7" t="s">
        <v>50</v>
      </c>
      <c r="P7" t="s">
        <v>51</v>
      </c>
      <c r="Q7" t="s">
        <v>50</v>
      </c>
      <c r="R7" t="s">
        <v>51</v>
      </c>
      <c r="S7" t="s">
        <v>50</v>
      </c>
      <c r="T7" t="s">
        <v>51</v>
      </c>
      <c r="U7" t="s">
        <v>51</v>
      </c>
      <c r="V7" t="s">
        <v>51</v>
      </c>
      <c r="W7" t="s">
        <v>50</v>
      </c>
      <c r="X7" t="s">
        <v>51</v>
      </c>
      <c r="Y7" t="s">
        <v>51</v>
      </c>
      <c r="Z7" t="s">
        <v>51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54</v>
      </c>
      <c r="AJ7" t="s">
        <v>72</v>
      </c>
      <c r="AK7" t="s">
        <v>54</v>
      </c>
      <c r="AL7" t="s">
        <v>54</v>
      </c>
      <c r="AM7" t="s">
        <v>54</v>
      </c>
      <c r="AN7" t="s">
        <v>54</v>
      </c>
      <c r="AO7" t="s">
        <v>54</v>
      </c>
      <c r="AP7" t="s">
        <v>54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  <c r="AV7" t="s">
        <v>54</v>
      </c>
      <c r="AW7" t="s">
        <v>54</v>
      </c>
      <c r="AX7">
        <v>5</v>
      </c>
      <c r="AY7">
        <v>3</v>
      </c>
      <c r="AZ7" t="s">
        <v>54</v>
      </c>
      <c r="BA7">
        <v>2</v>
      </c>
      <c r="BB7">
        <v>1</v>
      </c>
      <c r="BC7" t="s">
        <v>54</v>
      </c>
      <c r="BD7" t="s">
        <v>92</v>
      </c>
      <c r="BE7" t="s">
        <v>100</v>
      </c>
      <c r="BF7" t="s">
        <v>102</v>
      </c>
      <c r="BG7" t="s">
        <v>50</v>
      </c>
      <c r="BH7" t="s">
        <v>50</v>
      </c>
      <c r="BI7" t="s">
        <v>50</v>
      </c>
      <c r="BJ7" t="s">
        <v>50</v>
      </c>
      <c r="BK7" t="s">
        <v>50</v>
      </c>
      <c r="BL7" t="s">
        <v>51</v>
      </c>
      <c r="BM7" t="s">
        <v>50</v>
      </c>
      <c r="BN7" t="s">
        <v>50</v>
      </c>
      <c r="BO7" t="s">
        <v>50</v>
      </c>
      <c r="BP7" t="s">
        <v>50</v>
      </c>
      <c r="BQ7" t="s">
        <v>50</v>
      </c>
      <c r="BR7" t="s">
        <v>51</v>
      </c>
      <c r="BS7" t="s">
        <v>54</v>
      </c>
      <c r="BT7" t="s">
        <v>54</v>
      </c>
      <c r="BU7" t="s">
        <v>54</v>
      </c>
      <c r="BV7" t="s">
        <v>54</v>
      </c>
      <c r="BW7" t="s">
        <v>54</v>
      </c>
      <c r="BX7" t="s">
        <v>50</v>
      </c>
      <c r="BY7" t="s">
        <v>50</v>
      </c>
      <c r="BZ7" t="s">
        <v>51</v>
      </c>
      <c r="CA7" t="s">
        <v>51</v>
      </c>
      <c r="CB7" t="s">
        <v>51</v>
      </c>
      <c r="CC7" t="s">
        <v>126</v>
      </c>
      <c r="CD7" t="s">
        <v>50</v>
      </c>
      <c r="CE7" t="s">
        <v>50</v>
      </c>
      <c r="CF7" t="s">
        <v>51</v>
      </c>
      <c r="CG7" t="s">
        <v>51</v>
      </c>
      <c r="CH7" t="s">
        <v>51</v>
      </c>
      <c r="CI7" t="s">
        <v>136</v>
      </c>
      <c r="CJ7" t="s">
        <v>50</v>
      </c>
      <c r="CK7" t="s">
        <v>50</v>
      </c>
      <c r="CL7" t="s">
        <v>50</v>
      </c>
      <c r="CM7" t="s">
        <v>50</v>
      </c>
      <c r="CN7" t="s">
        <v>50</v>
      </c>
      <c r="CO7" t="s">
        <v>50</v>
      </c>
      <c r="CP7" t="s">
        <v>54</v>
      </c>
      <c r="CQ7" s="33" t="s">
        <v>51</v>
      </c>
      <c r="CR7" t="s">
        <v>50</v>
      </c>
      <c r="CS7" t="s">
        <v>153</v>
      </c>
      <c r="CT7" t="s">
        <v>155</v>
      </c>
      <c r="CU7" t="s">
        <v>164</v>
      </c>
      <c r="CV7" t="s">
        <v>164</v>
      </c>
      <c r="CW7" t="s">
        <v>50</v>
      </c>
      <c r="CX7" t="s">
        <v>153</v>
      </c>
      <c r="CY7" t="s">
        <v>158</v>
      </c>
      <c r="CZ7" t="s">
        <v>159</v>
      </c>
      <c r="DA7" t="s">
        <v>160</v>
      </c>
      <c r="DB7" t="s">
        <v>51</v>
      </c>
      <c r="DC7" t="s">
        <v>51</v>
      </c>
      <c r="DD7" t="s">
        <v>54</v>
      </c>
      <c r="DE7" t="s">
        <v>54</v>
      </c>
      <c r="DF7" t="s">
        <v>54</v>
      </c>
      <c r="DG7" t="s">
        <v>54</v>
      </c>
      <c r="DH7" t="s">
        <v>54</v>
      </c>
      <c r="DI7" t="s">
        <v>54</v>
      </c>
      <c r="DJ7" t="s">
        <v>54</v>
      </c>
      <c r="DK7" t="s">
        <v>51</v>
      </c>
      <c r="DL7" t="s">
        <v>54</v>
      </c>
      <c r="DM7" t="s">
        <v>54</v>
      </c>
      <c r="DN7" t="s">
        <v>54</v>
      </c>
      <c r="DO7" t="s">
        <v>54</v>
      </c>
      <c r="DP7" t="s">
        <v>54</v>
      </c>
      <c r="DQ7" t="s">
        <v>54</v>
      </c>
      <c r="DR7" t="s">
        <v>54</v>
      </c>
      <c r="DS7" t="s">
        <v>50</v>
      </c>
      <c r="DT7" t="s">
        <v>50</v>
      </c>
      <c r="DU7" t="s">
        <v>51</v>
      </c>
      <c r="DV7" t="s">
        <v>51</v>
      </c>
      <c r="DW7" t="s">
        <v>229</v>
      </c>
      <c r="DX7" t="s">
        <v>229</v>
      </c>
      <c r="DY7" t="s">
        <v>240</v>
      </c>
      <c r="DZ7" t="s">
        <v>239</v>
      </c>
      <c r="EA7" t="s">
        <v>239</v>
      </c>
      <c r="EB7" t="s">
        <v>239</v>
      </c>
      <c r="EC7" t="s">
        <v>229</v>
      </c>
      <c r="ED7" t="s">
        <v>240</v>
      </c>
      <c r="EE7" s="33" t="s">
        <v>240</v>
      </c>
      <c r="EF7" t="s">
        <v>243</v>
      </c>
      <c r="EG7" t="s">
        <v>245</v>
      </c>
      <c r="EH7" t="s">
        <v>239</v>
      </c>
      <c r="EI7" t="s">
        <v>240</v>
      </c>
      <c r="EJ7" t="s">
        <v>255</v>
      </c>
      <c r="EK7" t="s">
        <v>240</v>
      </c>
      <c r="EL7" t="s">
        <v>240</v>
      </c>
      <c r="EM7" t="s">
        <v>255</v>
      </c>
      <c r="EN7" t="s">
        <v>240</v>
      </c>
      <c r="EO7" s="33" t="s">
        <v>240</v>
      </c>
      <c r="EP7" t="s">
        <v>275</v>
      </c>
      <c r="EQ7" t="s">
        <v>50</v>
      </c>
      <c r="ER7" t="s">
        <v>50</v>
      </c>
      <c r="ES7" t="s">
        <v>50</v>
      </c>
      <c r="ET7" t="s">
        <v>50</v>
      </c>
      <c r="EU7" t="s">
        <v>51</v>
      </c>
      <c r="EV7" t="s">
        <v>50</v>
      </c>
      <c r="EW7" t="s">
        <v>50</v>
      </c>
      <c r="EX7" t="s">
        <v>51</v>
      </c>
      <c r="EY7" t="s">
        <v>50</v>
      </c>
      <c r="EZ7" t="s">
        <v>50</v>
      </c>
      <c r="FA7" t="s">
        <v>50</v>
      </c>
      <c r="FB7" t="s">
        <v>281</v>
      </c>
      <c r="FC7" t="s">
        <v>51</v>
      </c>
      <c r="FD7" t="s">
        <v>50</v>
      </c>
      <c r="FE7" t="s">
        <v>50</v>
      </c>
      <c r="FF7" t="s">
        <v>51</v>
      </c>
      <c r="FG7" t="s">
        <v>300</v>
      </c>
      <c r="FH7" t="s">
        <v>51</v>
      </c>
      <c r="FI7" t="s">
        <v>302</v>
      </c>
      <c r="FJ7" t="s">
        <v>50</v>
      </c>
      <c r="FK7" t="s">
        <v>51</v>
      </c>
      <c r="FL7" t="s">
        <v>50</v>
      </c>
      <c r="FM7" t="s">
        <v>50</v>
      </c>
      <c r="FN7" t="s">
        <v>50</v>
      </c>
      <c r="FO7" t="s">
        <v>50</v>
      </c>
      <c r="FP7" t="s">
        <v>51</v>
      </c>
      <c r="FQ7" t="s">
        <v>50</v>
      </c>
      <c r="FR7" t="s">
        <v>50</v>
      </c>
      <c r="FS7" t="s">
        <v>50</v>
      </c>
      <c r="FT7" t="s">
        <v>51</v>
      </c>
      <c r="FU7" t="s">
        <v>51</v>
      </c>
      <c r="FV7" t="s">
        <v>51</v>
      </c>
      <c r="FW7" t="s">
        <v>868</v>
      </c>
      <c r="FX7" t="s">
        <v>51</v>
      </c>
      <c r="FY7" t="s">
        <v>50</v>
      </c>
      <c r="FZ7" t="s">
        <v>50</v>
      </c>
      <c r="GA7" t="s">
        <v>51</v>
      </c>
      <c r="GB7" t="s">
        <v>50</v>
      </c>
      <c r="GC7" t="s">
        <v>51</v>
      </c>
      <c r="GD7" t="s">
        <v>155</v>
      </c>
      <c r="GE7" t="s">
        <v>164</v>
      </c>
      <c r="GF7" t="s">
        <v>164</v>
      </c>
      <c r="GG7" t="s">
        <v>51</v>
      </c>
      <c r="GH7" t="s">
        <v>51</v>
      </c>
      <c r="GI7" t="s">
        <v>50</v>
      </c>
      <c r="GJ7" t="s">
        <v>50</v>
      </c>
      <c r="GK7" t="s">
        <v>51</v>
      </c>
      <c r="GL7" t="s">
        <v>321</v>
      </c>
      <c r="GM7" t="s">
        <v>51</v>
      </c>
      <c r="GN7" t="s">
        <v>50</v>
      </c>
      <c r="GO7" t="s">
        <v>51</v>
      </c>
      <c r="GP7" t="s">
        <v>51</v>
      </c>
      <c r="GQ7" t="s">
        <v>50</v>
      </c>
      <c r="GR7" t="s">
        <v>51</v>
      </c>
      <c r="GS7" t="s">
        <v>50</v>
      </c>
      <c r="GT7" t="s">
        <v>50</v>
      </c>
      <c r="GU7" t="s">
        <v>51</v>
      </c>
      <c r="GV7" t="s">
        <v>51</v>
      </c>
      <c r="GW7" t="s">
        <v>50</v>
      </c>
      <c r="GX7" t="s">
        <v>50</v>
      </c>
      <c r="GY7" t="s">
        <v>50</v>
      </c>
      <c r="GZ7" t="s">
        <v>51</v>
      </c>
      <c r="HA7" t="s">
        <v>341</v>
      </c>
      <c r="HB7" t="s">
        <v>344</v>
      </c>
      <c r="HC7" t="s">
        <v>348</v>
      </c>
      <c r="HD7" s="33" t="s">
        <v>352</v>
      </c>
      <c r="HE7" t="s">
        <v>50</v>
      </c>
      <c r="HF7" t="s">
        <v>54</v>
      </c>
      <c r="HG7" s="33" t="s">
        <v>357</v>
      </c>
      <c r="HH7" s="34" t="s">
        <v>405</v>
      </c>
      <c r="HI7" s="34" t="s">
        <v>405</v>
      </c>
      <c r="HJ7" s="34" t="s">
        <v>50</v>
      </c>
      <c r="HK7" s="34" t="s">
        <v>405</v>
      </c>
      <c r="HL7" s="34" t="s">
        <v>405</v>
      </c>
      <c r="HM7" s="34" t="s">
        <v>51</v>
      </c>
      <c r="HN7" s="34" t="s">
        <v>406</v>
      </c>
      <c r="HO7" s="34" t="s">
        <v>51</v>
      </c>
      <c r="HP7" s="34" t="s">
        <v>54</v>
      </c>
      <c r="HQ7" s="34" t="s">
        <v>54</v>
      </c>
      <c r="HR7" s="34" t="s">
        <v>51</v>
      </c>
      <c r="HS7" s="34" t="s">
        <v>54</v>
      </c>
      <c r="HT7" s="34" t="s">
        <v>54</v>
      </c>
      <c r="HU7" s="34" t="s">
        <v>51</v>
      </c>
      <c r="HV7" s="34" t="s">
        <v>54</v>
      </c>
      <c r="HW7" s="34" t="s">
        <v>54</v>
      </c>
      <c r="HX7" s="34" t="s">
        <v>54</v>
      </c>
      <c r="HY7" s="34" t="s">
        <v>51</v>
      </c>
      <c r="HZ7" s="34" t="s">
        <v>54</v>
      </c>
      <c r="IA7" s="34" t="s">
        <v>54</v>
      </c>
      <c r="IB7" s="34" t="s">
        <v>54</v>
      </c>
      <c r="IC7" s="34" t="s">
        <v>51</v>
      </c>
      <c r="ID7" s="34" t="s">
        <v>54</v>
      </c>
      <c r="IE7" s="34" t="s">
        <v>54</v>
      </c>
      <c r="IF7" s="34" t="s">
        <v>54</v>
      </c>
      <c r="IG7" s="34" t="s">
        <v>50</v>
      </c>
      <c r="IH7" s="34" t="s">
        <v>416</v>
      </c>
      <c r="II7" s="34" t="s">
        <v>50</v>
      </c>
      <c r="IJ7" s="33" t="s">
        <v>51</v>
      </c>
      <c r="IK7" s="34" t="s">
        <v>419</v>
      </c>
      <c r="IL7" s="34" t="s">
        <v>418</v>
      </c>
      <c r="IM7" s="34" t="s">
        <v>420</v>
      </c>
      <c r="IN7" s="34" t="s">
        <v>425</v>
      </c>
      <c r="IO7" s="34" t="s">
        <v>424</v>
      </c>
      <c r="IP7" s="34" t="s">
        <v>426</v>
      </c>
      <c r="IQ7" t="s">
        <v>419</v>
      </c>
      <c r="IR7" t="s">
        <v>420</v>
      </c>
      <c r="IS7" t="s">
        <v>418</v>
      </c>
      <c r="IT7" s="34" t="s">
        <v>425</v>
      </c>
      <c r="IU7" s="34" t="s">
        <v>424</v>
      </c>
      <c r="IV7" s="34" t="s">
        <v>426</v>
      </c>
      <c r="IW7" s="34" t="s">
        <v>50</v>
      </c>
      <c r="IX7" s="34" t="s">
        <v>50</v>
      </c>
      <c r="IY7" s="34" t="s">
        <v>51</v>
      </c>
      <c r="IZ7" s="34" t="s">
        <v>50</v>
      </c>
      <c r="JA7" s="34" t="s">
        <v>50</v>
      </c>
      <c r="JB7" s="34" t="s">
        <v>51</v>
      </c>
      <c r="JC7" s="34" t="s">
        <v>446</v>
      </c>
      <c r="JD7" s="34" t="s">
        <v>434</v>
      </c>
      <c r="JE7" s="34" t="s">
        <v>437</v>
      </c>
      <c r="JF7" s="34" t="s">
        <v>444</v>
      </c>
      <c r="JG7" s="34" t="s">
        <v>449</v>
      </c>
      <c r="JH7" s="34" t="s">
        <v>452</v>
      </c>
      <c r="JI7" s="34" t="s">
        <v>451</v>
      </c>
    </row>
    <row r="8" spans="1:269" x14ac:dyDescent="0.35">
      <c r="A8" s="33">
        <v>5</v>
      </c>
      <c r="B8" t="s">
        <v>35</v>
      </c>
      <c r="C8">
        <v>1980</v>
      </c>
      <c r="D8" t="s">
        <v>42</v>
      </c>
      <c r="E8" t="s">
        <v>46</v>
      </c>
      <c r="F8" t="s">
        <v>50</v>
      </c>
      <c r="G8" t="s">
        <v>51</v>
      </c>
      <c r="H8" t="s">
        <v>55</v>
      </c>
      <c r="I8" t="s">
        <v>61</v>
      </c>
      <c r="J8" t="s">
        <v>54</v>
      </c>
      <c r="K8" t="s">
        <v>54</v>
      </c>
      <c r="L8" t="s">
        <v>66</v>
      </c>
      <c r="M8" t="s">
        <v>51</v>
      </c>
      <c r="N8" t="s">
        <v>50</v>
      </c>
      <c r="O8" t="s">
        <v>50</v>
      </c>
      <c r="P8" t="s">
        <v>51</v>
      </c>
      <c r="Q8" t="s">
        <v>51</v>
      </c>
      <c r="R8" t="s">
        <v>51</v>
      </c>
      <c r="S8" t="s">
        <v>50</v>
      </c>
      <c r="T8" t="s">
        <v>51</v>
      </c>
      <c r="U8" t="s">
        <v>51</v>
      </c>
      <c r="V8" t="s">
        <v>51</v>
      </c>
      <c r="W8" t="s">
        <v>50</v>
      </c>
      <c r="X8" t="s">
        <v>50</v>
      </c>
      <c r="Y8" t="s">
        <v>50</v>
      </c>
      <c r="Z8" t="s">
        <v>51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54</v>
      </c>
      <c r="AJ8" t="s">
        <v>73</v>
      </c>
      <c r="AK8" t="s">
        <v>54</v>
      </c>
      <c r="AL8" t="s">
        <v>54</v>
      </c>
      <c r="AM8" t="s">
        <v>54</v>
      </c>
      <c r="AN8" t="s">
        <v>54</v>
      </c>
      <c r="AO8" t="s">
        <v>54</v>
      </c>
      <c r="AP8" t="s">
        <v>54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  <c r="AV8" t="s">
        <v>54</v>
      </c>
      <c r="AW8" t="s">
        <v>54</v>
      </c>
      <c r="AX8">
        <v>5</v>
      </c>
      <c r="AY8">
        <v>4</v>
      </c>
      <c r="AZ8" t="s">
        <v>54</v>
      </c>
      <c r="BA8">
        <v>2</v>
      </c>
      <c r="BB8">
        <v>1</v>
      </c>
      <c r="BC8" t="s">
        <v>54</v>
      </c>
      <c r="BD8" t="s">
        <v>92</v>
      </c>
      <c r="BE8" t="s">
        <v>98</v>
      </c>
      <c r="BF8" t="s">
        <v>102</v>
      </c>
      <c r="BG8" t="s">
        <v>50</v>
      </c>
      <c r="BH8" t="s">
        <v>50</v>
      </c>
      <c r="BI8" t="s">
        <v>50</v>
      </c>
      <c r="BJ8" t="s">
        <v>50</v>
      </c>
      <c r="BK8" t="s">
        <v>51</v>
      </c>
      <c r="BL8" t="s">
        <v>51</v>
      </c>
      <c r="BM8" t="s">
        <v>50</v>
      </c>
      <c r="BN8" t="s">
        <v>50</v>
      </c>
      <c r="BO8" t="s">
        <v>50</v>
      </c>
      <c r="BP8" t="s">
        <v>51</v>
      </c>
      <c r="BQ8" t="s">
        <v>51</v>
      </c>
      <c r="BR8" t="s">
        <v>51</v>
      </c>
      <c r="BS8" t="s">
        <v>54</v>
      </c>
      <c r="BT8" t="s">
        <v>54</v>
      </c>
      <c r="BU8" t="s">
        <v>54</v>
      </c>
      <c r="BV8" t="s">
        <v>54</v>
      </c>
      <c r="BW8" t="s">
        <v>54</v>
      </c>
      <c r="BX8" t="s">
        <v>51</v>
      </c>
      <c r="BY8" t="s">
        <v>50</v>
      </c>
      <c r="BZ8" t="s">
        <v>51</v>
      </c>
      <c r="CA8" t="s">
        <v>51</v>
      </c>
      <c r="CB8" t="s">
        <v>51</v>
      </c>
      <c r="CC8" t="s">
        <v>127</v>
      </c>
      <c r="CD8" t="s">
        <v>50</v>
      </c>
      <c r="CE8" t="s">
        <v>50</v>
      </c>
      <c r="CF8" t="s">
        <v>51</v>
      </c>
      <c r="CG8" t="s">
        <v>51</v>
      </c>
      <c r="CH8" t="s">
        <v>51</v>
      </c>
      <c r="CI8" t="s">
        <v>136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54</v>
      </c>
      <c r="CQ8" s="33" t="s">
        <v>51</v>
      </c>
      <c r="CR8" t="s">
        <v>50</v>
      </c>
      <c r="CS8" t="s">
        <v>153</v>
      </c>
      <c r="CT8" t="s">
        <v>155</v>
      </c>
      <c r="CU8" t="s">
        <v>164</v>
      </c>
      <c r="CV8" t="s">
        <v>164</v>
      </c>
      <c r="CW8" t="s">
        <v>51</v>
      </c>
      <c r="CX8" t="s">
        <v>54</v>
      </c>
      <c r="CY8" t="s">
        <v>54</v>
      </c>
      <c r="CZ8" t="s">
        <v>54</v>
      </c>
      <c r="DA8" t="s">
        <v>54</v>
      </c>
      <c r="DB8" t="s">
        <v>54</v>
      </c>
      <c r="DC8" t="s">
        <v>51</v>
      </c>
      <c r="DD8" t="s">
        <v>54</v>
      </c>
      <c r="DE8" t="s">
        <v>54</v>
      </c>
      <c r="DF8" t="s">
        <v>54</v>
      </c>
      <c r="DG8" t="s">
        <v>54</v>
      </c>
      <c r="DH8" t="s">
        <v>54</v>
      </c>
      <c r="DI8" t="s">
        <v>54</v>
      </c>
      <c r="DJ8" t="s">
        <v>54</v>
      </c>
      <c r="DK8" t="s">
        <v>51</v>
      </c>
      <c r="DL8" t="s">
        <v>54</v>
      </c>
      <c r="DM8" t="s">
        <v>54</v>
      </c>
      <c r="DN8" t="s">
        <v>54</v>
      </c>
      <c r="DO8" t="s">
        <v>54</v>
      </c>
      <c r="DP8" t="s">
        <v>54</v>
      </c>
      <c r="DQ8" t="s">
        <v>54</v>
      </c>
      <c r="DR8" t="s">
        <v>54</v>
      </c>
      <c r="DS8" t="s">
        <v>50</v>
      </c>
      <c r="DT8" t="s">
        <v>50</v>
      </c>
      <c r="DU8" t="s">
        <v>51</v>
      </c>
      <c r="DV8" t="s">
        <v>51</v>
      </c>
      <c r="DW8" t="s">
        <v>229</v>
      </c>
      <c r="DX8" t="s">
        <v>229</v>
      </c>
      <c r="DY8" t="s">
        <v>240</v>
      </c>
      <c r="DZ8" t="s">
        <v>239</v>
      </c>
      <c r="EA8" t="s">
        <v>239</v>
      </c>
      <c r="EB8" t="s">
        <v>239</v>
      </c>
      <c r="EC8" t="s">
        <v>229</v>
      </c>
      <c r="ED8" t="s">
        <v>240</v>
      </c>
      <c r="EE8" s="33" t="s">
        <v>229</v>
      </c>
      <c r="EF8" t="s">
        <v>243</v>
      </c>
      <c r="EG8" t="s">
        <v>245</v>
      </c>
      <c r="EH8" t="s">
        <v>239</v>
      </c>
      <c r="EI8" t="s">
        <v>255</v>
      </c>
      <c r="EJ8" t="s">
        <v>240</v>
      </c>
      <c r="EK8" t="s">
        <v>255</v>
      </c>
      <c r="EL8" t="s">
        <v>255</v>
      </c>
      <c r="EM8" t="s">
        <v>238</v>
      </c>
      <c r="EN8" t="s">
        <v>255</v>
      </c>
      <c r="EO8" s="33" t="s">
        <v>240</v>
      </c>
      <c r="EP8" t="s">
        <v>275</v>
      </c>
      <c r="EQ8" t="s">
        <v>50</v>
      </c>
      <c r="ER8" t="s">
        <v>50</v>
      </c>
      <c r="ES8" t="s">
        <v>50</v>
      </c>
      <c r="ET8" t="s">
        <v>50</v>
      </c>
      <c r="EU8" t="s">
        <v>51</v>
      </c>
      <c r="EV8" t="s">
        <v>50</v>
      </c>
      <c r="EW8" t="s">
        <v>50</v>
      </c>
      <c r="EX8" t="s">
        <v>50</v>
      </c>
      <c r="EY8" t="s">
        <v>50</v>
      </c>
      <c r="EZ8" t="s">
        <v>51</v>
      </c>
      <c r="FA8" t="s">
        <v>50</v>
      </c>
      <c r="FB8" t="s">
        <v>281</v>
      </c>
      <c r="FC8" t="s">
        <v>51</v>
      </c>
      <c r="FD8" t="s">
        <v>50</v>
      </c>
      <c r="FE8" t="s">
        <v>51</v>
      </c>
      <c r="FF8" t="s">
        <v>51</v>
      </c>
      <c r="FG8" t="s">
        <v>300</v>
      </c>
      <c r="FH8" t="s">
        <v>51</v>
      </c>
      <c r="FI8" t="s">
        <v>302</v>
      </c>
      <c r="FJ8" t="s">
        <v>50</v>
      </c>
      <c r="FK8" t="s">
        <v>51</v>
      </c>
      <c r="FL8" t="s">
        <v>51</v>
      </c>
      <c r="FM8" t="s">
        <v>51</v>
      </c>
      <c r="FN8" t="s">
        <v>50</v>
      </c>
      <c r="FO8" t="s">
        <v>51</v>
      </c>
      <c r="FP8" t="s">
        <v>51</v>
      </c>
      <c r="FQ8" t="s">
        <v>50</v>
      </c>
      <c r="FR8" t="s">
        <v>51</v>
      </c>
      <c r="FS8" t="s">
        <v>50</v>
      </c>
      <c r="FT8" t="s">
        <v>51</v>
      </c>
      <c r="FU8" t="s">
        <v>51</v>
      </c>
      <c r="FV8" t="s">
        <v>51</v>
      </c>
      <c r="FW8" t="s">
        <v>868</v>
      </c>
      <c r="FX8" t="s">
        <v>51</v>
      </c>
      <c r="FY8" t="s">
        <v>50</v>
      </c>
      <c r="FZ8" t="s">
        <v>50</v>
      </c>
      <c r="GA8" t="s">
        <v>51</v>
      </c>
      <c r="GB8" t="s">
        <v>50</v>
      </c>
      <c r="GC8" t="s">
        <v>51</v>
      </c>
      <c r="GD8" t="s">
        <v>155</v>
      </c>
      <c r="GE8" t="s">
        <v>164</v>
      </c>
      <c r="GF8" t="s">
        <v>164</v>
      </c>
      <c r="GG8" t="s">
        <v>50</v>
      </c>
      <c r="GH8" t="s">
        <v>51</v>
      </c>
      <c r="GI8" t="s">
        <v>51</v>
      </c>
      <c r="GJ8" t="s">
        <v>50</v>
      </c>
      <c r="GK8" t="s">
        <v>50</v>
      </c>
      <c r="GL8" t="s">
        <v>321</v>
      </c>
      <c r="GM8" t="s">
        <v>51</v>
      </c>
      <c r="GN8" t="s">
        <v>51</v>
      </c>
      <c r="GO8" t="s">
        <v>51</v>
      </c>
      <c r="GP8" t="s">
        <v>51</v>
      </c>
      <c r="GQ8" t="s">
        <v>50</v>
      </c>
      <c r="GR8" t="s">
        <v>51</v>
      </c>
      <c r="GS8" t="s">
        <v>50</v>
      </c>
      <c r="GT8" t="s">
        <v>50</v>
      </c>
      <c r="GU8" t="s">
        <v>50</v>
      </c>
      <c r="GV8" t="s">
        <v>51</v>
      </c>
      <c r="GW8" t="s">
        <v>51</v>
      </c>
      <c r="GX8" t="s">
        <v>50</v>
      </c>
      <c r="GY8" t="s">
        <v>50</v>
      </c>
      <c r="GZ8" t="s">
        <v>51</v>
      </c>
      <c r="HA8" t="s">
        <v>341</v>
      </c>
      <c r="HB8" t="s">
        <v>343</v>
      </c>
      <c r="HC8" t="s">
        <v>348</v>
      </c>
      <c r="HD8" s="33" t="s">
        <v>352</v>
      </c>
      <c r="HE8" t="s">
        <v>50</v>
      </c>
      <c r="HF8" t="s">
        <v>54</v>
      </c>
      <c r="HG8" s="33" t="s">
        <v>357</v>
      </c>
      <c r="HH8" s="34" t="s">
        <v>405</v>
      </c>
      <c r="HI8" s="34" t="s">
        <v>405</v>
      </c>
      <c r="HJ8" s="34" t="s">
        <v>50</v>
      </c>
      <c r="HK8" s="34" t="s">
        <v>405</v>
      </c>
      <c r="HL8" s="34" t="s">
        <v>405</v>
      </c>
      <c r="HM8" s="34" t="s">
        <v>51</v>
      </c>
      <c r="HN8" s="34" t="s">
        <v>406</v>
      </c>
      <c r="HO8" s="34" t="s">
        <v>51</v>
      </c>
      <c r="HP8" s="34" t="s">
        <v>54</v>
      </c>
      <c r="HQ8" s="34" t="s">
        <v>54</v>
      </c>
      <c r="HR8" s="34" t="s">
        <v>51</v>
      </c>
      <c r="HS8" s="34" t="s">
        <v>54</v>
      </c>
      <c r="HT8" s="34" t="s">
        <v>54</v>
      </c>
      <c r="HU8" s="34" t="s">
        <v>51</v>
      </c>
      <c r="HV8" s="34" t="s">
        <v>54</v>
      </c>
      <c r="HW8" s="34" t="s">
        <v>54</v>
      </c>
      <c r="HX8" s="34" t="s">
        <v>54</v>
      </c>
      <c r="HY8" s="34" t="s">
        <v>51</v>
      </c>
      <c r="HZ8" s="34" t="s">
        <v>54</v>
      </c>
      <c r="IA8" s="34" t="s">
        <v>54</v>
      </c>
      <c r="IB8" s="34" t="s">
        <v>54</v>
      </c>
      <c r="IC8" s="34" t="s">
        <v>51</v>
      </c>
      <c r="ID8" s="34" t="s">
        <v>54</v>
      </c>
      <c r="IE8" s="34" t="s">
        <v>54</v>
      </c>
      <c r="IF8" s="34" t="s">
        <v>54</v>
      </c>
      <c r="IG8" s="34" t="s">
        <v>51</v>
      </c>
      <c r="IH8" s="34" t="s">
        <v>416</v>
      </c>
      <c r="II8" s="34" t="s">
        <v>51</v>
      </c>
      <c r="IJ8" s="33" t="s">
        <v>51</v>
      </c>
      <c r="IK8" s="34" t="s">
        <v>420</v>
      </c>
      <c r="IL8" s="34" t="s">
        <v>418</v>
      </c>
      <c r="IM8" s="34" t="s">
        <v>423</v>
      </c>
      <c r="IN8" s="34" t="s">
        <v>424</v>
      </c>
      <c r="IO8" s="34" t="s">
        <v>424</v>
      </c>
      <c r="IP8" s="34" t="s">
        <v>427</v>
      </c>
      <c r="IQ8" t="s">
        <v>420</v>
      </c>
      <c r="IR8" t="s">
        <v>418</v>
      </c>
      <c r="IS8" t="s">
        <v>419</v>
      </c>
      <c r="IT8" s="34" t="s">
        <v>424</v>
      </c>
      <c r="IU8" s="34" t="s">
        <v>424</v>
      </c>
      <c r="IV8" s="34" t="s">
        <v>425</v>
      </c>
      <c r="IW8" s="34" t="s">
        <v>51</v>
      </c>
      <c r="IX8" s="34" t="s">
        <v>50</v>
      </c>
      <c r="IY8" s="34" t="s">
        <v>51</v>
      </c>
      <c r="IZ8" s="34" t="s">
        <v>50</v>
      </c>
      <c r="JA8" s="34" t="s">
        <v>50</v>
      </c>
      <c r="JB8" s="34" t="s">
        <v>51</v>
      </c>
      <c r="JC8" s="34" t="s">
        <v>446</v>
      </c>
      <c r="JD8" s="34" t="s">
        <v>433</v>
      </c>
      <c r="JE8" s="34" t="s">
        <v>437</v>
      </c>
      <c r="JF8" s="34" t="s">
        <v>445</v>
      </c>
      <c r="JG8" s="34" t="s">
        <v>449</v>
      </c>
      <c r="JH8" s="34" t="s">
        <v>451</v>
      </c>
      <c r="JI8" s="34" t="s">
        <v>452</v>
      </c>
    </row>
    <row r="9" spans="1:269" x14ac:dyDescent="0.35">
      <c r="A9" s="33">
        <v>6</v>
      </c>
      <c r="B9" t="s">
        <v>35</v>
      </c>
      <c r="C9">
        <v>1982</v>
      </c>
      <c r="D9" t="s">
        <v>43</v>
      </c>
      <c r="E9" t="s">
        <v>46</v>
      </c>
      <c r="F9" t="s">
        <v>50</v>
      </c>
      <c r="G9" t="s">
        <v>51</v>
      </c>
      <c r="H9" t="s">
        <v>56</v>
      </c>
      <c r="I9" t="s">
        <v>61</v>
      </c>
      <c r="J9" t="s">
        <v>54</v>
      </c>
      <c r="K9" t="s">
        <v>54</v>
      </c>
      <c r="L9" t="s">
        <v>66</v>
      </c>
      <c r="M9" t="s">
        <v>51</v>
      </c>
      <c r="N9" t="s">
        <v>50</v>
      </c>
      <c r="O9" t="s">
        <v>51</v>
      </c>
      <c r="P9" t="s">
        <v>50</v>
      </c>
      <c r="Q9" t="s">
        <v>51</v>
      </c>
      <c r="R9" t="s">
        <v>51</v>
      </c>
      <c r="S9" t="s">
        <v>50</v>
      </c>
      <c r="T9" t="s">
        <v>51</v>
      </c>
      <c r="U9" t="s">
        <v>51</v>
      </c>
      <c r="V9" t="s">
        <v>50</v>
      </c>
      <c r="W9" t="s">
        <v>50</v>
      </c>
      <c r="X9" t="s">
        <v>50</v>
      </c>
      <c r="Y9" t="s">
        <v>51</v>
      </c>
      <c r="Z9" t="s">
        <v>51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54</v>
      </c>
      <c r="AJ9" t="s">
        <v>72</v>
      </c>
      <c r="AK9" t="s">
        <v>54</v>
      </c>
      <c r="AL9" t="s">
        <v>54</v>
      </c>
      <c r="AM9" t="s">
        <v>54</v>
      </c>
      <c r="AN9" t="s">
        <v>54</v>
      </c>
      <c r="AO9" t="s">
        <v>54</v>
      </c>
      <c r="AP9" t="s">
        <v>54</v>
      </c>
      <c r="AQ9" t="s">
        <v>54</v>
      </c>
      <c r="AR9" t="s">
        <v>54</v>
      </c>
      <c r="AS9" t="s">
        <v>54</v>
      </c>
      <c r="AT9" t="s">
        <v>54</v>
      </c>
      <c r="AU9" t="s">
        <v>54</v>
      </c>
      <c r="AV9" t="s">
        <v>54</v>
      </c>
      <c r="AW9" t="s">
        <v>54</v>
      </c>
      <c r="AX9">
        <v>5</v>
      </c>
      <c r="AY9">
        <v>5</v>
      </c>
      <c r="AZ9" t="s">
        <v>54</v>
      </c>
      <c r="BA9">
        <v>2</v>
      </c>
      <c r="BB9">
        <v>2</v>
      </c>
      <c r="BC9" t="s">
        <v>54</v>
      </c>
      <c r="BD9" t="s">
        <v>94</v>
      </c>
      <c r="BE9" t="s">
        <v>98</v>
      </c>
      <c r="BF9" t="s">
        <v>102</v>
      </c>
      <c r="BG9" t="s">
        <v>50</v>
      </c>
      <c r="BH9" t="s">
        <v>50</v>
      </c>
      <c r="BI9" t="s">
        <v>50</v>
      </c>
      <c r="BJ9" t="s">
        <v>50</v>
      </c>
      <c r="BK9" t="s">
        <v>51</v>
      </c>
      <c r="BL9" t="s">
        <v>51</v>
      </c>
      <c r="BM9" t="s">
        <v>50</v>
      </c>
      <c r="BN9" t="s">
        <v>50</v>
      </c>
      <c r="BO9" t="s">
        <v>50</v>
      </c>
      <c r="BP9" t="s">
        <v>51</v>
      </c>
      <c r="BQ9" t="s">
        <v>50</v>
      </c>
      <c r="BR9" t="s">
        <v>51</v>
      </c>
      <c r="BS9" t="s">
        <v>54</v>
      </c>
      <c r="BT9" t="s">
        <v>54</v>
      </c>
      <c r="BU9" t="s">
        <v>54</v>
      </c>
      <c r="BV9" t="s">
        <v>54</v>
      </c>
      <c r="BW9" t="s">
        <v>54</v>
      </c>
      <c r="BX9" t="s">
        <v>51</v>
      </c>
      <c r="BY9" t="s">
        <v>50</v>
      </c>
      <c r="BZ9" t="s">
        <v>51</v>
      </c>
      <c r="CA9" t="s">
        <v>50</v>
      </c>
      <c r="CB9" t="s">
        <v>51</v>
      </c>
      <c r="CC9" t="s">
        <v>127</v>
      </c>
      <c r="CD9" t="s">
        <v>50</v>
      </c>
      <c r="CE9" t="s">
        <v>50</v>
      </c>
      <c r="CF9" t="s">
        <v>51</v>
      </c>
      <c r="CG9" t="s">
        <v>51</v>
      </c>
      <c r="CH9" t="s">
        <v>51</v>
      </c>
      <c r="CI9" t="s">
        <v>137</v>
      </c>
      <c r="CJ9" t="s">
        <v>50</v>
      </c>
      <c r="CK9" t="s">
        <v>50</v>
      </c>
      <c r="CL9" t="s">
        <v>50</v>
      </c>
      <c r="CM9" t="s">
        <v>50</v>
      </c>
      <c r="CN9" t="s">
        <v>50</v>
      </c>
      <c r="CO9" t="s">
        <v>50</v>
      </c>
      <c r="CP9" t="s">
        <v>54</v>
      </c>
      <c r="CQ9" s="33" t="s">
        <v>133</v>
      </c>
      <c r="CR9" t="s">
        <v>50</v>
      </c>
      <c r="CS9" t="s">
        <v>153</v>
      </c>
      <c r="CT9" t="s">
        <v>155</v>
      </c>
      <c r="CU9" t="s">
        <v>164</v>
      </c>
      <c r="CV9" t="s">
        <v>164</v>
      </c>
      <c r="CW9" t="s">
        <v>51</v>
      </c>
      <c r="CX9" t="s">
        <v>54</v>
      </c>
      <c r="CY9" t="s">
        <v>54</v>
      </c>
      <c r="CZ9" t="s">
        <v>54</v>
      </c>
      <c r="DA9" t="s">
        <v>54</v>
      </c>
      <c r="DB9" t="s">
        <v>54</v>
      </c>
      <c r="DC9" t="s">
        <v>51</v>
      </c>
      <c r="DD9" t="s">
        <v>54</v>
      </c>
      <c r="DE9" t="s">
        <v>54</v>
      </c>
      <c r="DF9" t="s">
        <v>54</v>
      </c>
      <c r="DG9" t="s">
        <v>54</v>
      </c>
      <c r="DH9" t="s">
        <v>54</v>
      </c>
      <c r="DI9" t="s">
        <v>54</v>
      </c>
      <c r="DJ9" t="s">
        <v>54</v>
      </c>
      <c r="DK9" t="s">
        <v>51</v>
      </c>
      <c r="DL9" t="s">
        <v>54</v>
      </c>
      <c r="DM9" t="s">
        <v>54</v>
      </c>
      <c r="DN9" t="s">
        <v>54</v>
      </c>
      <c r="DO9" t="s">
        <v>54</v>
      </c>
      <c r="DP9" t="s">
        <v>54</v>
      </c>
      <c r="DQ9" t="s">
        <v>54</v>
      </c>
      <c r="DR9" t="s">
        <v>54</v>
      </c>
      <c r="DS9" t="s">
        <v>50</v>
      </c>
      <c r="DT9" t="s">
        <v>51</v>
      </c>
      <c r="DU9" t="s">
        <v>51</v>
      </c>
      <c r="DV9" t="s">
        <v>51</v>
      </c>
      <c r="DW9" t="s">
        <v>229</v>
      </c>
      <c r="DX9" t="s">
        <v>229</v>
      </c>
      <c r="DY9" t="s">
        <v>229</v>
      </c>
      <c r="DZ9" t="s">
        <v>239</v>
      </c>
      <c r="EA9" t="s">
        <v>239</v>
      </c>
      <c r="EB9" t="s">
        <v>239</v>
      </c>
      <c r="EC9" t="s">
        <v>238</v>
      </c>
      <c r="ED9" t="s">
        <v>240</v>
      </c>
      <c r="EE9" s="33" t="s">
        <v>240</v>
      </c>
      <c r="EF9" t="s">
        <v>243</v>
      </c>
      <c r="EG9" t="s">
        <v>246</v>
      </c>
      <c r="EH9" t="s">
        <v>239</v>
      </c>
      <c r="EI9" t="s">
        <v>255</v>
      </c>
      <c r="EJ9" t="s">
        <v>255</v>
      </c>
      <c r="EK9" t="s">
        <v>255</v>
      </c>
      <c r="EL9" t="s">
        <v>240</v>
      </c>
      <c r="EM9" t="s">
        <v>255</v>
      </c>
      <c r="EN9" t="s">
        <v>240</v>
      </c>
      <c r="EO9" s="33" t="s">
        <v>240</v>
      </c>
      <c r="EP9" t="s">
        <v>276</v>
      </c>
      <c r="EQ9" t="s">
        <v>50</v>
      </c>
      <c r="ER9" t="s">
        <v>50</v>
      </c>
      <c r="ES9" t="s">
        <v>50</v>
      </c>
      <c r="ET9" t="s">
        <v>50</v>
      </c>
      <c r="EU9" t="s">
        <v>51</v>
      </c>
      <c r="EV9" t="s">
        <v>50</v>
      </c>
      <c r="EW9" t="s">
        <v>51</v>
      </c>
      <c r="EX9" t="s">
        <v>50</v>
      </c>
      <c r="EY9" t="s">
        <v>51</v>
      </c>
      <c r="EZ9" t="s">
        <v>50</v>
      </c>
      <c r="FA9" t="s">
        <v>50</v>
      </c>
      <c r="FB9" t="s">
        <v>280</v>
      </c>
      <c r="FC9" t="s">
        <v>50</v>
      </c>
      <c r="FD9" t="s">
        <v>50</v>
      </c>
      <c r="FE9" t="s">
        <v>50</v>
      </c>
      <c r="FF9" t="s">
        <v>51</v>
      </c>
      <c r="FG9" t="s">
        <v>300</v>
      </c>
      <c r="FH9" t="s">
        <v>51</v>
      </c>
      <c r="FI9" t="s">
        <v>301</v>
      </c>
      <c r="FJ9" t="s">
        <v>50</v>
      </c>
      <c r="FK9" t="s">
        <v>51</v>
      </c>
      <c r="FL9" t="s">
        <v>51</v>
      </c>
      <c r="FM9" t="s">
        <v>51</v>
      </c>
      <c r="FN9" t="s">
        <v>50</v>
      </c>
      <c r="FO9" t="s">
        <v>50</v>
      </c>
      <c r="FP9" t="s">
        <v>51</v>
      </c>
      <c r="FQ9" t="s">
        <v>50</v>
      </c>
      <c r="FR9" t="s">
        <v>50</v>
      </c>
      <c r="FS9" t="s">
        <v>50</v>
      </c>
      <c r="FT9" t="s">
        <v>51</v>
      </c>
      <c r="FU9" t="s">
        <v>51</v>
      </c>
      <c r="FV9" t="s">
        <v>51</v>
      </c>
      <c r="FW9" t="s">
        <v>868</v>
      </c>
      <c r="FX9" t="s">
        <v>51</v>
      </c>
      <c r="FY9" t="s">
        <v>50</v>
      </c>
      <c r="FZ9" t="s">
        <v>50</v>
      </c>
      <c r="GA9" t="s">
        <v>51</v>
      </c>
      <c r="GB9" t="s">
        <v>50</v>
      </c>
      <c r="GC9" t="s">
        <v>51</v>
      </c>
      <c r="GD9" t="s">
        <v>155</v>
      </c>
      <c r="GE9" t="s">
        <v>164</v>
      </c>
      <c r="GF9" t="s">
        <v>164</v>
      </c>
      <c r="GG9" t="s">
        <v>50</v>
      </c>
      <c r="GH9" t="s">
        <v>51</v>
      </c>
      <c r="GI9" t="s">
        <v>50</v>
      </c>
      <c r="GJ9" t="s">
        <v>50</v>
      </c>
      <c r="GK9" t="s">
        <v>50</v>
      </c>
      <c r="GL9" t="s">
        <v>320</v>
      </c>
      <c r="GM9" t="s">
        <v>51</v>
      </c>
      <c r="GN9" t="s">
        <v>50</v>
      </c>
      <c r="GO9" t="s">
        <v>51</v>
      </c>
      <c r="GP9" t="s">
        <v>51</v>
      </c>
      <c r="GQ9" t="s">
        <v>50</v>
      </c>
      <c r="GR9" t="s">
        <v>51</v>
      </c>
      <c r="GS9" t="s">
        <v>50</v>
      </c>
      <c r="GT9" t="s">
        <v>50</v>
      </c>
      <c r="GU9" t="s">
        <v>50</v>
      </c>
      <c r="GV9" t="s">
        <v>50</v>
      </c>
      <c r="GW9" t="s">
        <v>51</v>
      </c>
      <c r="GX9" t="s">
        <v>50</v>
      </c>
      <c r="GY9" t="s">
        <v>50</v>
      </c>
      <c r="GZ9" t="s">
        <v>51</v>
      </c>
      <c r="HA9" t="s">
        <v>341</v>
      </c>
      <c r="HB9" t="s">
        <v>345</v>
      </c>
      <c r="HC9" t="s">
        <v>348</v>
      </c>
      <c r="HD9" s="33" t="s">
        <v>352</v>
      </c>
      <c r="HE9" t="s">
        <v>50</v>
      </c>
      <c r="HF9" t="s">
        <v>54</v>
      </c>
      <c r="HG9" s="33" t="s">
        <v>255</v>
      </c>
      <c r="HH9" s="34" t="s">
        <v>405</v>
      </c>
      <c r="HI9" s="34" t="s">
        <v>405</v>
      </c>
      <c r="HJ9" s="34" t="s">
        <v>50</v>
      </c>
      <c r="HK9" s="34" t="s">
        <v>405</v>
      </c>
      <c r="HL9" s="34" t="s">
        <v>405</v>
      </c>
      <c r="HM9" s="34" t="s">
        <v>51</v>
      </c>
      <c r="HN9" s="34" t="s">
        <v>406</v>
      </c>
      <c r="HO9" s="34" t="s">
        <v>51</v>
      </c>
      <c r="HP9" s="34" t="s">
        <v>54</v>
      </c>
      <c r="HQ9" s="34" t="s">
        <v>54</v>
      </c>
      <c r="HR9" s="34" t="s">
        <v>51</v>
      </c>
      <c r="HS9" s="34" t="s">
        <v>54</v>
      </c>
      <c r="HT9" s="34" t="s">
        <v>54</v>
      </c>
      <c r="HU9" s="34" t="s">
        <v>51</v>
      </c>
      <c r="HV9" s="34" t="s">
        <v>54</v>
      </c>
      <c r="HW9" s="34" t="s">
        <v>54</v>
      </c>
      <c r="HX9" s="34" t="s">
        <v>54</v>
      </c>
      <c r="HY9" s="34" t="s">
        <v>51</v>
      </c>
      <c r="HZ9" s="34" t="s">
        <v>54</v>
      </c>
      <c r="IA9" s="34" t="s">
        <v>54</v>
      </c>
      <c r="IB9" s="34" t="s">
        <v>54</v>
      </c>
      <c r="IC9" s="34" t="s">
        <v>51</v>
      </c>
      <c r="ID9" s="34" t="s">
        <v>54</v>
      </c>
      <c r="IE9" s="34" t="s">
        <v>54</v>
      </c>
      <c r="IF9" s="34" t="s">
        <v>54</v>
      </c>
      <c r="IG9" s="34" t="s">
        <v>50</v>
      </c>
      <c r="IH9" s="34" t="s">
        <v>415</v>
      </c>
      <c r="II9" s="34" t="s">
        <v>50</v>
      </c>
      <c r="IJ9" s="33" t="s">
        <v>51</v>
      </c>
      <c r="IK9" s="34" t="s">
        <v>419</v>
      </c>
      <c r="IL9" s="34" t="s">
        <v>420</v>
      </c>
      <c r="IM9" s="34" t="s">
        <v>418</v>
      </c>
      <c r="IN9" s="34" t="s">
        <v>426</v>
      </c>
      <c r="IO9" s="34" t="s">
        <v>427</v>
      </c>
      <c r="IP9" s="34" t="s">
        <v>426</v>
      </c>
      <c r="IQ9" t="s">
        <v>419</v>
      </c>
      <c r="IR9" t="s">
        <v>418</v>
      </c>
      <c r="IS9" t="s">
        <v>420</v>
      </c>
      <c r="IT9" s="34" t="s">
        <v>425</v>
      </c>
      <c r="IU9" s="34" t="s">
        <v>425</v>
      </c>
      <c r="IV9" s="34" t="s">
        <v>426</v>
      </c>
      <c r="IW9" s="34" t="s">
        <v>50</v>
      </c>
      <c r="IX9" s="34" t="s">
        <v>50</v>
      </c>
      <c r="IY9" s="34" t="s">
        <v>51</v>
      </c>
      <c r="IZ9" s="34" t="s">
        <v>50</v>
      </c>
      <c r="JA9" s="34" t="s">
        <v>50</v>
      </c>
      <c r="JB9" s="34" t="s">
        <v>432</v>
      </c>
      <c r="JC9" s="34" t="s">
        <v>446</v>
      </c>
      <c r="JD9" s="34" t="s">
        <v>433</v>
      </c>
      <c r="JE9" s="34" t="s">
        <v>436</v>
      </c>
      <c r="JF9" s="34" t="s">
        <v>445</v>
      </c>
      <c r="JG9" s="34" t="s">
        <v>449</v>
      </c>
      <c r="JH9" s="34" t="s">
        <v>451</v>
      </c>
      <c r="JI9" s="34" t="s">
        <v>452</v>
      </c>
    </row>
    <row r="10" spans="1:269" x14ac:dyDescent="0.35">
      <c r="A10" s="33">
        <v>7</v>
      </c>
      <c r="B10" t="s">
        <v>35</v>
      </c>
      <c r="C10">
        <v>1984</v>
      </c>
      <c r="D10" t="s">
        <v>43</v>
      </c>
      <c r="E10" t="s">
        <v>46</v>
      </c>
      <c r="F10" t="s">
        <v>50</v>
      </c>
      <c r="G10" t="s">
        <v>51</v>
      </c>
      <c r="H10" t="s">
        <v>56</v>
      </c>
      <c r="I10" t="s">
        <v>61</v>
      </c>
      <c r="J10" t="s">
        <v>54</v>
      </c>
      <c r="K10" t="s">
        <v>54</v>
      </c>
      <c r="L10" t="s">
        <v>66</v>
      </c>
      <c r="M10" t="s">
        <v>51</v>
      </c>
      <c r="N10" t="s">
        <v>50</v>
      </c>
      <c r="O10" t="s">
        <v>50</v>
      </c>
      <c r="P10" t="s">
        <v>50</v>
      </c>
      <c r="Q10" t="s">
        <v>51</v>
      </c>
      <c r="R10" t="s">
        <v>51</v>
      </c>
      <c r="S10" t="s">
        <v>50</v>
      </c>
      <c r="T10" t="s">
        <v>51</v>
      </c>
      <c r="U10" t="s">
        <v>51</v>
      </c>
      <c r="V10" t="s">
        <v>50</v>
      </c>
      <c r="W10" t="s">
        <v>50</v>
      </c>
      <c r="X10" t="s">
        <v>51</v>
      </c>
      <c r="Y10" t="s">
        <v>51</v>
      </c>
      <c r="Z10" t="s">
        <v>51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69</v>
      </c>
      <c r="AJ10" t="s">
        <v>72</v>
      </c>
      <c r="AK10" t="s">
        <v>54</v>
      </c>
      <c r="AL10" t="s">
        <v>54</v>
      </c>
      <c r="AM10" t="s">
        <v>54</v>
      </c>
      <c r="AN10" t="s">
        <v>54</v>
      </c>
      <c r="AO10" t="s">
        <v>54</v>
      </c>
      <c r="AP10" t="s">
        <v>54</v>
      </c>
      <c r="AQ10" t="s">
        <v>54</v>
      </c>
      <c r="AR10" t="s">
        <v>54</v>
      </c>
      <c r="AS10" t="s">
        <v>54</v>
      </c>
      <c r="AT10" t="s">
        <v>54</v>
      </c>
      <c r="AU10" t="s">
        <v>54</v>
      </c>
      <c r="AV10" t="s">
        <v>54</v>
      </c>
      <c r="AW10" t="s">
        <v>54</v>
      </c>
      <c r="AX10">
        <v>6</v>
      </c>
      <c r="AY10">
        <v>4</v>
      </c>
      <c r="AZ10" t="s">
        <v>54</v>
      </c>
      <c r="BA10">
        <v>2</v>
      </c>
      <c r="BB10">
        <v>1</v>
      </c>
      <c r="BC10" t="s">
        <v>54</v>
      </c>
      <c r="BD10" t="s">
        <v>94</v>
      </c>
      <c r="BE10" t="s">
        <v>100</v>
      </c>
      <c r="BF10" t="s">
        <v>102</v>
      </c>
      <c r="BG10" t="s">
        <v>50</v>
      </c>
      <c r="BH10" t="s">
        <v>50</v>
      </c>
      <c r="BI10" t="s">
        <v>50</v>
      </c>
      <c r="BJ10" t="s">
        <v>50</v>
      </c>
      <c r="BK10" t="s">
        <v>50</v>
      </c>
      <c r="BL10" t="s">
        <v>51</v>
      </c>
      <c r="BM10" t="s">
        <v>50</v>
      </c>
      <c r="BN10" t="s">
        <v>50</v>
      </c>
      <c r="BO10" t="s">
        <v>50</v>
      </c>
      <c r="BP10" t="s">
        <v>50</v>
      </c>
      <c r="BQ10" t="s">
        <v>50</v>
      </c>
      <c r="BR10" t="s">
        <v>51</v>
      </c>
      <c r="BS10" t="s">
        <v>54</v>
      </c>
      <c r="BT10" t="s">
        <v>54</v>
      </c>
      <c r="BU10" t="s">
        <v>54</v>
      </c>
      <c r="BV10" t="s">
        <v>54</v>
      </c>
      <c r="BW10" t="s">
        <v>54</v>
      </c>
      <c r="BX10" t="s">
        <v>51</v>
      </c>
      <c r="BY10" t="s">
        <v>50</v>
      </c>
      <c r="BZ10" t="s">
        <v>51</v>
      </c>
      <c r="CA10" t="s">
        <v>50</v>
      </c>
      <c r="CB10" t="s">
        <v>51</v>
      </c>
      <c r="CC10" t="s">
        <v>128</v>
      </c>
      <c r="CD10" t="s">
        <v>50</v>
      </c>
      <c r="CE10" t="s">
        <v>50</v>
      </c>
      <c r="CF10" t="s">
        <v>51</v>
      </c>
      <c r="CG10" t="s">
        <v>51</v>
      </c>
      <c r="CH10" t="s">
        <v>51</v>
      </c>
      <c r="CI10" t="s">
        <v>138</v>
      </c>
      <c r="CJ10" t="s">
        <v>50</v>
      </c>
      <c r="CK10" t="s">
        <v>51</v>
      </c>
      <c r="CL10" t="s">
        <v>50</v>
      </c>
      <c r="CM10" t="s">
        <v>51</v>
      </c>
      <c r="CN10" t="s">
        <v>50</v>
      </c>
      <c r="CO10" t="s">
        <v>51</v>
      </c>
      <c r="CP10" t="s">
        <v>51</v>
      </c>
      <c r="CQ10" s="33" t="s">
        <v>51</v>
      </c>
      <c r="CR10" t="s">
        <v>50</v>
      </c>
      <c r="CS10" t="s">
        <v>153</v>
      </c>
      <c r="CT10" t="s">
        <v>155</v>
      </c>
      <c r="CU10" t="s">
        <v>164</v>
      </c>
      <c r="CV10" t="s">
        <v>164</v>
      </c>
      <c r="CW10" t="s">
        <v>51</v>
      </c>
      <c r="CX10" t="s">
        <v>54</v>
      </c>
      <c r="CY10" t="s">
        <v>54</v>
      </c>
      <c r="CZ10" t="s">
        <v>54</v>
      </c>
      <c r="DA10" t="s">
        <v>54</v>
      </c>
      <c r="DB10" t="s">
        <v>54</v>
      </c>
      <c r="DC10" t="s">
        <v>51</v>
      </c>
      <c r="DD10" t="s">
        <v>54</v>
      </c>
      <c r="DE10" t="s">
        <v>54</v>
      </c>
      <c r="DF10" t="s">
        <v>54</v>
      </c>
      <c r="DG10" t="s">
        <v>54</v>
      </c>
      <c r="DH10" t="s">
        <v>54</v>
      </c>
      <c r="DI10" t="s">
        <v>54</v>
      </c>
      <c r="DJ10" t="s">
        <v>54</v>
      </c>
      <c r="DK10" t="s">
        <v>51</v>
      </c>
      <c r="DL10" t="s">
        <v>54</v>
      </c>
      <c r="DM10" t="s">
        <v>54</v>
      </c>
      <c r="DN10" t="s">
        <v>54</v>
      </c>
      <c r="DO10" t="s">
        <v>54</v>
      </c>
      <c r="DP10" t="s">
        <v>54</v>
      </c>
      <c r="DQ10" t="s">
        <v>54</v>
      </c>
      <c r="DR10" t="s">
        <v>54</v>
      </c>
      <c r="DS10" t="s">
        <v>50</v>
      </c>
      <c r="DT10" t="s">
        <v>51</v>
      </c>
      <c r="DU10" t="s">
        <v>51</v>
      </c>
      <c r="DV10" t="s">
        <v>51</v>
      </c>
      <c r="DW10" t="s">
        <v>229</v>
      </c>
      <c r="DX10" t="s">
        <v>229</v>
      </c>
      <c r="DY10" t="s">
        <v>229</v>
      </c>
      <c r="DZ10" t="s">
        <v>239</v>
      </c>
      <c r="EA10" t="s">
        <v>239</v>
      </c>
      <c r="EB10" t="s">
        <v>239</v>
      </c>
      <c r="EC10" t="s">
        <v>238</v>
      </c>
      <c r="ED10" t="s">
        <v>238</v>
      </c>
      <c r="EE10" s="33" t="s">
        <v>229</v>
      </c>
      <c r="EF10" t="s">
        <v>243</v>
      </c>
      <c r="EG10" t="s">
        <v>245</v>
      </c>
      <c r="EH10" t="s">
        <v>239</v>
      </c>
      <c r="EI10" t="s">
        <v>255</v>
      </c>
      <c r="EJ10" t="s">
        <v>240</v>
      </c>
      <c r="EK10" t="s">
        <v>255</v>
      </c>
      <c r="EL10" t="s">
        <v>239</v>
      </c>
      <c r="EM10" t="s">
        <v>238</v>
      </c>
      <c r="EN10" t="s">
        <v>239</v>
      </c>
      <c r="EO10" s="33" t="s">
        <v>240</v>
      </c>
      <c r="EP10" t="s">
        <v>276</v>
      </c>
      <c r="EQ10" t="s">
        <v>50</v>
      </c>
      <c r="ER10" t="s">
        <v>50</v>
      </c>
      <c r="ES10" t="s">
        <v>50</v>
      </c>
      <c r="ET10" t="s">
        <v>51</v>
      </c>
      <c r="EU10" t="s">
        <v>278</v>
      </c>
      <c r="EV10" t="s">
        <v>50</v>
      </c>
      <c r="EW10" t="s">
        <v>50</v>
      </c>
      <c r="EX10" t="s">
        <v>50</v>
      </c>
      <c r="EY10" t="s">
        <v>50</v>
      </c>
      <c r="EZ10" t="s">
        <v>50</v>
      </c>
      <c r="FA10" t="s">
        <v>50</v>
      </c>
      <c r="FB10" t="s">
        <v>279</v>
      </c>
      <c r="FC10" t="s">
        <v>51</v>
      </c>
      <c r="FD10" t="s">
        <v>50</v>
      </c>
      <c r="FE10" t="s">
        <v>50</v>
      </c>
      <c r="FF10" t="s">
        <v>51</v>
      </c>
      <c r="FG10" t="s">
        <v>300</v>
      </c>
      <c r="FH10" t="s">
        <v>51</v>
      </c>
      <c r="FI10" t="s">
        <v>128</v>
      </c>
      <c r="FJ10" t="s">
        <v>51</v>
      </c>
      <c r="FK10" t="s">
        <v>51</v>
      </c>
      <c r="FL10" t="s">
        <v>51</v>
      </c>
      <c r="FM10" t="s">
        <v>51</v>
      </c>
      <c r="FN10" t="s">
        <v>50</v>
      </c>
      <c r="FO10" t="s">
        <v>50</v>
      </c>
      <c r="FP10" t="s">
        <v>51</v>
      </c>
      <c r="FQ10" t="s">
        <v>50</v>
      </c>
      <c r="FR10" t="s">
        <v>51</v>
      </c>
      <c r="FS10" t="s">
        <v>50</v>
      </c>
      <c r="FT10" t="s">
        <v>51</v>
      </c>
      <c r="FU10" t="s">
        <v>51</v>
      </c>
      <c r="FV10" t="s">
        <v>51</v>
      </c>
      <c r="FW10" t="s">
        <v>868</v>
      </c>
      <c r="FX10" t="s">
        <v>51</v>
      </c>
      <c r="FY10" t="s">
        <v>50</v>
      </c>
      <c r="FZ10" t="s">
        <v>50</v>
      </c>
      <c r="GA10" t="s">
        <v>51</v>
      </c>
      <c r="GB10" t="s">
        <v>50</v>
      </c>
      <c r="GC10" t="s">
        <v>51</v>
      </c>
      <c r="GD10" t="s">
        <v>155</v>
      </c>
      <c r="GE10" t="s">
        <v>164</v>
      </c>
      <c r="GF10" t="s">
        <v>164</v>
      </c>
      <c r="GG10" t="s">
        <v>50</v>
      </c>
      <c r="GH10" t="s">
        <v>51</v>
      </c>
      <c r="GI10" t="s">
        <v>50</v>
      </c>
      <c r="GJ10" t="s">
        <v>50</v>
      </c>
      <c r="GK10" t="s">
        <v>50</v>
      </c>
      <c r="GL10" t="s">
        <v>322</v>
      </c>
      <c r="GM10" t="s">
        <v>51</v>
      </c>
      <c r="GN10" t="s">
        <v>50</v>
      </c>
      <c r="GO10" t="s">
        <v>51</v>
      </c>
      <c r="GP10" t="s">
        <v>51</v>
      </c>
      <c r="GQ10" t="s">
        <v>50</v>
      </c>
      <c r="GR10" t="s">
        <v>51</v>
      </c>
      <c r="GS10" t="s">
        <v>50</v>
      </c>
      <c r="GT10" t="s">
        <v>50</v>
      </c>
      <c r="GU10" t="s">
        <v>50</v>
      </c>
      <c r="GV10" t="s">
        <v>51</v>
      </c>
      <c r="GW10" t="s">
        <v>51</v>
      </c>
      <c r="GX10" t="s">
        <v>51</v>
      </c>
      <c r="GY10" t="s">
        <v>50</v>
      </c>
      <c r="GZ10" t="s">
        <v>51</v>
      </c>
      <c r="HA10" t="s">
        <v>341</v>
      </c>
      <c r="HB10" t="s">
        <v>344</v>
      </c>
      <c r="HC10" t="s">
        <v>348</v>
      </c>
      <c r="HD10" s="33" t="s">
        <v>351</v>
      </c>
      <c r="HE10" t="s">
        <v>50</v>
      </c>
      <c r="HF10" t="s">
        <v>54</v>
      </c>
      <c r="HG10" s="33" t="s">
        <v>356</v>
      </c>
      <c r="HH10" s="34" t="s">
        <v>405</v>
      </c>
      <c r="HI10" s="34" t="s">
        <v>405</v>
      </c>
      <c r="HJ10" s="34" t="s">
        <v>50</v>
      </c>
      <c r="HK10" s="34" t="s">
        <v>405</v>
      </c>
      <c r="HL10" s="34" t="s">
        <v>405</v>
      </c>
      <c r="HM10" s="34" t="s">
        <v>51</v>
      </c>
      <c r="HN10" s="34" t="s">
        <v>406</v>
      </c>
      <c r="HO10" s="34" t="s">
        <v>51</v>
      </c>
      <c r="HP10" s="34" t="s">
        <v>54</v>
      </c>
      <c r="HQ10" s="34" t="s">
        <v>54</v>
      </c>
      <c r="HR10" s="34" t="s">
        <v>51</v>
      </c>
      <c r="HS10" s="34" t="s">
        <v>54</v>
      </c>
      <c r="HT10" s="34" t="s">
        <v>54</v>
      </c>
      <c r="HU10" s="34" t="s">
        <v>51</v>
      </c>
      <c r="HV10" s="34" t="s">
        <v>54</v>
      </c>
      <c r="HW10" s="34" t="s">
        <v>54</v>
      </c>
      <c r="HX10" s="34" t="s">
        <v>54</v>
      </c>
      <c r="HY10" s="34" t="s">
        <v>51</v>
      </c>
      <c r="HZ10" s="34" t="s">
        <v>54</v>
      </c>
      <c r="IA10" s="34" t="s">
        <v>54</v>
      </c>
      <c r="IB10" s="34" t="s">
        <v>54</v>
      </c>
      <c r="IC10" s="34" t="s">
        <v>51</v>
      </c>
      <c r="ID10" s="34" t="s">
        <v>54</v>
      </c>
      <c r="IE10" s="34" t="s">
        <v>54</v>
      </c>
      <c r="IF10" s="34" t="s">
        <v>54</v>
      </c>
      <c r="IG10" s="34" t="s">
        <v>51</v>
      </c>
      <c r="IH10" s="34" t="s">
        <v>416</v>
      </c>
      <c r="II10" s="34" t="s">
        <v>51</v>
      </c>
      <c r="IJ10" s="33" t="s">
        <v>51</v>
      </c>
      <c r="IK10" s="34" t="s">
        <v>419</v>
      </c>
      <c r="IL10" s="34" t="s">
        <v>420</v>
      </c>
      <c r="IM10" s="34" t="s">
        <v>418</v>
      </c>
      <c r="IN10" s="34" t="s">
        <v>426</v>
      </c>
      <c r="IO10" s="34" t="s">
        <v>427</v>
      </c>
      <c r="IP10" s="34" t="s">
        <v>426</v>
      </c>
      <c r="IQ10" t="s">
        <v>419</v>
      </c>
      <c r="IR10" t="s">
        <v>418</v>
      </c>
      <c r="IS10" t="s">
        <v>420</v>
      </c>
      <c r="IT10" s="34" t="s">
        <v>425</v>
      </c>
      <c r="IU10" s="34" t="s">
        <v>425</v>
      </c>
      <c r="IV10" s="34" t="s">
        <v>426</v>
      </c>
      <c r="IW10" s="34" t="s">
        <v>50</v>
      </c>
      <c r="IX10" s="34" t="s">
        <v>50</v>
      </c>
      <c r="IY10" s="34" t="s">
        <v>50</v>
      </c>
      <c r="IZ10" s="34" t="s">
        <v>50</v>
      </c>
      <c r="JA10" s="34" t="s">
        <v>50</v>
      </c>
      <c r="JB10" s="34" t="s">
        <v>51</v>
      </c>
      <c r="JC10" s="34" t="s">
        <v>446</v>
      </c>
      <c r="JD10" s="34" t="s">
        <v>433</v>
      </c>
      <c r="JE10" s="34" t="s">
        <v>437</v>
      </c>
      <c r="JF10" s="34" t="s">
        <v>445</v>
      </c>
      <c r="JG10" s="34" t="s">
        <v>449</v>
      </c>
      <c r="JH10" s="34" t="s">
        <v>452</v>
      </c>
      <c r="JI10" s="34" t="s">
        <v>451</v>
      </c>
    </row>
    <row r="11" spans="1:269" x14ac:dyDescent="0.35">
      <c r="A11" s="33">
        <v>8</v>
      </c>
      <c r="B11" t="s">
        <v>36</v>
      </c>
      <c r="C11">
        <v>1990</v>
      </c>
      <c r="D11" t="s">
        <v>42</v>
      </c>
      <c r="E11" t="s">
        <v>47</v>
      </c>
      <c r="F11" t="s">
        <v>50</v>
      </c>
      <c r="G11" t="s">
        <v>51</v>
      </c>
      <c r="H11" t="s">
        <v>56</v>
      </c>
      <c r="I11" t="s">
        <v>61</v>
      </c>
      <c r="J11" t="s">
        <v>54</v>
      </c>
      <c r="K11" t="s">
        <v>54</v>
      </c>
      <c r="L11" t="s">
        <v>66</v>
      </c>
      <c r="M11" t="s">
        <v>51</v>
      </c>
      <c r="N11" t="s">
        <v>50</v>
      </c>
      <c r="O11" t="s">
        <v>50</v>
      </c>
      <c r="P11" t="s">
        <v>51</v>
      </c>
      <c r="Q11" t="s">
        <v>51</v>
      </c>
      <c r="R11" t="s">
        <v>51</v>
      </c>
      <c r="S11" t="s">
        <v>50</v>
      </c>
      <c r="T11" t="s">
        <v>51</v>
      </c>
      <c r="U11" t="s">
        <v>51</v>
      </c>
      <c r="V11" t="s">
        <v>51</v>
      </c>
      <c r="W11" t="s">
        <v>50</v>
      </c>
      <c r="X11" t="s">
        <v>51</v>
      </c>
      <c r="Y11" t="s">
        <v>51</v>
      </c>
      <c r="Z11" t="s">
        <v>51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54</v>
      </c>
      <c r="AJ11" t="s">
        <v>73</v>
      </c>
      <c r="AK11" t="s">
        <v>54</v>
      </c>
      <c r="AL11" t="s">
        <v>54</v>
      </c>
      <c r="AM11" t="s">
        <v>54</v>
      </c>
      <c r="AN11" t="s">
        <v>54</v>
      </c>
      <c r="AO11" t="s">
        <v>54</v>
      </c>
      <c r="AP11" t="s">
        <v>54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  <c r="AV11" t="s">
        <v>54</v>
      </c>
      <c r="AW11" t="s">
        <v>54</v>
      </c>
      <c r="AX11">
        <v>5</v>
      </c>
      <c r="AY11">
        <v>4</v>
      </c>
      <c r="AZ11" t="s">
        <v>54</v>
      </c>
      <c r="BA11">
        <v>1</v>
      </c>
      <c r="BB11">
        <v>1</v>
      </c>
      <c r="BC11" t="s">
        <v>54</v>
      </c>
      <c r="BD11" t="s">
        <v>96</v>
      </c>
      <c r="BE11" t="s">
        <v>99</v>
      </c>
      <c r="BF11" t="s">
        <v>102</v>
      </c>
      <c r="BG11" t="s">
        <v>50</v>
      </c>
      <c r="BH11" t="s">
        <v>50</v>
      </c>
      <c r="BI11" t="s">
        <v>50</v>
      </c>
      <c r="BJ11" t="s">
        <v>50</v>
      </c>
      <c r="BK11" t="s">
        <v>50</v>
      </c>
      <c r="BL11" t="s">
        <v>51</v>
      </c>
      <c r="BM11" t="s">
        <v>50</v>
      </c>
      <c r="BN11" t="s">
        <v>50</v>
      </c>
      <c r="BO11" t="s">
        <v>50</v>
      </c>
      <c r="BP11" t="s">
        <v>50</v>
      </c>
      <c r="BQ11" t="s">
        <v>50</v>
      </c>
      <c r="BR11" t="s">
        <v>51</v>
      </c>
      <c r="BS11" t="s">
        <v>54</v>
      </c>
      <c r="BT11" t="s">
        <v>54</v>
      </c>
      <c r="BU11" t="s">
        <v>54</v>
      </c>
      <c r="BV11" t="s">
        <v>54</v>
      </c>
      <c r="BW11" t="s">
        <v>54</v>
      </c>
      <c r="BX11" t="s">
        <v>51</v>
      </c>
      <c r="BY11" t="s">
        <v>50</v>
      </c>
      <c r="BZ11" t="s">
        <v>51</v>
      </c>
      <c r="CA11" t="s">
        <v>50</v>
      </c>
      <c r="CB11" t="s">
        <v>51</v>
      </c>
      <c r="CC11" t="s">
        <v>128</v>
      </c>
      <c r="CD11" t="s">
        <v>50</v>
      </c>
      <c r="CE11" t="s">
        <v>50</v>
      </c>
      <c r="CF11" t="s">
        <v>51</v>
      </c>
      <c r="CG11" t="s">
        <v>51</v>
      </c>
      <c r="CH11" t="s">
        <v>51</v>
      </c>
      <c r="CI11" t="s">
        <v>138</v>
      </c>
      <c r="CJ11" t="s">
        <v>50</v>
      </c>
      <c r="CK11" t="s">
        <v>51</v>
      </c>
      <c r="CL11" t="s">
        <v>51</v>
      </c>
      <c r="CM11" t="s">
        <v>51</v>
      </c>
      <c r="CN11" t="s">
        <v>50</v>
      </c>
      <c r="CO11" t="s">
        <v>50</v>
      </c>
      <c r="CP11" t="s">
        <v>51</v>
      </c>
      <c r="CQ11" s="33" t="s">
        <v>51</v>
      </c>
      <c r="CR11" t="s">
        <v>51</v>
      </c>
      <c r="CS11" t="s">
        <v>54</v>
      </c>
      <c r="CT11" t="s">
        <v>54</v>
      </c>
      <c r="CU11" t="s">
        <v>51</v>
      </c>
      <c r="CV11" t="s">
        <v>54</v>
      </c>
      <c r="CW11" t="s">
        <v>54</v>
      </c>
      <c r="CX11" t="s">
        <v>54</v>
      </c>
      <c r="CY11" t="s">
        <v>54</v>
      </c>
      <c r="CZ11" t="s">
        <v>54</v>
      </c>
      <c r="DA11" t="s">
        <v>54</v>
      </c>
      <c r="DB11" t="s">
        <v>54</v>
      </c>
      <c r="DC11" t="s">
        <v>51</v>
      </c>
      <c r="DD11" t="s">
        <v>54</v>
      </c>
      <c r="DE11" t="s">
        <v>54</v>
      </c>
      <c r="DF11" t="s">
        <v>54</v>
      </c>
      <c r="DG11" t="s">
        <v>54</v>
      </c>
      <c r="DH11" t="s">
        <v>54</v>
      </c>
      <c r="DI11" t="s">
        <v>54</v>
      </c>
      <c r="DJ11" t="s">
        <v>54</v>
      </c>
      <c r="DK11" t="s">
        <v>51</v>
      </c>
      <c r="DL11" t="s">
        <v>54</v>
      </c>
      <c r="DM11" t="s">
        <v>54</v>
      </c>
      <c r="DN11" t="s">
        <v>54</v>
      </c>
      <c r="DO11" t="s">
        <v>54</v>
      </c>
      <c r="DP11" t="s">
        <v>54</v>
      </c>
      <c r="DQ11" t="s">
        <v>54</v>
      </c>
      <c r="DR11" t="s">
        <v>54</v>
      </c>
      <c r="DS11" t="s">
        <v>50</v>
      </c>
      <c r="DT11" t="s">
        <v>50</v>
      </c>
      <c r="DU11" t="s">
        <v>51</v>
      </c>
      <c r="DV11" t="s">
        <v>51</v>
      </c>
      <c r="DW11" t="s">
        <v>229</v>
      </c>
      <c r="DX11" t="s">
        <v>229</v>
      </c>
      <c r="DY11" t="s">
        <v>229</v>
      </c>
      <c r="DZ11" t="s">
        <v>239</v>
      </c>
      <c r="EA11" t="s">
        <v>239</v>
      </c>
      <c r="EB11" t="s">
        <v>239</v>
      </c>
      <c r="EC11" t="s">
        <v>229</v>
      </c>
      <c r="ED11" t="s">
        <v>229</v>
      </c>
      <c r="EE11" s="33" t="s">
        <v>229</v>
      </c>
      <c r="EF11" t="s">
        <v>243</v>
      </c>
      <c r="EG11" t="s">
        <v>247</v>
      </c>
      <c r="EH11" t="s">
        <v>239</v>
      </c>
      <c r="EI11" t="s">
        <v>240</v>
      </c>
      <c r="EJ11" t="s">
        <v>240</v>
      </c>
      <c r="EK11" t="s">
        <v>240</v>
      </c>
      <c r="EL11" t="s">
        <v>239</v>
      </c>
      <c r="EM11" t="s">
        <v>238</v>
      </c>
      <c r="EN11" t="s">
        <v>239</v>
      </c>
      <c r="EO11" s="33" t="s">
        <v>240</v>
      </c>
      <c r="EP11" t="s">
        <v>277</v>
      </c>
      <c r="EQ11" t="s">
        <v>50</v>
      </c>
      <c r="ER11" t="s">
        <v>50</v>
      </c>
      <c r="ES11" t="s">
        <v>50</v>
      </c>
      <c r="ET11" t="s">
        <v>50</v>
      </c>
      <c r="EU11" t="s">
        <v>51</v>
      </c>
      <c r="EV11" t="s">
        <v>50</v>
      </c>
      <c r="EW11" t="s">
        <v>50</v>
      </c>
      <c r="EX11" t="s">
        <v>50</v>
      </c>
      <c r="EY11" t="s">
        <v>50</v>
      </c>
      <c r="EZ11" t="s">
        <v>50</v>
      </c>
      <c r="FA11" t="s">
        <v>50</v>
      </c>
      <c r="FB11" t="s">
        <v>279</v>
      </c>
      <c r="FC11" t="s">
        <v>50</v>
      </c>
      <c r="FD11" t="s">
        <v>50</v>
      </c>
      <c r="FE11" t="s">
        <v>51</v>
      </c>
      <c r="FF11" t="s">
        <v>51</v>
      </c>
      <c r="FG11" t="s">
        <v>300</v>
      </c>
      <c r="FH11" t="s">
        <v>51</v>
      </c>
      <c r="FI11" t="s">
        <v>128</v>
      </c>
      <c r="FJ11" t="s">
        <v>50</v>
      </c>
      <c r="FK11" t="s">
        <v>51</v>
      </c>
      <c r="FL11" t="s">
        <v>50</v>
      </c>
      <c r="FM11" t="s">
        <v>51</v>
      </c>
      <c r="FN11" t="s">
        <v>50</v>
      </c>
      <c r="FO11" t="s">
        <v>51</v>
      </c>
      <c r="FP11" t="s">
        <v>51</v>
      </c>
      <c r="FQ11" t="s">
        <v>50</v>
      </c>
      <c r="FR11" t="s">
        <v>51</v>
      </c>
      <c r="FS11" t="s">
        <v>50</v>
      </c>
      <c r="FT11" t="s">
        <v>51</v>
      </c>
      <c r="FU11" t="s">
        <v>51</v>
      </c>
      <c r="FV11" t="s">
        <v>51</v>
      </c>
      <c r="FW11" t="s">
        <v>51</v>
      </c>
      <c r="FX11" t="s">
        <v>51</v>
      </c>
      <c r="FY11" t="s">
        <v>50</v>
      </c>
      <c r="FZ11" t="s">
        <v>50</v>
      </c>
      <c r="GA11" t="s">
        <v>51</v>
      </c>
      <c r="GB11" t="s">
        <v>50</v>
      </c>
      <c r="GC11" t="s">
        <v>51</v>
      </c>
      <c r="GD11" t="s">
        <v>155</v>
      </c>
      <c r="GE11" t="s">
        <v>164</v>
      </c>
      <c r="GF11" t="s">
        <v>164</v>
      </c>
      <c r="GG11" t="s">
        <v>50</v>
      </c>
      <c r="GH11" t="s">
        <v>51</v>
      </c>
      <c r="GI11" t="s">
        <v>51</v>
      </c>
      <c r="GJ11" t="s">
        <v>50</v>
      </c>
      <c r="GK11" t="s">
        <v>50</v>
      </c>
      <c r="GL11" t="s">
        <v>322</v>
      </c>
      <c r="GM11" t="s">
        <v>51</v>
      </c>
      <c r="GN11" t="s">
        <v>51</v>
      </c>
      <c r="GO11" t="s">
        <v>51</v>
      </c>
      <c r="GP11" t="s">
        <v>51</v>
      </c>
      <c r="GQ11" t="s">
        <v>50</v>
      </c>
      <c r="GR11" t="s">
        <v>51</v>
      </c>
      <c r="GS11" t="s">
        <v>50</v>
      </c>
      <c r="GT11" t="s">
        <v>50</v>
      </c>
      <c r="GU11" t="s">
        <v>50</v>
      </c>
      <c r="GV11" t="s">
        <v>51</v>
      </c>
      <c r="GW11" t="s">
        <v>51</v>
      </c>
      <c r="GX11" t="s">
        <v>50</v>
      </c>
      <c r="GY11" t="s">
        <v>50</v>
      </c>
      <c r="GZ11" t="s">
        <v>136</v>
      </c>
      <c r="HA11" t="s">
        <v>341</v>
      </c>
      <c r="HB11" t="s">
        <v>344</v>
      </c>
      <c r="HC11" t="s">
        <v>348</v>
      </c>
      <c r="HD11" s="33" t="s">
        <v>352</v>
      </c>
      <c r="HE11" t="s">
        <v>50</v>
      </c>
      <c r="HF11" t="s">
        <v>54</v>
      </c>
      <c r="HG11" s="33" t="s">
        <v>356</v>
      </c>
      <c r="HH11" s="34" t="s">
        <v>405</v>
      </c>
      <c r="HI11" s="34" t="s">
        <v>405</v>
      </c>
      <c r="HJ11" s="34" t="s">
        <v>50</v>
      </c>
      <c r="HK11" s="34" t="s">
        <v>405</v>
      </c>
      <c r="HL11" s="34" t="s">
        <v>405</v>
      </c>
      <c r="HM11" s="34" t="s">
        <v>51</v>
      </c>
      <c r="HN11" s="34" t="s">
        <v>406</v>
      </c>
      <c r="HO11" s="34" t="s">
        <v>51</v>
      </c>
      <c r="HP11" s="34" t="s">
        <v>54</v>
      </c>
      <c r="HQ11" s="34" t="s">
        <v>54</v>
      </c>
      <c r="HR11" s="34" t="s">
        <v>51</v>
      </c>
      <c r="HS11" s="34" t="s">
        <v>54</v>
      </c>
      <c r="HT11" s="34" t="s">
        <v>54</v>
      </c>
      <c r="HU11" s="34" t="s">
        <v>51</v>
      </c>
      <c r="HV11" s="34" t="s">
        <v>54</v>
      </c>
      <c r="HW11" s="34" t="s">
        <v>54</v>
      </c>
      <c r="HX11" s="34" t="s">
        <v>54</v>
      </c>
      <c r="HY11" s="34" t="s">
        <v>51</v>
      </c>
      <c r="HZ11" s="34" t="s">
        <v>54</v>
      </c>
      <c r="IA11" s="34" t="s">
        <v>54</v>
      </c>
      <c r="IB11" s="34" t="s">
        <v>54</v>
      </c>
      <c r="IC11" s="34" t="s">
        <v>51</v>
      </c>
      <c r="ID11" s="34" t="s">
        <v>54</v>
      </c>
      <c r="IE11" s="34" t="s">
        <v>54</v>
      </c>
      <c r="IF11" s="34" t="s">
        <v>54</v>
      </c>
      <c r="IG11" s="34" t="s">
        <v>50</v>
      </c>
      <c r="IH11" s="34" t="s">
        <v>416</v>
      </c>
      <c r="II11" s="34" t="s">
        <v>50</v>
      </c>
      <c r="IJ11" s="33" t="s">
        <v>51</v>
      </c>
      <c r="IK11" s="34" t="s">
        <v>420</v>
      </c>
      <c r="IL11" s="34" t="s">
        <v>418</v>
      </c>
      <c r="IM11" s="34" t="s">
        <v>423</v>
      </c>
      <c r="IN11" s="34" t="s">
        <v>424</v>
      </c>
      <c r="IO11" s="34" t="s">
        <v>425</v>
      </c>
      <c r="IP11" s="34" t="s">
        <v>427</v>
      </c>
      <c r="IQ11" t="s">
        <v>420</v>
      </c>
      <c r="IR11" t="s">
        <v>418</v>
      </c>
      <c r="IS11" t="s">
        <v>419</v>
      </c>
      <c r="IT11" s="34" t="s">
        <v>424</v>
      </c>
      <c r="IU11" s="34" t="s">
        <v>425</v>
      </c>
      <c r="IV11" s="34" t="s">
        <v>425</v>
      </c>
      <c r="IW11" s="34" t="s">
        <v>50</v>
      </c>
      <c r="IX11" s="34" t="s">
        <v>50</v>
      </c>
      <c r="IY11" s="34" t="s">
        <v>51</v>
      </c>
      <c r="IZ11" s="34" t="s">
        <v>50</v>
      </c>
      <c r="JA11" s="34" t="s">
        <v>50</v>
      </c>
      <c r="JB11" s="34" t="s">
        <v>51</v>
      </c>
      <c r="JC11" s="34" t="s">
        <v>446</v>
      </c>
      <c r="JD11" s="34" t="s">
        <v>433</v>
      </c>
      <c r="JE11" s="34" t="s">
        <v>437</v>
      </c>
      <c r="JF11" s="34" t="s">
        <v>445</v>
      </c>
      <c r="JG11" s="34" t="s">
        <v>449</v>
      </c>
      <c r="JH11" s="34" t="s">
        <v>452</v>
      </c>
      <c r="JI11" s="34" t="s">
        <v>451</v>
      </c>
    </row>
    <row r="12" spans="1:269" x14ac:dyDescent="0.35">
      <c r="A12" s="33">
        <v>9</v>
      </c>
      <c r="B12" t="s">
        <v>40</v>
      </c>
      <c r="C12">
        <v>1994</v>
      </c>
      <c r="D12" t="s">
        <v>42</v>
      </c>
      <c r="E12" t="s">
        <v>47</v>
      </c>
      <c r="F12" t="s">
        <v>721</v>
      </c>
      <c r="G12" t="s">
        <v>50</v>
      </c>
      <c r="H12" t="s">
        <v>54</v>
      </c>
      <c r="I12" t="s">
        <v>60</v>
      </c>
      <c r="J12" t="s">
        <v>54</v>
      </c>
      <c r="K12" t="s">
        <v>54</v>
      </c>
      <c r="L12" t="s">
        <v>65</v>
      </c>
      <c r="M12" t="s">
        <v>50</v>
      </c>
      <c r="N12" t="s">
        <v>51</v>
      </c>
      <c r="O12" t="s">
        <v>51</v>
      </c>
      <c r="P12" t="s">
        <v>50</v>
      </c>
      <c r="Q12" t="s">
        <v>50</v>
      </c>
      <c r="R12" t="s">
        <v>67</v>
      </c>
      <c r="S12" t="s">
        <v>50</v>
      </c>
      <c r="T12" t="s">
        <v>51</v>
      </c>
      <c r="U12" t="s">
        <v>50</v>
      </c>
      <c r="V12" t="s">
        <v>50</v>
      </c>
      <c r="W12" t="s">
        <v>51</v>
      </c>
      <c r="X12" t="s">
        <v>51</v>
      </c>
      <c r="Y12" t="s">
        <v>50</v>
      </c>
      <c r="Z12" t="s">
        <v>51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54</v>
      </c>
      <c r="AJ12" t="s">
        <v>72</v>
      </c>
      <c r="AK12" t="s">
        <v>54</v>
      </c>
      <c r="AL12" t="s">
        <v>54</v>
      </c>
      <c r="AM12" t="s">
        <v>54</v>
      </c>
      <c r="AN12" t="s">
        <v>54</v>
      </c>
      <c r="AO12" t="s">
        <v>54</v>
      </c>
      <c r="AP12" t="s">
        <v>54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  <c r="AV12" t="s">
        <v>54</v>
      </c>
      <c r="AW12" t="s">
        <v>54</v>
      </c>
      <c r="AX12" t="s">
        <v>54</v>
      </c>
      <c r="AY12" t="s">
        <v>54</v>
      </c>
      <c r="AZ12" t="s">
        <v>54</v>
      </c>
      <c r="BA12" t="s">
        <v>54</v>
      </c>
      <c r="BB12" t="s">
        <v>54</v>
      </c>
      <c r="BC12" t="s">
        <v>54</v>
      </c>
      <c r="BD12" t="s">
        <v>92</v>
      </c>
      <c r="BE12" t="s">
        <v>99</v>
      </c>
      <c r="BF12" t="s">
        <v>103</v>
      </c>
      <c r="BG12" t="s">
        <v>54</v>
      </c>
      <c r="BH12" t="s">
        <v>54</v>
      </c>
      <c r="BI12" t="s">
        <v>54</v>
      </c>
      <c r="BJ12" t="s">
        <v>54</v>
      </c>
      <c r="BK12" t="s">
        <v>54</v>
      </c>
      <c r="BL12" t="s">
        <v>54</v>
      </c>
      <c r="BM12" t="s">
        <v>54</v>
      </c>
      <c r="BN12" t="s">
        <v>54</v>
      </c>
      <c r="BO12" t="s">
        <v>54</v>
      </c>
      <c r="BP12" t="s">
        <v>54</v>
      </c>
      <c r="BQ12" t="s">
        <v>54</v>
      </c>
      <c r="BR12" t="s">
        <v>54</v>
      </c>
      <c r="BS12" t="s">
        <v>54</v>
      </c>
      <c r="BT12" t="s">
        <v>54</v>
      </c>
      <c r="BU12" t="s">
        <v>54</v>
      </c>
      <c r="BV12" t="s">
        <v>54</v>
      </c>
      <c r="BW12" t="s">
        <v>54</v>
      </c>
      <c r="BX12" t="s">
        <v>51</v>
      </c>
      <c r="BY12" t="s">
        <v>50</v>
      </c>
      <c r="BZ12" t="s">
        <v>51</v>
      </c>
      <c r="CA12" t="s">
        <v>50</v>
      </c>
      <c r="CB12" t="s">
        <v>51</v>
      </c>
      <c r="CC12" t="s">
        <v>127</v>
      </c>
      <c r="CD12" t="s">
        <v>50</v>
      </c>
      <c r="CE12" t="s">
        <v>50</v>
      </c>
      <c r="CF12" t="s">
        <v>51</v>
      </c>
      <c r="CG12" t="s">
        <v>51</v>
      </c>
      <c r="CH12" t="s">
        <v>51</v>
      </c>
      <c r="CI12" t="s">
        <v>138</v>
      </c>
      <c r="CJ12" t="s">
        <v>51</v>
      </c>
      <c r="CK12" t="s">
        <v>54</v>
      </c>
      <c r="CL12" t="s">
        <v>54</v>
      </c>
      <c r="CM12" t="s">
        <v>54</v>
      </c>
      <c r="CN12" t="s">
        <v>54</v>
      </c>
      <c r="CO12" t="s">
        <v>54</v>
      </c>
      <c r="CP12" t="s">
        <v>54</v>
      </c>
      <c r="CQ12" s="33" t="s">
        <v>51</v>
      </c>
      <c r="CR12" t="s">
        <v>51</v>
      </c>
      <c r="CS12" t="s">
        <v>54</v>
      </c>
      <c r="CT12" t="s">
        <v>54</v>
      </c>
      <c r="CU12" t="s">
        <v>51</v>
      </c>
      <c r="CV12" t="s">
        <v>54</v>
      </c>
      <c r="CW12" t="s">
        <v>54</v>
      </c>
      <c r="CX12" t="s">
        <v>54</v>
      </c>
      <c r="CY12" t="s">
        <v>54</v>
      </c>
      <c r="CZ12" t="s">
        <v>54</v>
      </c>
      <c r="DA12" t="s">
        <v>54</v>
      </c>
      <c r="DB12" t="s">
        <v>54</v>
      </c>
      <c r="DC12" t="s">
        <v>51</v>
      </c>
      <c r="DD12" t="s">
        <v>54</v>
      </c>
      <c r="DE12" t="s">
        <v>54</v>
      </c>
      <c r="DF12" t="s">
        <v>54</v>
      </c>
      <c r="DG12" t="s">
        <v>54</v>
      </c>
      <c r="DH12" t="s">
        <v>54</v>
      </c>
      <c r="DI12" t="s">
        <v>54</v>
      </c>
      <c r="DJ12" t="s">
        <v>54</v>
      </c>
      <c r="DK12" t="s">
        <v>51</v>
      </c>
      <c r="DL12" t="s">
        <v>54</v>
      </c>
      <c r="DM12" t="s">
        <v>54</v>
      </c>
      <c r="DN12" t="s">
        <v>54</v>
      </c>
      <c r="DO12" t="s">
        <v>54</v>
      </c>
      <c r="DP12" t="s">
        <v>54</v>
      </c>
      <c r="DQ12" t="s">
        <v>54</v>
      </c>
      <c r="DR12" t="s">
        <v>54</v>
      </c>
      <c r="DS12" t="s">
        <v>50</v>
      </c>
      <c r="DT12" t="s">
        <v>50</v>
      </c>
      <c r="DU12" t="s">
        <v>51</v>
      </c>
      <c r="DV12" t="s">
        <v>51</v>
      </c>
      <c r="DW12" t="s">
        <v>229</v>
      </c>
      <c r="DX12" t="s">
        <v>229</v>
      </c>
      <c r="DY12" t="s">
        <v>229</v>
      </c>
      <c r="DZ12" t="s">
        <v>239</v>
      </c>
      <c r="EA12" t="s">
        <v>239</v>
      </c>
      <c r="EB12" t="s">
        <v>239</v>
      </c>
      <c r="EC12" t="s">
        <v>229</v>
      </c>
      <c r="ED12" t="s">
        <v>229</v>
      </c>
      <c r="EE12" s="33" t="s">
        <v>229</v>
      </c>
      <c r="EF12" t="s">
        <v>243</v>
      </c>
      <c r="EG12" t="s">
        <v>243</v>
      </c>
      <c r="EH12" t="s">
        <v>239</v>
      </c>
      <c r="EI12" t="s">
        <v>255</v>
      </c>
      <c r="EJ12" t="s">
        <v>239</v>
      </c>
      <c r="EK12" t="s">
        <v>240</v>
      </c>
      <c r="EL12" t="s">
        <v>240</v>
      </c>
      <c r="EM12" t="s">
        <v>237</v>
      </c>
      <c r="EN12" t="s">
        <v>240</v>
      </c>
      <c r="EO12" s="33" t="s">
        <v>240</v>
      </c>
      <c r="EP12" t="s">
        <v>277</v>
      </c>
      <c r="EQ12" t="s">
        <v>50</v>
      </c>
      <c r="ER12" t="s">
        <v>50</v>
      </c>
      <c r="ES12" t="s">
        <v>50</v>
      </c>
      <c r="ET12" t="s">
        <v>50</v>
      </c>
      <c r="EU12" t="s">
        <v>51</v>
      </c>
      <c r="EV12" t="s">
        <v>50</v>
      </c>
      <c r="EW12" t="s">
        <v>51</v>
      </c>
      <c r="EX12" t="s">
        <v>50</v>
      </c>
      <c r="EY12" t="s">
        <v>51</v>
      </c>
      <c r="EZ12" t="s">
        <v>50</v>
      </c>
      <c r="FA12" t="s">
        <v>50</v>
      </c>
      <c r="FB12" t="s">
        <v>281</v>
      </c>
      <c r="FC12" t="s">
        <v>50</v>
      </c>
      <c r="FD12" t="s">
        <v>50</v>
      </c>
      <c r="FE12" t="s">
        <v>51</v>
      </c>
      <c r="FF12" t="s">
        <v>51</v>
      </c>
      <c r="FG12" t="s">
        <v>300</v>
      </c>
      <c r="FH12" t="s">
        <v>51</v>
      </c>
      <c r="FI12" t="s">
        <v>128</v>
      </c>
      <c r="FJ12" t="s">
        <v>50</v>
      </c>
      <c r="FK12" t="s">
        <v>51</v>
      </c>
      <c r="FL12" t="s">
        <v>51</v>
      </c>
      <c r="FM12" t="s">
        <v>51</v>
      </c>
      <c r="FN12" t="s">
        <v>50</v>
      </c>
      <c r="FO12" t="s">
        <v>50</v>
      </c>
      <c r="FP12" t="s">
        <v>51</v>
      </c>
      <c r="FQ12" t="s">
        <v>50</v>
      </c>
      <c r="FR12" t="s">
        <v>50</v>
      </c>
      <c r="FS12" t="s">
        <v>50</v>
      </c>
      <c r="FT12" t="s">
        <v>51</v>
      </c>
      <c r="FU12" t="s">
        <v>50</v>
      </c>
      <c r="FV12" t="s">
        <v>51</v>
      </c>
      <c r="FW12" t="s">
        <v>51</v>
      </c>
      <c r="FX12" t="s">
        <v>51</v>
      </c>
      <c r="FY12" t="s">
        <v>50</v>
      </c>
      <c r="FZ12" t="s">
        <v>50</v>
      </c>
      <c r="GA12" t="s">
        <v>51</v>
      </c>
      <c r="GB12" t="s">
        <v>50</v>
      </c>
      <c r="GC12" t="s">
        <v>51</v>
      </c>
      <c r="GD12" t="s">
        <v>155</v>
      </c>
      <c r="GE12" t="s">
        <v>164</v>
      </c>
      <c r="GF12" t="s">
        <v>164</v>
      </c>
      <c r="GG12" t="s">
        <v>50</v>
      </c>
      <c r="GH12" t="s">
        <v>51</v>
      </c>
      <c r="GI12" t="s">
        <v>50</v>
      </c>
      <c r="GJ12" t="s">
        <v>50</v>
      </c>
      <c r="GK12" t="s">
        <v>50</v>
      </c>
      <c r="GL12" t="s">
        <v>322</v>
      </c>
      <c r="GM12" t="s">
        <v>51</v>
      </c>
      <c r="GN12" t="s">
        <v>51</v>
      </c>
      <c r="GO12" t="s">
        <v>51</v>
      </c>
      <c r="GP12" t="s">
        <v>51</v>
      </c>
      <c r="GQ12" t="s">
        <v>50</v>
      </c>
      <c r="GR12" t="s">
        <v>51</v>
      </c>
      <c r="GS12" t="s">
        <v>50</v>
      </c>
      <c r="GT12" t="s">
        <v>50</v>
      </c>
      <c r="GU12" t="s">
        <v>50</v>
      </c>
      <c r="GV12" t="s">
        <v>51</v>
      </c>
      <c r="GW12" t="s">
        <v>51</v>
      </c>
      <c r="GX12" t="s">
        <v>50</v>
      </c>
      <c r="GY12" t="s">
        <v>50</v>
      </c>
      <c r="GZ12" t="s">
        <v>51</v>
      </c>
      <c r="HA12" t="s">
        <v>340</v>
      </c>
      <c r="HB12" t="s">
        <v>345</v>
      </c>
      <c r="HC12" t="s">
        <v>348</v>
      </c>
      <c r="HD12" s="33" t="s">
        <v>352</v>
      </c>
      <c r="HE12" t="s">
        <v>50</v>
      </c>
      <c r="HF12" t="s">
        <v>54</v>
      </c>
      <c r="HG12" s="33" t="s">
        <v>356</v>
      </c>
      <c r="HH12" s="34" t="s">
        <v>405</v>
      </c>
      <c r="HI12" s="34" t="s">
        <v>405</v>
      </c>
      <c r="HJ12" s="34" t="s">
        <v>50</v>
      </c>
      <c r="HK12" s="34" t="s">
        <v>405</v>
      </c>
      <c r="HL12" s="34" t="s">
        <v>405</v>
      </c>
      <c r="HM12" s="34" t="s">
        <v>51</v>
      </c>
      <c r="HN12" s="34" t="s">
        <v>406</v>
      </c>
      <c r="HO12" s="34" t="s">
        <v>51</v>
      </c>
      <c r="HP12" s="34" t="s">
        <v>54</v>
      </c>
      <c r="HQ12" s="34" t="s">
        <v>54</v>
      </c>
      <c r="HR12" s="34" t="s">
        <v>51</v>
      </c>
      <c r="HS12" s="34" t="s">
        <v>54</v>
      </c>
      <c r="HT12" s="34" t="s">
        <v>54</v>
      </c>
      <c r="HU12" s="34" t="s">
        <v>51</v>
      </c>
      <c r="HV12" s="34" t="s">
        <v>54</v>
      </c>
      <c r="HW12" s="34" t="s">
        <v>54</v>
      </c>
      <c r="HX12" s="34" t="s">
        <v>54</v>
      </c>
      <c r="HY12" s="34" t="s">
        <v>51</v>
      </c>
      <c r="HZ12" s="34" t="s">
        <v>54</v>
      </c>
      <c r="IA12" s="34" t="s">
        <v>54</v>
      </c>
      <c r="IB12" s="34" t="s">
        <v>54</v>
      </c>
      <c r="IC12" s="34" t="s">
        <v>51</v>
      </c>
      <c r="ID12" s="34" t="s">
        <v>54</v>
      </c>
      <c r="IE12" s="34" t="s">
        <v>54</v>
      </c>
      <c r="IF12" s="34" t="s">
        <v>54</v>
      </c>
      <c r="IG12" s="34" t="s">
        <v>51</v>
      </c>
      <c r="IH12" s="34" t="s">
        <v>417</v>
      </c>
      <c r="II12" s="34" t="s">
        <v>50</v>
      </c>
      <c r="IJ12" s="33" t="s">
        <v>51</v>
      </c>
      <c r="IK12" s="34" t="s">
        <v>420</v>
      </c>
      <c r="IL12" s="34" t="s">
        <v>418</v>
      </c>
      <c r="IM12" s="34" t="s">
        <v>423</v>
      </c>
      <c r="IN12" s="34" t="s">
        <v>424</v>
      </c>
      <c r="IO12" s="34" t="s">
        <v>425</v>
      </c>
      <c r="IP12" s="34" t="s">
        <v>427</v>
      </c>
      <c r="IQ12" t="s">
        <v>420</v>
      </c>
      <c r="IR12" t="s">
        <v>418</v>
      </c>
      <c r="IS12" t="s">
        <v>419</v>
      </c>
      <c r="IT12" s="34" t="s">
        <v>424</v>
      </c>
      <c r="IU12" s="34" t="s">
        <v>425</v>
      </c>
      <c r="IV12" s="34" t="s">
        <v>427</v>
      </c>
      <c r="IW12" s="34" t="s">
        <v>50</v>
      </c>
      <c r="IX12" s="34" t="s">
        <v>50</v>
      </c>
      <c r="IY12" s="34" t="s">
        <v>51</v>
      </c>
      <c r="IZ12" s="34" t="s">
        <v>50</v>
      </c>
      <c r="JA12" s="34" t="s">
        <v>50</v>
      </c>
      <c r="JB12" s="34" t="s">
        <v>51</v>
      </c>
      <c r="JC12" s="34" t="s">
        <v>446</v>
      </c>
      <c r="JD12" s="34" t="s">
        <v>433</v>
      </c>
      <c r="JE12" s="34" t="s">
        <v>435</v>
      </c>
      <c r="JF12" s="34" t="s">
        <v>445</v>
      </c>
      <c r="JG12" s="34" t="s">
        <v>449</v>
      </c>
      <c r="JH12" s="34" t="s">
        <v>452</v>
      </c>
      <c r="JI12" s="35" t="s">
        <v>451</v>
      </c>
    </row>
    <row r="13" spans="1:269" x14ac:dyDescent="0.35">
      <c r="A13" s="33">
        <v>10</v>
      </c>
      <c r="B13" t="s">
        <v>39</v>
      </c>
      <c r="C13">
        <v>1995</v>
      </c>
      <c r="D13" t="s">
        <v>44</v>
      </c>
      <c r="E13" t="s">
        <v>48</v>
      </c>
      <c r="F13" t="s">
        <v>50</v>
      </c>
      <c r="G13" t="s">
        <v>51</v>
      </c>
      <c r="H13" t="s">
        <v>53</v>
      </c>
      <c r="I13" t="s">
        <v>58</v>
      </c>
      <c r="J13" t="s">
        <v>50</v>
      </c>
      <c r="K13">
        <v>50</v>
      </c>
      <c r="L13" t="s">
        <v>66</v>
      </c>
      <c r="M13" t="s">
        <v>51</v>
      </c>
      <c r="N13" t="s">
        <v>50</v>
      </c>
      <c r="O13" t="s">
        <v>50</v>
      </c>
      <c r="P13" t="s">
        <v>50</v>
      </c>
      <c r="Q13" t="s">
        <v>50</v>
      </c>
      <c r="R13" t="s">
        <v>51</v>
      </c>
      <c r="S13" t="s">
        <v>50</v>
      </c>
      <c r="T13" t="s">
        <v>50</v>
      </c>
      <c r="U13" t="s">
        <v>51</v>
      </c>
      <c r="V13" t="s">
        <v>51</v>
      </c>
      <c r="W13" t="s">
        <v>50</v>
      </c>
      <c r="X13" t="s">
        <v>51</v>
      </c>
      <c r="Y13" t="s">
        <v>51</v>
      </c>
      <c r="Z13" t="s">
        <v>68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54</v>
      </c>
      <c r="AJ13" t="s">
        <v>71</v>
      </c>
      <c r="AK13" t="s">
        <v>51</v>
      </c>
      <c r="AL13" t="s">
        <v>50</v>
      </c>
      <c r="AM13" t="s">
        <v>51</v>
      </c>
      <c r="AN13" t="s">
        <v>51</v>
      </c>
      <c r="AO13" t="s">
        <v>50</v>
      </c>
      <c r="AP13" t="s">
        <v>50</v>
      </c>
      <c r="AQ13" t="s">
        <v>50</v>
      </c>
      <c r="AR13" t="s">
        <v>51</v>
      </c>
      <c r="AS13" t="s">
        <v>50</v>
      </c>
      <c r="AT13" t="s">
        <v>50</v>
      </c>
      <c r="AU13" t="s">
        <v>50</v>
      </c>
      <c r="AV13" t="s">
        <v>50</v>
      </c>
      <c r="AW13" t="s">
        <v>51</v>
      </c>
      <c r="AX13">
        <v>35</v>
      </c>
      <c r="AY13">
        <v>20</v>
      </c>
      <c r="AZ13">
        <v>50</v>
      </c>
      <c r="BA13">
        <v>13</v>
      </c>
      <c r="BC13">
        <v>20</v>
      </c>
      <c r="BD13" t="s">
        <v>93</v>
      </c>
      <c r="BE13" t="s">
        <v>99</v>
      </c>
      <c r="BF13" t="s">
        <v>102</v>
      </c>
      <c r="BG13" t="s">
        <v>50</v>
      </c>
      <c r="BH13" t="s">
        <v>50</v>
      </c>
      <c r="BI13" t="s">
        <v>50</v>
      </c>
      <c r="BJ13" t="s">
        <v>50</v>
      </c>
      <c r="BK13" t="s">
        <v>50</v>
      </c>
      <c r="BL13" t="s">
        <v>51</v>
      </c>
      <c r="BM13" t="s">
        <v>50</v>
      </c>
      <c r="BN13" t="s">
        <v>50</v>
      </c>
      <c r="BO13" t="s">
        <v>50</v>
      </c>
      <c r="BP13" t="s">
        <v>50</v>
      </c>
      <c r="BQ13" t="s">
        <v>50</v>
      </c>
      <c r="BR13" t="s">
        <v>51</v>
      </c>
      <c r="BS13" t="s">
        <v>51</v>
      </c>
      <c r="BT13" t="s">
        <v>50</v>
      </c>
      <c r="BU13" t="s">
        <v>50</v>
      </c>
      <c r="BV13" t="s">
        <v>50</v>
      </c>
      <c r="BW13" t="s">
        <v>51</v>
      </c>
      <c r="BX13" t="s">
        <v>50</v>
      </c>
      <c r="BY13" t="s">
        <v>51</v>
      </c>
      <c r="BZ13" t="s">
        <v>50</v>
      </c>
      <c r="CA13" t="s">
        <v>50</v>
      </c>
      <c r="CB13" t="s">
        <v>51</v>
      </c>
      <c r="CC13" t="s">
        <v>125</v>
      </c>
      <c r="CD13" t="s">
        <v>50</v>
      </c>
      <c r="CE13" t="s">
        <v>50</v>
      </c>
      <c r="CF13" t="s">
        <v>50</v>
      </c>
      <c r="CG13" t="s">
        <v>50</v>
      </c>
      <c r="CH13" t="s">
        <v>129</v>
      </c>
      <c r="CI13" t="s">
        <v>134</v>
      </c>
      <c r="CJ13" t="s">
        <v>50</v>
      </c>
      <c r="CK13" t="s">
        <v>50</v>
      </c>
      <c r="CL13" t="s">
        <v>50</v>
      </c>
      <c r="CM13" t="s">
        <v>50</v>
      </c>
      <c r="CN13" t="s">
        <v>50</v>
      </c>
      <c r="CO13" t="s">
        <v>51</v>
      </c>
      <c r="CP13" t="s">
        <v>51</v>
      </c>
      <c r="CQ13" s="33" t="s">
        <v>132</v>
      </c>
      <c r="CR13" t="s">
        <v>50</v>
      </c>
      <c r="CS13" t="s">
        <v>154</v>
      </c>
      <c r="CT13" t="s">
        <v>155</v>
      </c>
      <c r="CU13" t="s">
        <v>156</v>
      </c>
      <c r="CV13" t="s">
        <v>157</v>
      </c>
      <c r="CW13" t="s">
        <v>50</v>
      </c>
      <c r="CX13" t="s">
        <v>154</v>
      </c>
      <c r="CY13" t="s">
        <v>158</v>
      </c>
      <c r="CZ13" t="s">
        <v>159</v>
      </c>
      <c r="DA13" t="s">
        <v>160</v>
      </c>
      <c r="DB13" t="s">
        <v>51</v>
      </c>
      <c r="DC13" t="s">
        <v>50</v>
      </c>
      <c r="DD13" t="s">
        <v>51</v>
      </c>
      <c r="DE13" t="s">
        <v>51</v>
      </c>
      <c r="DF13" t="s">
        <v>50</v>
      </c>
      <c r="DG13" t="s">
        <v>51</v>
      </c>
      <c r="DH13" t="s">
        <v>50</v>
      </c>
      <c r="DI13" t="s">
        <v>162</v>
      </c>
      <c r="DJ13" t="s">
        <v>163</v>
      </c>
      <c r="DK13" t="s">
        <v>50</v>
      </c>
      <c r="DL13" t="s">
        <v>51</v>
      </c>
      <c r="DM13" t="s">
        <v>51</v>
      </c>
      <c r="DN13" t="s">
        <v>50</v>
      </c>
      <c r="DO13" t="s">
        <v>51</v>
      </c>
      <c r="DP13" t="s">
        <v>50</v>
      </c>
      <c r="DQ13" t="s">
        <v>162</v>
      </c>
      <c r="DR13" t="s">
        <v>163</v>
      </c>
      <c r="DS13" t="s">
        <v>50</v>
      </c>
      <c r="DT13" t="s">
        <v>50</v>
      </c>
      <c r="DU13" t="s">
        <v>50</v>
      </c>
      <c r="DV13" t="s">
        <v>50</v>
      </c>
      <c r="DW13" t="s">
        <v>228</v>
      </c>
      <c r="DX13" t="s">
        <v>229</v>
      </c>
      <c r="DY13" t="s">
        <v>240</v>
      </c>
      <c r="DZ13" t="s">
        <v>239</v>
      </c>
      <c r="EA13" t="s">
        <v>239</v>
      </c>
      <c r="EB13" t="s">
        <v>238</v>
      </c>
      <c r="EC13" t="s">
        <v>240</v>
      </c>
      <c r="ED13" t="s">
        <v>239</v>
      </c>
      <c r="EE13" s="33" t="s">
        <v>239</v>
      </c>
      <c r="EF13" t="s">
        <v>243</v>
      </c>
      <c r="EG13" t="s">
        <v>243</v>
      </c>
      <c r="EH13" t="s">
        <v>239</v>
      </c>
      <c r="EI13" t="s">
        <v>239</v>
      </c>
      <c r="EJ13" t="s">
        <v>237</v>
      </c>
      <c r="EK13" t="s">
        <v>255</v>
      </c>
      <c r="EL13" t="s">
        <v>237</v>
      </c>
      <c r="EM13" t="s">
        <v>239</v>
      </c>
      <c r="EN13" t="s">
        <v>237</v>
      </c>
      <c r="EO13" s="33" t="s">
        <v>239</v>
      </c>
      <c r="EP13" t="s">
        <v>274</v>
      </c>
      <c r="EQ13" t="s">
        <v>50</v>
      </c>
      <c r="ER13" t="s">
        <v>51</v>
      </c>
      <c r="ES13" t="s">
        <v>50</v>
      </c>
      <c r="ET13" t="s">
        <v>51</v>
      </c>
      <c r="EU13" t="s">
        <v>51</v>
      </c>
      <c r="EV13" t="s">
        <v>51</v>
      </c>
      <c r="EW13" t="s">
        <v>50</v>
      </c>
      <c r="EX13" t="s">
        <v>51</v>
      </c>
      <c r="EY13" t="s">
        <v>50</v>
      </c>
      <c r="EZ13" t="s">
        <v>51</v>
      </c>
      <c r="FA13" t="s">
        <v>50</v>
      </c>
      <c r="FB13" t="s">
        <v>280</v>
      </c>
      <c r="FC13" t="s">
        <v>50</v>
      </c>
      <c r="FD13" t="s">
        <v>50</v>
      </c>
      <c r="FE13" t="s">
        <v>50</v>
      </c>
      <c r="FF13" t="s">
        <v>51</v>
      </c>
      <c r="FG13" t="s">
        <v>299</v>
      </c>
      <c r="FH13" t="s">
        <v>51</v>
      </c>
      <c r="FI13" t="s">
        <v>128</v>
      </c>
      <c r="FJ13" t="s">
        <v>51</v>
      </c>
      <c r="FK13" t="s">
        <v>51</v>
      </c>
      <c r="FL13" t="s">
        <v>50</v>
      </c>
      <c r="FM13" t="s">
        <v>50</v>
      </c>
      <c r="FN13" t="s">
        <v>50</v>
      </c>
      <c r="FO13" t="s">
        <v>51</v>
      </c>
      <c r="FP13" t="s">
        <v>162</v>
      </c>
      <c r="FQ13" t="s">
        <v>51</v>
      </c>
      <c r="FR13" t="s">
        <v>51</v>
      </c>
      <c r="FS13" t="s">
        <v>51</v>
      </c>
      <c r="FT13" t="s">
        <v>50</v>
      </c>
      <c r="FU13" t="s">
        <v>51</v>
      </c>
      <c r="FV13" t="s">
        <v>303</v>
      </c>
      <c r="FW13" t="s">
        <v>50</v>
      </c>
      <c r="FX13" t="s">
        <v>51</v>
      </c>
      <c r="FY13" t="s">
        <v>51</v>
      </c>
      <c r="FZ13" t="s">
        <v>51</v>
      </c>
      <c r="GA13" t="s">
        <v>51</v>
      </c>
      <c r="GB13" t="s">
        <v>51</v>
      </c>
      <c r="GC13" t="s">
        <v>317</v>
      </c>
      <c r="GD13" t="s">
        <v>155</v>
      </c>
      <c r="GE13" t="s">
        <v>164</v>
      </c>
      <c r="GF13" t="s">
        <v>164</v>
      </c>
      <c r="GG13" t="s">
        <v>50</v>
      </c>
      <c r="GH13" t="s">
        <v>50</v>
      </c>
      <c r="GI13" t="s">
        <v>50</v>
      </c>
      <c r="GJ13" t="s">
        <v>50</v>
      </c>
      <c r="GK13" t="s">
        <v>51</v>
      </c>
      <c r="GL13" t="s">
        <v>320</v>
      </c>
      <c r="GM13" t="s">
        <v>50</v>
      </c>
      <c r="GN13" t="s">
        <v>50</v>
      </c>
      <c r="GO13" t="s">
        <v>51</v>
      </c>
      <c r="GP13" t="s">
        <v>51</v>
      </c>
      <c r="GQ13" t="s">
        <v>50</v>
      </c>
      <c r="GR13" t="s">
        <v>51</v>
      </c>
      <c r="GS13" t="s">
        <v>51</v>
      </c>
      <c r="GT13" t="s">
        <v>51</v>
      </c>
      <c r="GU13" t="s">
        <v>51</v>
      </c>
      <c r="GV13" t="s">
        <v>51</v>
      </c>
      <c r="GW13" t="s">
        <v>50</v>
      </c>
      <c r="GX13" t="s">
        <v>51</v>
      </c>
      <c r="GY13" t="s">
        <v>51</v>
      </c>
      <c r="GZ13" t="s">
        <v>51</v>
      </c>
      <c r="HA13" t="s">
        <v>339</v>
      </c>
      <c r="HB13" t="s">
        <v>343</v>
      </c>
      <c r="HC13" t="s">
        <v>347</v>
      </c>
      <c r="HD13" s="33" t="s">
        <v>350</v>
      </c>
      <c r="HE13" t="s">
        <v>50</v>
      </c>
      <c r="HF13" t="s">
        <v>54</v>
      </c>
      <c r="HG13" s="33" t="s">
        <v>356</v>
      </c>
      <c r="HH13" s="34" t="s">
        <v>50</v>
      </c>
      <c r="HI13" s="34" t="s">
        <v>405</v>
      </c>
      <c r="HJ13" s="34" t="s">
        <v>50</v>
      </c>
      <c r="HK13" s="34" t="s">
        <v>50</v>
      </c>
      <c r="HL13" s="34" t="s">
        <v>50</v>
      </c>
      <c r="HM13" s="34" t="s">
        <v>50</v>
      </c>
      <c r="HN13" s="34" t="s">
        <v>407</v>
      </c>
      <c r="HO13" s="34" t="s">
        <v>50</v>
      </c>
      <c r="HP13" s="34" t="s">
        <v>408</v>
      </c>
      <c r="HQ13" s="34" t="s">
        <v>164</v>
      </c>
      <c r="HR13" s="34" t="s">
        <v>50</v>
      </c>
      <c r="HS13" s="34" t="s">
        <v>410</v>
      </c>
      <c r="HT13" s="34" t="s">
        <v>164</v>
      </c>
      <c r="HU13" s="34" t="s">
        <v>51</v>
      </c>
      <c r="HV13" t="s">
        <v>411</v>
      </c>
      <c r="HW13" s="34" t="s">
        <v>164</v>
      </c>
      <c r="HX13" s="34" t="s">
        <v>164</v>
      </c>
      <c r="HY13" s="34" t="s">
        <v>51</v>
      </c>
      <c r="HZ13" s="34" t="s">
        <v>54</v>
      </c>
      <c r="IA13" s="34" t="s">
        <v>54</v>
      </c>
      <c r="IB13" s="34" t="s">
        <v>54</v>
      </c>
      <c r="IC13" s="34" t="s">
        <v>51</v>
      </c>
      <c r="ID13" s="34" t="s">
        <v>54</v>
      </c>
      <c r="IE13" s="34" t="s">
        <v>54</v>
      </c>
      <c r="IF13" s="34" t="s">
        <v>54</v>
      </c>
      <c r="IG13" s="34" t="s">
        <v>50</v>
      </c>
      <c r="IH13" s="34" t="s">
        <v>415</v>
      </c>
      <c r="II13" s="34" t="s">
        <v>51</v>
      </c>
      <c r="IJ13" s="33" t="s">
        <v>51</v>
      </c>
      <c r="IK13" s="34" t="s">
        <v>418</v>
      </c>
      <c r="IL13" s="34" t="s">
        <v>421</v>
      </c>
      <c r="IM13" s="34" t="s">
        <v>419</v>
      </c>
      <c r="IN13" s="34" t="s">
        <v>424</v>
      </c>
      <c r="IO13" s="34" t="s">
        <v>425</v>
      </c>
      <c r="IP13" s="34" t="s">
        <v>426</v>
      </c>
      <c r="IQ13" t="s">
        <v>418</v>
      </c>
      <c r="IR13" t="s">
        <v>418</v>
      </c>
      <c r="IS13" t="s">
        <v>419</v>
      </c>
      <c r="IT13" s="34" t="s">
        <v>424</v>
      </c>
      <c r="IU13" s="34" t="s">
        <v>425</v>
      </c>
      <c r="IV13" s="34" t="s">
        <v>426</v>
      </c>
      <c r="IW13" s="34" t="s">
        <v>50</v>
      </c>
      <c r="IX13" s="34" t="s">
        <v>51</v>
      </c>
      <c r="IY13" s="34" t="s">
        <v>50</v>
      </c>
      <c r="IZ13" s="34" t="s">
        <v>50</v>
      </c>
      <c r="JA13" s="34" t="s">
        <v>50</v>
      </c>
      <c r="JB13" s="34" t="s">
        <v>432</v>
      </c>
      <c r="JC13" s="34" t="s">
        <v>446</v>
      </c>
      <c r="JD13" s="34" t="s">
        <v>438</v>
      </c>
      <c r="JE13" s="34" t="s">
        <v>434</v>
      </c>
      <c r="JF13" s="34" t="s">
        <v>453</v>
      </c>
      <c r="JG13" s="34" t="s">
        <v>449</v>
      </c>
      <c r="JH13" s="34" t="s">
        <v>452</v>
      </c>
      <c r="JI13" s="34" t="s">
        <v>451</v>
      </c>
    </row>
  </sheetData>
  <mergeCells count="33">
    <mergeCell ref="IH2:IJ2"/>
    <mergeCell ref="FY2:GK2"/>
    <mergeCell ref="GL2:GR2"/>
    <mergeCell ref="GS2:HB2"/>
    <mergeCell ref="HC2:HD2"/>
    <mergeCell ref="DX2:EE2"/>
    <mergeCell ref="B1:CQ1"/>
    <mergeCell ref="CR1:EE1"/>
    <mergeCell ref="EF1:EO1"/>
    <mergeCell ref="EP1:HD1"/>
    <mergeCell ref="B2:BE2"/>
    <mergeCell ref="BF2:CQ2"/>
    <mergeCell ref="CR2:CV2"/>
    <mergeCell ref="CW2:DB2"/>
    <mergeCell ref="DC2:DJ2"/>
    <mergeCell ref="DK2:DR2"/>
    <mergeCell ref="DS2:DW2"/>
    <mergeCell ref="IW2:JE2"/>
    <mergeCell ref="JF2:JI2"/>
    <mergeCell ref="EF2:EG2"/>
    <mergeCell ref="EH2:EO2"/>
    <mergeCell ref="EP2:FA2"/>
    <mergeCell ref="FB2:FI2"/>
    <mergeCell ref="FJ2:FV2"/>
    <mergeCell ref="FW2:FX2"/>
    <mergeCell ref="HE1:HG2"/>
    <mergeCell ref="HH1:IJ1"/>
    <mergeCell ref="IK1:JI1"/>
    <mergeCell ref="HH2:HN2"/>
    <mergeCell ref="HO2:IB2"/>
    <mergeCell ref="IC2:IG2"/>
    <mergeCell ref="IK2:IP2"/>
    <mergeCell ref="IQ2:IV2"/>
  </mergeCells>
  <hyperlinks>
    <hyperlink ref="A1" location="Intro!A1" display="Intro!A1" xr:uid="{5DA8B8B4-2410-40D4-BC5A-D655C782C7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J20"/>
  <sheetViews>
    <sheetView topLeftCell="IS1" workbookViewId="0">
      <selection activeCell="JD17" sqref="JD17"/>
    </sheetView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925</v>
      </c>
      <c r="B1" s="167" t="s">
        <v>479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  <c r="BM1" s="168"/>
      <c r="BN1" s="168"/>
      <c r="BO1" s="168"/>
      <c r="BP1" s="168"/>
      <c r="BQ1" s="168"/>
      <c r="BR1" s="168"/>
      <c r="BS1" s="168"/>
      <c r="BT1" s="168"/>
      <c r="BU1" s="168"/>
      <c r="BV1" s="168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  <c r="CJ1" s="168"/>
      <c r="CK1" s="168"/>
      <c r="CL1" s="168"/>
      <c r="CM1" s="168"/>
      <c r="CN1" s="168"/>
      <c r="CO1" s="168"/>
      <c r="CP1" s="168"/>
      <c r="CQ1" s="169"/>
      <c r="CR1" s="170" t="s">
        <v>480</v>
      </c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1"/>
      <c r="DI1" s="171"/>
      <c r="DJ1" s="171"/>
      <c r="DK1" s="171"/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1"/>
      <c r="EB1" s="171"/>
      <c r="EC1" s="171"/>
      <c r="ED1" s="171"/>
      <c r="EE1" s="172"/>
      <c r="EF1" s="173" t="s">
        <v>481</v>
      </c>
      <c r="EG1" s="174"/>
      <c r="EH1" s="174"/>
      <c r="EI1" s="174"/>
      <c r="EJ1" s="174"/>
      <c r="EK1" s="174"/>
      <c r="EL1" s="174"/>
      <c r="EM1" s="174"/>
      <c r="EN1" s="174"/>
      <c r="EO1" s="175"/>
      <c r="EP1" s="176" t="s">
        <v>482</v>
      </c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55" t="s">
        <v>485</v>
      </c>
      <c r="HF1" s="156"/>
      <c r="HG1" s="157"/>
      <c r="HH1" s="161" t="s">
        <v>483</v>
      </c>
      <c r="HI1" s="162"/>
      <c r="HJ1" s="162"/>
      <c r="HK1" s="162"/>
      <c r="HL1" s="162"/>
      <c r="HM1" s="162"/>
      <c r="HN1" s="162"/>
      <c r="HO1" s="162"/>
      <c r="HP1" s="162"/>
      <c r="HQ1" s="162"/>
      <c r="HR1" s="162"/>
      <c r="HS1" s="162"/>
      <c r="HT1" s="162"/>
      <c r="HU1" s="162"/>
      <c r="HV1" s="162"/>
      <c r="HW1" s="162"/>
      <c r="HX1" s="162"/>
      <c r="HY1" s="162"/>
      <c r="HZ1" s="162"/>
      <c r="IA1" s="162"/>
      <c r="IB1" s="162"/>
      <c r="IC1" s="162"/>
      <c r="ID1" s="162"/>
      <c r="IE1" s="162"/>
      <c r="IF1" s="162"/>
      <c r="IG1" s="162"/>
      <c r="IH1" s="162"/>
      <c r="II1" s="162"/>
      <c r="IJ1" s="163"/>
      <c r="IK1" s="164" t="s">
        <v>484</v>
      </c>
      <c r="IL1" s="165"/>
      <c r="IM1" s="165"/>
      <c r="IN1" s="165"/>
      <c r="IO1" s="165"/>
      <c r="IP1" s="165"/>
      <c r="IQ1" s="165"/>
      <c r="IR1" s="165"/>
      <c r="IS1" s="165"/>
      <c r="IT1" s="165"/>
      <c r="IU1" s="165"/>
      <c r="IV1" s="165"/>
      <c r="IW1" s="165"/>
      <c r="IX1" s="165"/>
      <c r="IY1" s="165"/>
      <c r="IZ1" s="165"/>
      <c r="JA1" s="165"/>
      <c r="JB1" s="165"/>
      <c r="JC1" s="165"/>
      <c r="JD1" s="165"/>
      <c r="JE1" s="165"/>
      <c r="JF1" s="165"/>
      <c r="JG1" s="165"/>
      <c r="JH1" s="165"/>
      <c r="JI1" s="166"/>
    </row>
    <row r="2" spans="1:269" ht="15" thickBot="1" x14ac:dyDescent="0.4">
      <c r="A2" s="1"/>
      <c r="B2" s="149" t="s">
        <v>477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0"/>
      <c r="BF2" s="149" t="s">
        <v>478</v>
      </c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0"/>
      <c r="CR2" s="149" t="s">
        <v>454</v>
      </c>
      <c r="CS2" s="154"/>
      <c r="CT2" s="154"/>
      <c r="CU2" s="154"/>
      <c r="CV2" s="150"/>
      <c r="CW2" s="149" t="s">
        <v>455</v>
      </c>
      <c r="CX2" s="154"/>
      <c r="CY2" s="154"/>
      <c r="CZ2" s="154"/>
      <c r="DA2" s="154"/>
      <c r="DB2" s="150"/>
      <c r="DC2" s="149" t="s">
        <v>456</v>
      </c>
      <c r="DD2" s="154"/>
      <c r="DE2" s="154"/>
      <c r="DF2" s="154"/>
      <c r="DG2" s="154"/>
      <c r="DH2" s="154"/>
      <c r="DI2" s="154"/>
      <c r="DJ2" s="150"/>
      <c r="DK2" s="149" t="s">
        <v>456</v>
      </c>
      <c r="DL2" s="154"/>
      <c r="DM2" s="154"/>
      <c r="DN2" s="154"/>
      <c r="DO2" s="154"/>
      <c r="DP2" s="154"/>
      <c r="DQ2" s="154"/>
      <c r="DR2" s="150"/>
      <c r="DS2" s="149" t="s">
        <v>457</v>
      </c>
      <c r="DT2" s="154"/>
      <c r="DU2" s="154"/>
      <c r="DV2" s="154"/>
      <c r="DW2" s="150"/>
      <c r="DX2" s="149" t="s">
        <v>458</v>
      </c>
      <c r="DY2" s="154"/>
      <c r="DZ2" s="154"/>
      <c r="EA2" s="154"/>
      <c r="EB2" s="154"/>
      <c r="EC2" s="154"/>
      <c r="ED2" s="154"/>
      <c r="EE2" s="150"/>
      <c r="EF2" s="149" t="s">
        <v>459</v>
      </c>
      <c r="EG2" s="150"/>
      <c r="EH2" s="151" t="s">
        <v>460</v>
      </c>
      <c r="EI2" s="152"/>
      <c r="EJ2" s="152"/>
      <c r="EK2" s="152"/>
      <c r="EL2" s="152"/>
      <c r="EM2" s="152"/>
      <c r="EN2" s="152"/>
      <c r="EO2" s="153"/>
      <c r="EP2" s="149" t="s">
        <v>461</v>
      </c>
      <c r="EQ2" s="154"/>
      <c r="ER2" s="154"/>
      <c r="ES2" s="154"/>
      <c r="ET2" s="154"/>
      <c r="EU2" s="154"/>
      <c r="EV2" s="154"/>
      <c r="EW2" s="154"/>
      <c r="EX2" s="154"/>
      <c r="EY2" s="154"/>
      <c r="EZ2" s="154"/>
      <c r="FA2" s="150"/>
      <c r="FB2" s="149" t="s">
        <v>462</v>
      </c>
      <c r="FC2" s="154"/>
      <c r="FD2" s="154"/>
      <c r="FE2" s="154"/>
      <c r="FF2" s="154"/>
      <c r="FG2" s="154"/>
      <c r="FH2" s="154"/>
      <c r="FI2" s="150"/>
      <c r="FJ2" s="149" t="s">
        <v>463</v>
      </c>
      <c r="FK2" s="154"/>
      <c r="FL2" s="154"/>
      <c r="FM2" s="154"/>
      <c r="FN2" s="154"/>
      <c r="FO2" s="154"/>
      <c r="FP2" s="154"/>
      <c r="FQ2" s="154"/>
      <c r="FR2" s="154"/>
      <c r="FS2" s="154"/>
      <c r="FT2" s="154"/>
      <c r="FU2" s="154"/>
      <c r="FV2" s="150"/>
      <c r="FW2" s="149" t="s">
        <v>464</v>
      </c>
      <c r="FX2" s="150"/>
      <c r="FY2" s="149" t="s">
        <v>465</v>
      </c>
      <c r="FZ2" s="154"/>
      <c r="GA2" s="154"/>
      <c r="GB2" s="154"/>
      <c r="GC2" s="154"/>
      <c r="GD2" s="154"/>
      <c r="GE2" s="154"/>
      <c r="GF2" s="154"/>
      <c r="GG2" s="154"/>
      <c r="GH2" s="154"/>
      <c r="GI2" s="154"/>
      <c r="GJ2" s="154"/>
      <c r="GK2" s="150"/>
      <c r="GL2" s="149" t="s">
        <v>466</v>
      </c>
      <c r="GM2" s="154"/>
      <c r="GN2" s="154"/>
      <c r="GO2" s="154"/>
      <c r="GP2" s="154"/>
      <c r="GQ2" s="154"/>
      <c r="GR2" s="150"/>
      <c r="GS2" s="149" t="s">
        <v>496</v>
      </c>
      <c r="GT2" s="154"/>
      <c r="GU2" s="154"/>
      <c r="GV2" s="154"/>
      <c r="GW2" s="154"/>
      <c r="GX2" s="154"/>
      <c r="GY2" s="154"/>
      <c r="GZ2" s="154"/>
      <c r="HA2" s="154"/>
      <c r="HB2" s="150"/>
      <c r="HC2" s="149" t="s">
        <v>468</v>
      </c>
      <c r="HD2" s="150"/>
      <c r="HE2" s="158"/>
      <c r="HF2" s="159"/>
      <c r="HG2" s="160"/>
      <c r="HH2" s="149" t="s">
        <v>470</v>
      </c>
      <c r="HI2" s="154"/>
      <c r="HJ2" s="154"/>
      <c r="HK2" s="154"/>
      <c r="HL2" s="154"/>
      <c r="HM2" s="154"/>
      <c r="HN2" s="150"/>
      <c r="HO2" s="149" t="s">
        <v>614</v>
      </c>
      <c r="HP2" s="154"/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0"/>
      <c r="IC2" s="149" t="s">
        <v>472</v>
      </c>
      <c r="ID2" s="154"/>
      <c r="IE2" s="154"/>
      <c r="IF2" s="154"/>
      <c r="IG2" s="150"/>
      <c r="IH2" s="149" t="s">
        <v>473</v>
      </c>
      <c r="II2" s="154"/>
      <c r="IJ2" s="150"/>
      <c r="IK2" s="149" t="s">
        <v>474</v>
      </c>
      <c r="IL2" s="154"/>
      <c r="IM2" s="154"/>
      <c r="IN2" s="154"/>
      <c r="IO2" s="154"/>
      <c r="IP2" s="150"/>
      <c r="IQ2" s="149" t="s">
        <v>475</v>
      </c>
      <c r="IR2" s="154"/>
      <c r="IS2" s="154"/>
      <c r="IT2" s="154"/>
      <c r="IU2" s="154"/>
      <c r="IV2" s="150"/>
      <c r="IW2" s="146" t="s">
        <v>907</v>
      </c>
      <c r="IX2" s="147"/>
      <c r="IY2" s="147"/>
      <c r="IZ2" s="147"/>
      <c r="JA2" s="147"/>
      <c r="JB2" s="147"/>
      <c r="JC2" s="147"/>
      <c r="JD2" s="147"/>
      <c r="JE2" s="148"/>
      <c r="JF2" s="146" t="s">
        <v>476</v>
      </c>
      <c r="JG2" s="147"/>
      <c r="JH2" s="147"/>
      <c r="JI2" s="148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N3" t="s">
        <v>288</v>
      </c>
      <c r="FO3" t="s">
        <v>289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448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2020 + (raw_data!C4 * -1)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>
        <f>IF(raw_data!K4="na", 0, raw_data!K4)</f>
        <v>40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>
        <f>IF(raw_data!AX4="na", 0, raw_data!AX4)</f>
        <v>30</v>
      </c>
      <c r="AY4">
        <f>IF(raw_data!AY4="na", 0, raw_data!AY4)</f>
        <v>20</v>
      </c>
      <c r="AZ4">
        <f>IF(raw_data!AZ4="na", 0, raw_data!AZ4)</f>
        <v>50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separated", 0, IF(raw_data!BE4="separated w/ contact", 1, IF(raw_data!BE4="mixed", 2, 3)))</f>
        <v>0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IF(raw_data!CJ4="no",0,IF(raw_data!CJ4="can't remember",0,1))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33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for specific diseases", 1, 0)</f>
        <v>1</v>
      </c>
      <c r="CT4">
        <f>IF(raw_data!CT4="can't remember", 0, 1)</f>
        <v>1</v>
      </c>
      <c r="CU4">
        <f>IF(raw_data!CU4="can't remember", 0, 1)</f>
        <v>1</v>
      </c>
      <c r="CV4">
        <f>IF(raw_data!CV4="can't remember", 0, 1)</f>
        <v>1</v>
      </c>
      <c r="CW4">
        <f>IF(raw_data!CW4="yes", 1, 0)</f>
        <v>1</v>
      </c>
      <c r="CX4">
        <f>IF(raw_data!CX4="treatment for specific diseases", 1, 0)</f>
        <v>1</v>
      </c>
      <c r="CY4">
        <f>IF(raw_data!CY4="can't remember", 0, 1)</f>
        <v>1</v>
      </c>
      <c r="CZ4">
        <f>IF(raw_data!CZ4="can't remember", 0, 1)</f>
        <v>1</v>
      </c>
      <c r="DA4">
        <f>IF(raw_data!DA4="can't remember", 0, 1)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0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1, 0)</f>
        <v>1</v>
      </c>
      <c r="DU4">
        <f>IF(raw_data!DU4="yes",1,0)</f>
        <v>1</v>
      </c>
      <c r="DV4">
        <f>IF(raw_data!DV4="yes",1,0)</f>
        <v>1</v>
      </c>
      <c r="DW4">
        <f>IF(raw_data!DW4="don't know", 0, 1)</f>
        <v>1</v>
      </c>
      <c r="DX4">
        <f>IF(raw_data!DX4="strongly agree", 5, IF(raw_data!DX4="agree", 4, IF(raw_data!DX4="don't know", 3, IF(raw_data!DX4="disagree", 2, 1))))</f>
        <v>1</v>
      </c>
      <c r="DY4">
        <f>IF(raw_data!DY4="strongly agree", 5, IF(raw_data!DY4="agree", 4, IF(raw_data!DY4="don't know", 3, IF(raw_data!DY4="disagree", 2, 1))))</f>
        <v>5</v>
      </c>
      <c r="DZ4">
        <f>IF(raw_data!DZ4="strongly agree", 5, IF(raw_data!DZ4="agree", 4, IF(raw_data!DZ4="don't know", 3, IF(raw_data!DZ4="disagree", 2, 1))))</f>
        <v>5</v>
      </c>
      <c r="EA4">
        <f>IF(raw_data!EA4="strongly agree", 5, IF(raw_data!EA4="agree", 4, IF(raw_data!EA4="don't know", 3, IF(raw_data!EA4="disagree", 2, 1))))</f>
        <v>5</v>
      </c>
      <c r="EB4">
        <f>IF(raw_data!EB4="strongly agree", 5, IF(raw_data!EB4="agree", 4, IF(raw_data!EB4="don't know", 3, IF(raw_data!EB4="disagree", 2, 1))))</f>
        <v>1</v>
      </c>
      <c r="EC4">
        <f>IF(raw_data!EC4="strongly agree", 5, IF(raw_data!EC4="agree", 4, IF(raw_data!EC4="don't know", 3, IF(raw_data!EC4="disagree", 2, 1))))</f>
        <v>5</v>
      </c>
      <c r="ED4">
        <f>IF(raw_data!ED4="strongly agree", 5, IF(raw_data!ED4="agree", 4, IF(raw_data!ED4="don't know", 3, IF(raw_data!ED4="disagree", 2, 1))))</f>
        <v>5</v>
      </c>
      <c r="EE4" s="33">
        <f>IF(raw_data!EE4="strongly agree", 5, IF(raw_data!EE4="agree", 4, IF(raw_data!EE4="don't know", 3, IF(raw_data!EE4="disagree", 2, 1))))</f>
        <v>5</v>
      </c>
      <c r="EF4">
        <f>IF(raw_data!EF4="very serious", 5, IF(raw_data!EF4="serious", 4, IF(raw_data!EF4="moderately serious", 3, IF(raw_data!EF4="slightly serious", 2, 1))))</f>
        <v>5</v>
      </c>
      <c r="EG4">
        <f>IF(raw_data!EG4="very serious", 5, IF(raw_data!EG4="serious", 4, IF(raw_data!EG4="moderately serious", 3, IF(raw_data!EG4="slightly serious", 2, 1))))</f>
        <v>5</v>
      </c>
      <c r="EH4">
        <f>IF(raw_data!EH4="strongly agree", 5, IF(raw_data!EH4="agree", 4, IF(raw_data!EH4="neutral", 3, IF(raw_data!EH4="disagree", 2, 1))))</f>
        <v>5</v>
      </c>
      <c r="EI4">
        <f>IF(raw_data!EI4="strongly agree", 5, IF(raw_data!EI4="agree", 4, IF(raw_data!EI4="neutral", 3, IF(raw_data!EI4="disagree", 2, 1))))</f>
        <v>5</v>
      </c>
      <c r="EJ4">
        <f>IF(raw_data!EJ4="strongly agree", 5, IF(raw_data!EJ4="agree", 4, IF(raw_data!EJ4="neutral", 3, IF(raw_data!EJ4="disagree", 2, 1))))</f>
        <v>1</v>
      </c>
      <c r="EK4">
        <f>IF(raw_data!EK4="strongly agree", 5, IF(raw_data!EK4="agree", 4, IF(raw_data!EK4="neutral", 3, IF(raw_data!EK4="disagree", 2, 1))))</f>
        <v>3</v>
      </c>
      <c r="EL4">
        <f>IF(raw_data!EL4="strongly agree", 5, IF(raw_data!EL4="agree", 4, IF(raw_data!EL4="neutral", 3, IF(raw_data!EL4="disagree", 2, 1))))</f>
        <v>1</v>
      </c>
      <c r="EM4">
        <f>IF(raw_data!EM4="strongly agree", 5, IF(raw_data!EM4="agree", 4, IF(raw_data!EM4="neutral", 3, IF(raw_data!EM4="disagree", 2, 1))))</f>
        <v>5</v>
      </c>
      <c r="EN4">
        <f>IF(raw_data!EN4="strongly agree", 5, IF(raw_data!EN4="agree", 4, IF(raw_data!EN4="neutral", 3, IF(raw_data!EN4="disagree", 2, 1))))</f>
        <v>1</v>
      </c>
      <c r="EO4" s="33">
        <f>IF(raw_data!EO4="strongly agree", 5, IF(raw_data!EO4="agree", 4, IF(raw_data!EO4="neutral", 3, IF(raw_data!EO4="disagree", 2, 1))))</f>
        <v>5</v>
      </c>
      <c r="EP4">
        <f>IF(raw_data!EP4="assess condition", 0, IF(raw_data!EP4="consult vet", 1, IF(raw_data!EP4="assess living space", 2, IF(raw_data!EP4="treat w/ otc", 3, IF(raw_data!EP4="treat w/ traditional medicine", 4, IF(raw_data!EP4="treat w/ ab", 5, 6))))))</f>
        <v>1</v>
      </c>
      <c r="EQ4">
        <f>IF(raw_data!EQ4="yes", 1, 0)</f>
        <v>1</v>
      </c>
      <c r="ER4">
        <f>IF(raw_data!ER4="yes", 1, 0)</f>
        <v>1</v>
      </c>
      <c r="ES4">
        <f>IF(raw_data!ES4="yes", 1, 0)</f>
        <v>1</v>
      </c>
      <c r="ET4">
        <f>IF(raw_data!ET4="yes", 0, 1)</f>
        <v>1</v>
      </c>
      <c r="EU4">
        <f>IF(raw_data!EU4="yes", 0, 1)</f>
        <v>1</v>
      </c>
      <c r="EV4">
        <f>IF(raw_data!EV4="yes", 1, 0)</f>
        <v>0</v>
      </c>
      <c r="EW4">
        <f>IF(raw_data!EW4="yes", 1, 0)</f>
        <v>1</v>
      </c>
      <c r="EX4">
        <f>IF(raw_data!EX4="yes", 1, 0)</f>
        <v>0</v>
      </c>
      <c r="EY4">
        <f>IF(raw_data!EY4="yes", 1, 0)</f>
        <v>0</v>
      </c>
      <c r="EZ4">
        <f>IF(raw_data!EZ4="yes", 1, 0)</f>
        <v>1</v>
      </c>
      <c r="FA4">
        <f>IF(raw_data!FA4="yes", 1, 0)</f>
        <v>1</v>
      </c>
      <c r="FB4">
        <f>IF(raw_data!FB4="just sick animal", 1, 0)</f>
        <v>1</v>
      </c>
      <c r="FC4">
        <f>IF(raw_data!FC4="yes", 1, 0)</f>
        <v>1</v>
      </c>
      <c r="FD4">
        <f>IF(raw_data!FD4="yes", 1, 0)</f>
        <v>1</v>
      </c>
      <c r="FE4">
        <f>IF(raw_data!FE4="yes", 1, 0)</f>
        <v>1</v>
      </c>
      <c r="FF4">
        <f>IF(raw_data!FF4="yes", 1, 0)</f>
        <v>0</v>
      </c>
      <c r="FG4">
        <f>IF(raw_data!FG4="no", 0, IF(raw_data!FG4="na", 0, 1))</f>
        <v>1</v>
      </c>
      <c r="FH4">
        <f>IF(raw_data!FH4="no", 0, IF(raw_data!FH4="na", 0, 1))</f>
        <v>1</v>
      </c>
      <c r="FI4">
        <f>IF(raw_data!FI4="everyday",0,IF(raw_data!FI4="once a week",1,IF(raw_data!FI4="every two weeks",2,IF(raw_data!FI4="once a month",3,IF(raw_data!FI4="every six months",4,IF(raw_data!FI4="once a year",5,6))))))</f>
        <v>6</v>
      </c>
      <c r="FJ4">
        <f>IF(raw_data!FJ4="no", 0, IF(raw_data!FJ4="na", 0, 1))</f>
        <v>0</v>
      </c>
      <c r="FK4">
        <f>IF(raw_data!FK4="no", 0, IF(raw_data!FK4="na", 0, 1))</f>
        <v>0</v>
      </c>
      <c r="FL4">
        <f>IF(raw_data!FL4="no", 0, IF(raw_data!FL4="na", 0, 1))</f>
        <v>1</v>
      </c>
      <c r="FM4">
        <f>IF(raw_data!FM4="no", 0, IF(raw_data!FM4="na", 0, 1))</f>
        <v>1</v>
      </c>
      <c r="FN4">
        <f>IF(raw_data!FN4="no", 0, IF(raw_data!FN4="na", 0, 1))</f>
        <v>1</v>
      </c>
      <c r="FO4">
        <f>IF(raw_data!FO4="no", 0, IF(raw_data!FO4="na", 0, 1))</f>
        <v>0</v>
      </c>
      <c r="FP4">
        <f>IF(raw_data!FP4="no", 0, IF(raw_data!FP4="na", 0, 1))</f>
        <v>1</v>
      </c>
      <c r="FQ4">
        <f>IF(raw_data!FQ4="no", 0, IF(raw_data!FQ4="na", 0, 1))</f>
        <v>0</v>
      </c>
      <c r="FR4">
        <f>IF(raw_data!FR4="no", 0, IF(raw_data!FR4="na", 0, 1))</f>
        <v>0</v>
      </c>
      <c r="FS4">
        <f>IF(raw_data!FS4="no", 0, IF(raw_data!FS4="na", 0, 1))</f>
        <v>0</v>
      </c>
      <c r="FT4">
        <f>IF(raw_data!FT4="no", 0, IF(raw_data!FT4="na", 0, 1))</f>
        <v>1</v>
      </c>
      <c r="FU4">
        <f>IF(raw_data!FU4="no", 0, IF(raw_data!FU4="na", 0, 1))</f>
        <v>0</v>
      </c>
      <c r="FV4">
        <f>IF(raw_data!FV4="no", 0, IF(raw_data!FV4="na", 0, 1))</f>
        <v>1</v>
      </c>
      <c r="FW4">
        <f>IF(raw_data!FW4="yes",1,IF(raw_data!FW4="sometimes",1,0))</f>
        <v>1</v>
      </c>
      <c r="FX4">
        <f>IF(raw_data!FX4="yes", 1, 0)</f>
        <v>1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0</v>
      </c>
      <c r="GB4">
        <f>IF(raw_data!GB4="no", 0, IF(raw_data!GB4="na", 0, 1))</f>
        <v>0</v>
      </c>
      <c r="GC4">
        <f>IF(raw_data!GC4="no", 0, IF(raw_data!GC4="na", 0, 1))</f>
        <v>0</v>
      </c>
      <c r="GD4">
        <f>IF(raw_data!GD4="can't remember", 0, 1)</f>
        <v>1</v>
      </c>
      <c r="GE4">
        <f>IF(raw_data!GE4="can't remember", 0, 1)</f>
        <v>1</v>
      </c>
      <c r="GF4">
        <f>IF(raw_data!GF4="can't remember", 0, 1)</f>
        <v>1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IF(raw_data!GJ4="no", 0, IF(raw_data!GJ4="na", 0, 1))</f>
        <v>0</v>
      </c>
      <c r="GK4">
        <f>IF(raw_data!GK4="no", 0, IF(raw_data!GK4="na", 0, 1))</f>
        <v>0</v>
      </c>
      <c r="GL4">
        <f>IF(raw_data!GL4="as prescribed", 1, 0)</f>
        <v>1</v>
      </c>
      <c r="GM4">
        <f>IF(raw_data!GM4="no", 0, IF(raw_data!GM4="na", 0, 1))</f>
        <v>1</v>
      </c>
      <c r="GN4">
        <f>IF(raw_data!GN4="no", 0, IF(raw_data!GN4="na", 0, 1))</f>
        <v>1</v>
      </c>
      <c r="GO4">
        <f>IF(raw_data!GO4="no", 0, IF(raw_data!GO4="na", 0, 1))</f>
        <v>1</v>
      </c>
      <c r="GP4">
        <f>IF(raw_data!GP4="no", 0, IF(raw_data!GP4="na", 0, 1))</f>
        <v>1</v>
      </c>
      <c r="GQ4">
        <f>IF(raw_data!GQ4="no", 0, IF(raw_data!GQ4="na", 0, 1))</f>
        <v>1</v>
      </c>
      <c r="GR4">
        <f>IF(raw_data!GR4="no", 0, IF(raw_data!GR4="na", 0, 1))</f>
        <v>1</v>
      </c>
      <c r="GS4">
        <f>IF(raw_data!GS4="no", 0, IF(raw_data!GS4="na", 0, 1))</f>
        <v>0</v>
      </c>
      <c r="GT4">
        <f>IF(raw_data!GT4="no", 0, IF(raw_data!GT4="na", 0, 1))</f>
        <v>0</v>
      </c>
      <c r="GU4">
        <f>IF(raw_data!GU4="no", 0, IF(raw_data!GU4="na", 0, 1))</f>
        <v>0</v>
      </c>
      <c r="GV4">
        <f>IF(raw_data!GV4="no", 0, IF(raw_data!GV4="na", 0, 1))</f>
        <v>0</v>
      </c>
      <c r="GW4">
        <f>IF(raw_data!GW4="no", 0, IF(raw_data!GW4="na", 0, 1))</f>
        <v>1</v>
      </c>
      <c r="GX4">
        <f>IF(raw_data!GX4="no", 1, 0)</f>
        <v>1</v>
      </c>
      <c r="GY4">
        <f>IF(raw_data!GY4="no", 1, 0)</f>
        <v>1</v>
      </c>
      <c r="GZ4">
        <f>IF(raw_data!GZ4="no", 0, IF(raw_data!GZ4="na", 0, 1))</f>
        <v>0</v>
      </c>
      <c r="HA4">
        <f>IF(raw_data!HA4="don't keep", 1, 0)</f>
        <v>1</v>
      </c>
      <c r="HB4">
        <f>IF(raw_data!HB4="cool dry place", 1, 0)</f>
        <v>1</v>
      </c>
      <c r="HC4">
        <f>IF(raw_data!HC4="1-15 days", 0, IF(raw_data!HC4="16-28 days", 1, IF(raw_data!HC4="29-60 days", 2, 3)))</f>
        <v>3</v>
      </c>
      <c r="HD4" s="33">
        <f>IF(raw_data!HD4="bury properly", 1, 0)</f>
        <v>1</v>
      </c>
      <c r="HE4">
        <f>IF(raw_data!HE4="yes", 1, 0)</f>
        <v>1</v>
      </c>
      <c r="HF4">
        <f>IF(raw_data!HF4="yes", 1, 0)</f>
        <v>0</v>
      </c>
      <c r="HG4" s="33">
        <f>IF(raw_data!HG4="interested", 1, 0)</f>
        <v>1</v>
      </c>
      <c r="HH4">
        <f>IF(raw_data!HH4="yes", 1, 0)</f>
        <v>1</v>
      </c>
      <c r="HI4">
        <f>IF(raw_data!HI4="yes", 1, 0)</f>
        <v>0</v>
      </c>
      <c r="HJ4">
        <f>IF(raw_data!HJ4="yes", 1, 0)</f>
        <v>1</v>
      </c>
      <c r="HK4">
        <f>IF(raw_data!HK4="yes", 1, 0)</f>
        <v>1</v>
      </c>
      <c r="HL4">
        <f>IF(raw_data!HL4="yes", 1, 0)</f>
        <v>1</v>
      </c>
      <c r="HM4">
        <f>IF(raw_data!HM4="yes", 1, 0)</f>
        <v>1</v>
      </c>
      <c r="HN4">
        <f>IF(raw_data!HN4="weeky",2,IF(raw_data!HN4="once a month",2,IF(raw_data!HN4="twice a month",2,IF(raw_data!HN4="every three months",2,IF(raw_data!HN4="twice a year",2,IF(raw_data!HN4="once a year",1,0))))))</f>
        <v>2</v>
      </c>
      <c r="HO4">
        <f>IF(raw_data!HO4="yes", 1, 0)</f>
        <v>1</v>
      </c>
      <c r="HP4">
        <f>IF(raw_data!HP4="no", 0, IF(raw_data!HP4="na", 0, 1))</f>
        <v>1</v>
      </c>
      <c r="HQ4">
        <f>IF(raw_data!HQ4="no", 0, IF(raw_data!HQ4="na", 0, 1))</f>
        <v>1</v>
      </c>
      <c r="HR4">
        <f>IF(raw_data!HR4="yes", 1, 0)</f>
        <v>1</v>
      </c>
      <c r="HS4">
        <f>IF(raw_data!HS4="no", 0, IF(raw_data!HS4="na", 0, 1))</f>
        <v>1</v>
      </c>
      <c r="HT4">
        <f>IF(raw_data!HT4="no", 0, IF(raw_data!HT4="na", 0, 1))</f>
        <v>1</v>
      </c>
      <c r="HU4">
        <f>IF(raw_data!HU4="yes", 1, 0)</f>
        <v>1</v>
      </c>
      <c r="HV4">
        <f>IF(raw_data!HV4="no", 0, IF(raw_data!HV4="na", 0, 1))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IF(raw_data!HY4="yes", 1, 0)</f>
        <v>1</v>
      </c>
      <c r="HZ4">
        <f>IF(raw_data!HZ4="no", 0, IF(raw_data!HZ4="na", 0, 1))</f>
        <v>1</v>
      </c>
      <c r="IA4">
        <f>IF(raw_data!IA4="no", 0, IF(raw_data!IA4="na", 0, 1))</f>
        <v>1</v>
      </c>
      <c r="IB4">
        <f>IF(raw_data!IB4="no", 0, IF(raw_data!IB4="na", 0, 1))</f>
        <v>1</v>
      </c>
      <c r="IC4">
        <f>IF(raw_data!IC4="yes", 1, 0)</f>
        <v>1</v>
      </c>
      <c r="ID4">
        <f>IF(raw_data!ID4="no", 0, IF(raw_data!ID4="na", 0, 1))</f>
        <v>1</v>
      </c>
      <c r="IE4">
        <f>IF(raw_data!IE4="no", 0, IF(raw_data!IE4="na", 0, 1))</f>
        <v>1</v>
      </c>
      <c r="IF4">
        <f>IF(raw_data!IF4="no", 0, IF(raw_data!IF4="na", 0, 1))</f>
        <v>1</v>
      </c>
      <c r="IG4">
        <f>IF(raw_data!IG4="yes", 1, 0)</f>
        <v>1</v>
      </c>
      <c r="IH4">
        <f>IF(raw_data!IH4="all the time",2,IF(raw_data!IH4="often",1,0))</f>
        <v>2</v>
      </c>
      <c r="II4">
        <f>IF(raw_data!II4="yes", 1, 0)</f>
        <v>1</v>
      </c>
      <c r="IJ4">
        <f>IF(raw_data!IJ4="yes", 1, 0)</f>
        <v>1</v>
      </c>
      <c r="IK4">
        <f>IF(raw_data!IK4="tv",1,IF(raw_data!IK4="radio",1,IF(raw_data!IK4="newspaper",1,IF(raw_data!IK4="internet",1,IF(raw_data!IK4="sns",1,IF(raw_data!IK4="na",0,2))))))</f>
        <v>1</v>
      </c>
      <c r="IL4">
        <f>IF(raw_data!IL4="tv",1,IF(raw_data!IL4="radio",1,IF(raw_data!IL4="newspaper",1,IF(raw_data!IL4="internet",1,IF(raw_data!IL4="sns",1,IF(raw_data!IL4="na",0,2))))))</f>
        <v>1</v>
      </c>
      <c r="IM4">
        <f>IF(raw_data!IM4="tv",1,IF(raw_data!IM4="radio",1,IF(raw_data!IM4="newspaper",1,IF(raw_data!IM4="internet",1,IF(raw_data!IM4="sns",1,IF(raw_data!IM4="na",0,2))))))</f>
        <v>1</v>
      </c>
      <c r="IN4">
        <f>IF(raw_data!IN4="4+ hrs",4,IF(raw_data!IN4="2-4 hrs",3,IF(raw_data!IN4="1-2 hrs",2,1)))</f>
        <v>4</v>
      </c>
      <c r="IO4">
        <f>IF(raw_data!IO4="4+ hrs",4,IF(raw_data!IO4="2-4 hrs",3,IF(raw_data!IO4="1-2 hrs",2,1)))</f>
        <v>4</v>
      </c>
      <c r="IP4">
        <f>IF(raw_data!IP4="4+ hrs",4,IF(raw_data!IP4="2-4 hrs",3,IF(raw_data!IP4="1-2 hrs",2,1)))</f>
        <v>2</v>
      </c>
      <c r="IQ4">
        <f>IF(raw_data!IQ4="tv",1,IF(raw_data!IQ4="radio",1,IF(raw_data!IQ4="newspaper",1,IF(raw_data!IQ4="internet",1,IF(raw_data!IQ4="sns",1,IF(raw_data!IQ4="na",0,2))))))</f>
        <v>1</v>
      </c>
      <c r="IR4">
        <f>IF(raw_data!IR4="tv",1,IF(raw_data!IR4="radio",1,IF(raw_data!IR4="newspaper",1,IF(raw_data!IR4="internet",1,IF(raw_data!IR4="sns",1,IF(raw_data!IR4="na",0,2))))))</f>
        <v>1</v>
      </c>
      <c r="IS4">
        <f>IF(raw_data!IS4="tv",1,IF(raw_data!IS4="radio",1,IF(raw_data!IS4="newspaper",1,IF(raw_data!IS4="internet",1,IF(raw_data!IS4="sns",1,IF(raw_data!IS4="na",0,2))))))</f>
        <v>2</v>
      </c>
      <c r="IT4">
        <f>IF(raw_data!IT4="4+ hrs",4,IF(raw_data!IT4="2-4 hrs",3,IF(raw_data!IT4="1-2 hrs",2,1)))</f>
        <v>4</v>
      </c>
      <c r="IU4">
        <f>IF(raw_data!IU4="4+ hrs",4,IF(raw_data!IU4="2-4 hrs",3,IF(raw_data!IU4="1-2 hrs",2,1)))</f>
        <v>3</v>
      </c>
      <c r="IV4">
        <f>IF(raw_data!IV4="4+ hrs",4,IF(raw_data!IV4="2-4 hrs",3,IF(raw_data!IV4="1-2 hrs",2,1)))</f>
        <v>3</v>
      </c>
      <c r="IW4">
        <f>IF(raw_data!IW4="no", 0, IF(raw_data!IW4="na", 0, 1))</f>
        <v>0</v>
      </c>
      <c r="IX4">
        <f>IF(raw_data!IX4="no", 0, IF(raw_data!IX4="na", 0, 1))</f>
        <v>0</v>
      </c>
      <c r="IY4">
        <f>IF(raw_data!IY4="no", 0, IF(raw_data!IY4="na", 0, 1))</f>
        <v>1</v>
      </c>
      <c r="IZ4">
        <f>IF(raw_data!IZ4="no", 0, IF(raw_data!IZ4="na", 0, 1))</f>
        <v>1</v>
      </c>
      <c r="JA4">
        <f>IF(raw_data!JA4="no", 0, IF(raw_data!JA4="na", 0, 1))</f>
        <v>1</v>
      </c>
      <c r="JB4">
        <f>IF(raw_data!JB4="no", 0, IF(raw_data!JB4="na", 0, 1))</f>
        <v>1</v>
      </c>
      <c r="JC4">
        <f>IF(raw_data!JC4="posters",1,IF(raw_data!JC4="leaflets",1,IF(raw_data!JC4="brochures",1,IF(raw_data!JC4="booklets",1,IF(raw_data!JC4="community boards",1,IF(raw_data!JC4="na",0,2))))))</f>
        <v>1</v>
      </c>
      <c r="JD4">
        <f>IF(raw_data!JD4="posters",1,IF(raw_data!JD4="leaflets",1,IF(raw_data!JD4="brochures",1,IF(raw_data!JD4="booklets",1,IF(raw_data!JD4="community boards",1,IF(raw_data!JD4="na",0,2))))))</f>
        <v>2</v>
      </c>
      <c r="JE4">
        <f>IF(raw_data!JE4="posters",1,IF(raw_data!JE4="leaflets",1,IF(raw_data!JE4="brochures",1,IF(raw_data!JE4="booklets",1,IF(raw_data!JE4="community boards",1,IF(raw_data!JE4="na",0,2))))))</f>
        <v>1</v>
      </c>
      <c r="JF4">
        <f>IF(raw_data!JF4="fellow farmers", 0, IF(raw_data!JF4="community leaders", 1, IF(raw_data!JF4="gov agri-technicians", 2, IF(raw_data!JF4="health authorities", 3, IF(raw_data!JF4="agri-suppliers and agents", 4, 5)))))</f>
        <v>3</v>
      </c>
      <c r="JG4">
        <f>IF(raw_data!JG4="no", 0, IF(raw_data!JG4="na", 0, 1))</f>
        <v>1</v>
      </c>
      <c r="JH4">
        <f>IF(raw_data!JH4="no", 0, IF(raw_data!JH4="na", 0, 1))</f>
        <v>1</v>
      </c>
      <c r="JI4" s="33">
        <f>IF(raw_data!JI4="no", 0, IF(raw_data!JI4="na", 0, 1))</f>
        <v>1</v>
      </c>
    </row>
    <row r="5" spans="1:269" x14ac:dyDescent="0.35">
      <c r="A5" s="33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2020 + (raw_data!C5 * -1)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>
        <f>IF(raw_data!AX5="na", 0, raw_data!AX5)</f>
        <v>25</v>
      </c>
      <c r="AY5">
        <f>IF(raw_data!AY5="na", 0, raw_data!AY5)</f>
        <v>15</v>
      </c>
      <c r="AZ5">
        <f>IF(raw_data!AZ5="na", 0, raw_data!AZ5)</f>
        <v>40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separated", 0, IF(raw_data!BE5="separated w/ contact", 1, IF(raw_data!BE5="mixed", 2, 3)))</f>
        <v>0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IF(raw_data!CJ5="no",0,IF(raw_data!CJ5="can't remember",0,1))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33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for specific diseases", 1, 0)</f>
        <v>0</v>
      </c>
      <c r="CT5">
        <f>IF(raw_data!CT5="can't remember", 0, 1)</f>
        <v>1</v>
      </c>
      <c r="CU5">
        <f>IF(raw_data!CU5="can't remember", 0, 1)</f>
        <v>1</v>
      </c>
      <c r="CV5">
        <f>IF(raw_data!CV5="can't remember", 0, 1)</f>
        <v>0</v>
      </c>
      <c r="CW5">
        <f>IF(raw_data!CW5="yes", 1, 0)</f>
        <v>1</v>
      </c>
      <c r="CX5">
        <f>IF(raw_data!CX5="treatment for specific diseases", 1, 0)</f>
        <v>0</v>
      </c>
      <c r="CY5">
        <f>IF(raw_data!CY5="can't remember", 0, 1)</f>
        <v>1</v>
      </c>
      <c r="CZ5">
        <f>IF(raw_data!CZ5="can't remember", 0, 1)</f>
        <v>1</v>
      </c>
      <c r="DA5">
        <f>IF(raw_data!DA5="can't remember", 0, 1)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1, 0)</f>
        <v>1</v>
      </c>
      <c r="DU5">
        <f>IF(raw_data!DU5="yes",1,0)</f>
        <v>1</v>
      </c>
      <c r="DV5">
        <f>IF(raw_data!DV5="yes",1,0)</f>
        <v>1</v>
      </c>
      <c r="DW5">
        <f>IF(raw_data!DW5="don't know", 0, 1)</f>
        <v>1</v>
      </c>
      <c r="DX5">
        <f>IF(raw_data!DX5="strongly agree", 5, IF(raw_data!DX5="agree", 4, IF(raw_data!DX5="don't know", 3, IF(raw_data!DX5="disagree", 2, 1))))</f>
        <v>2</v>
      </c>
      <c r="DY5">
        <f>IF(raw_data!DY5="strongly agree", 5, IF(raw_data!DY5="agree", 4, IF(raw_data!DY5="don't know", 3, IF(raw_data!DY5="disagree", 2, 1))))</f>
        <v>4</v>
      </c>
      <c r="DZ5">
        <f>IF(raw_data!DZ5="strongly agree", 5, IF(raw_data!DZ5="agree", 4, IF(raw_data!DZ5="don't know", 3, IF(raw_data!DZ5="disagree", 2, 1))))</f>
        <v>5</v>
      </c>
      <c r="EA5">
        <f>IF(raw_data!EA5="strongly agree", 5, IF(raw_data!EA5="agree", 4, IF(raw_data!EA5="don't know", 3, IF(raw_data!EA5="disagree", 2, 1))))</f>
        <v>5</v>
      </c>
      <c r="EB5">
        <f>IF(raw_data!EB5="strongly agree", 5, IF(raw_data!EB5="agree", 4, IF(raw_data!EB5="don't know", 3, IF(raw_data!EB5="disagree", 2, 1))))</f>
        <v>2</v>
      </c>
      <c r="EC5">
        <f>IF(raw_data!EC5="strongly agree", 5, IF(raw_data!EC5="agree", 4, IF(raw_data!EC5="don't know", 3, IF(raw_data!EC5="disagree", 2, 1))))</f>
        <v>4</v>
      </c>
      <c r="ED5">
        <f>IF(raw_data!ED5="strongly agree", 5, IF(raw_data!ED5="agree", 4, IF(raw_data!ED5="don't know", 3, IF(raw_data!ED5="disagree", 2, 1))))</f>
        <v>4</v>
      </c>
      <c r="EE5" s="33">
        <f>IF(raw_data!EE5="strongly agree", 5, IF(raw_data!EE5="agree", 4, IF(raw_data!EE5="don't know", 3, IF(raw_data!EE5="disagree", 2, 1))))</f>
        <v>5</v>
      </c>
      <c r="EF5">
        <f>IF(raw_data!EF5="very serious", 5, IF(raw_data!EF5="serious", 4, IF(raw_data!EF5="moderately serious", 3, IF(raw_data!EF5="slightly serious", 2, 1))))</f>
        <v>5</v>
      </c>
      <c r="EG5">
        <f>IF(raw_data!EG5="very serious", 5, IF(raw_data!EG5="serious", 4, IF(raw_data!EG5="moderately serious", 3, IF(raw_data!EG5="slightly serious", 2, 1))))</f>
        <v>5</v>
      </c>
      <c r="EH5">
        <f>IF(raw_data!EH5="strongly agree", 5, IF(raw_data!EH5="agree", 4, IF(raw_data!EH5="neutral", 3, IF(raw_data!EH5="disagree", 2, 1))))</f>
        <v>5</v>
      </c>
      <c r="EI5">
        <f>IF(raw_data!EI5="strongly agree", 5, IF(raw_data!EI5="agree", 4, IF(raw_data!EI5="neutral", 3, IF(raw_data!EI5="disagree", 2, 1))))</f>
        <v>5</v>
      </c>
      <c r="EJ5">
        <f>IF(raw_data!EJ5="strongly agree", 5, IF(raw_data!EJ5="agree", 4, IF(raw_data!EJ5="neutral", 3, IF(raw_data!EJ5="disagree", 2, 1))))</f>
        <v>1</v>
      </c>
      <c r="EK5">
        <f>IF(raw_data!EK5="strongly agree", 5, IF(raw_data!EK5="agree", 4, IF(raw_data!EK5="neutral", 3, IF(raw_data!EK5="disagree", 2, 1))))</f>
        <v>4</v>
      </c>
      <c r="EL5">
        <f>IF(raw_data!EL5="strongly agree", 5, IF(raw_data!EL5="agree", 4, IF(raw_data!EL5="neutral", 3, IF(raw_data!EL5="disagree", 2, 1))))</f>
        <v>1</v>
      </c>
      <c r="EM5">
        <f>IF(raw_data!EM5="strongly agree", 5, IF(raw_data!EM5="agree", 4, IF(raw_data!EM5="neutral", 3, IF(raw_data!EM5="disagree", 2, 1))))</f>
        <v>5</v>
      </c>
      <c r="EN5">
        <f>IF(raw_data!EN5="strongly agree", 5, IF(raw_data!EN5="agree", 4, IF(raw_data!EN5="neutral", 3, IF(raw_data!EN5="disagree", 2, 1))))</f>
        <v>1</v>
      </c>
      <c r="EO5" s="33">
        <f>IF(raw_data!EO5="strongly agree", 5, IF(raw_data!EO5="agree", 4, IF(raw_data!EO5="neutral", 3, IF(raw_data!EO5="disagree", 2, 1))))</f>
        <v>5</v>
      </c>
      <c r="EP5">
        <f>IF(raw_data!EP5="assess condition", 0, IF(raw_data!EP5="consult vet", 1, IF(raw_data!EP5="assess living space", 2, IF(raw_data!EP5="treat w/ otc", 3, IF(raw_data!EP5="treat w/ traditional medicine", 4, IF(raw_data!EP5="treat w/ ab", 5, 6))))))</f>
        <v>1</v>
      </c>
      <c r="EQ5">
        <f>IF(raw_data!EQ5="yes", 1, 0)</f>
        <v>1</v>
      </c>
      <c r="ER5">
        <f>IF(raw_data!ER5="yes", 1, 0)</f>
        <v>1</v>
      </c>
      <c r="ES5">
        <f>IF(raw_data!ES5="yes", 1, 0)</f>
        <v>1</v>
      </c>
      <c r="ET5">
        <f>IF(raw_data!ET5="yes", 0, 1)</f>
        <v>1</v>
      </c>
      <c r="EU5">
        <f>IF(raw_data!EU5="yes", 0, 1)</f>
        <v>1</v>
      </c>
      <c r="EV5">
        <f>IF(raw_data!EV5="yes", 1, 0)</f>
        <v>0</v>
      </c>
      <c r="EW5">
        <f>IF(raw_data!EW5="yes", 1, 0)</f>
        <v>1</v>
      </c>
      <c r="EX5">
        <f>IF(raw_data!EX5="yes", 1, 0)</f>
        <v>0</v>
      </c>
      <c r="EY5">
        <f>IF(raw_data!EY5="yes", 1, 0)</f>
        <v>0</v>
      </c>
      <c r="EZ5">
        <f>IF(raw_data!EZ5="yes", 1, 0)</f>
        <v>1</v>
      </c>
      <c r="FA5">
        <f>IF(raw_data!FA5="yes", 1, 0)</f>
        <v>1</v>
      </c>
      <c r="FB5">
        <f>IF(raw_data!FB5="just sick animal", 1, 0)</f>
        <v>0</v>
      </c>
      <c r="FC5">
        <f>IF(raw_data!FC5="yes", 1, 0)</f>
        <v>1</v>
      </c>
      <c r="FD5">
        <f>IF(raw_data!FD5="yes", 1, 0)</f>
        <v>1</v>
      </c>
      <c r="FE5">
        <f>IF(raw_data!FE5="yes", 1, 0)</f>
        <v>1</v>
      </c>
      <c r="FF5">
        <f>IF(raw_data!FF5="yes", 1, 0)</f>
        <v>0</v>
      </c>
      <c r="FG5">
        <f>IF(raw_data!FG5="no", 0, IF(raw_data!FG5="na", 0, 1))</f>
        <v>1</v>
      </c>
      <c r="FH5">
        <f>IF(raw_data!FH5="no", 0, IF(raw_data!FH5="na", 0, 1))</f>
        <v>0</v>
      </c>
      <c r="FI5">
        <f>IF(raw_data!FI5="everyday",0,IF(raw_data!FI5="once a week",1,IF(raw_data!FI5="every two weeks",2,IF(raw_data!FI5="once a month",3,IF(raw_data!FI5="every six months",4,IF(raw_data!FI5="once a year",5,6))))))</f>
        <v>4</v>
      </c>
      <c r="FJ5">
        <f>IF(raw_data!FJ5="no", 0, IF(raw_data!FJ5="na", 0, 1))</f>
        <v>0</v>
      </c>
      <c r="FK5">
        <f>IF(raw_data!FK5="no", 0, IF(raw_data!FK5="na", 0, 1))</f>
        <v>0</v>
      </c>
      <c r="FL5">
        <f>IF(raw_data!FL5="no", 0, IF(raw_data!FL5="na", 0, 1))</f>
        <v>1</v>
      </c>
      <c r="FM5">
        <f>IF(raw_data!FM5="no", 0, IF(raw_data!FM5="na", 0, 1))</f>
        <v>1</v>
      </c>
      <c r="FN5">
        <f>IF(raw_data!FN5="no", 0, IF(raw_data!FN5="na", 0, 1))</f>
        <v>1</v>
      </c>
      <c r="FO5">
        <f>IF(raw_data!FO5="no", 0, IF(raw_data!FO5="na", 0, 1))</f>
        <v>0</v>
      </c>
      <c r="FP5">
        <f>IF(raw_data!FP5="no", 0, IF(raw_data!FP5="na", 0, 1))</f>
        <v>1</v>
      </c>
      <c r="FQ5">
        <f>IF(raw_data!FQ5="no", 0, IF(raw_data!FQ5="na", 0, 1))</f>
        <v>0</v>
      </c>
      <c r="FR5">
        <f>IF(raw_data!FR5="no", 0, IF(raw_data!FR5="na", 0, 1))</f>
        <v>0</v>
      </c>
      <c r="FS5">
        <f>IF(raw_data!FS5="no", 0, IF(raw_data!FS5="na", 0, 1))</f>
        <v>0</v>
      </c>
      <c r="FT5">
        <f>IF(raw_data!FT5="no", 0, IF(raw_data!FT5="na", 0, 1))</f>
        <v>1</v>
      </c>
      <c r="FU5">
        <f>IF(raw_data!FU5="no", 0, IF(raw_data!FU5="na", 0, 1))</f>
        <v>0</v>
      </c>
      <c r="FV5">
        <f>IF(raw_data!FV5="no", 0, IF(raw_data!FV5="na", 0, 1))</f>
        <v>1</v>
      </c>
      <c r="FW5">
        <f>IF(raw_data!FW5="yes",1,IF(raw_data!FW5="sometimes",1,0))</f>
        <v>1</v>
      </c>
      <c r="FX5">
        <f>IF(raw_data!FX5="yes", 1, 0)</f>
        <v>1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0</v>
      </c>
      <c r="GB5">
        <f>IF(raw_data!GB5="no", 0, IF(raw_data!GB5="na", 0, 1))</f>
        <v>0</v>
      </c>
      <c r="GC5">
        <f>IF(raw_data!GC5="no", 0, IF(raw_data!GC5="na", 0, 1))</f>
        <v>0</v>
      </c>
      <c r="GD5">
        <f>IF(raw_data!GD5="can't remember", 0, 1)</f>
        <v>1</v>
      </c>
      <c r="GE5">
        <f>IF(raw_data!GE5="can't remember", 0, 1)</f>
        <v>1</v>
      </c>
      <c r="GF5">
        <f>IF(raw_data!GF5="can't remember", 0, 1)</f>
        <v>1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IF(raw_data!GJ5="no", 0, IF(raw_data!GJ5="na", 0, 1))</f>
        <v>0</v>
      </c>
      <c r="GK5">
        <f>IF(raw_data!GK5="no", 0, IF(raw_data!GK5="na", 0, 1))</f>
        <v>0</v>
      </c>
      <c r="GL5">
        <f>IF(raw_data!GL5="as prescribed", 1, 0)</f>
        <v>1</v>
      </c>
      <c r="GM5">
        <f>IF(raw_data!GM5="no", 0, IF(raw_data!GM5="na", 0, 1))</f>
        <v>1</v>
      </c>
      <c r="GN5">
        <f>IF(raw_data!GN5="no", 0, IF(raw_data!GN5="na", 0, 1))</f>
        <v>1</v>
      </c>
      <c r="GO5">
        <f>IF(raw_data!GO5="no", 0, IF(raw_data!GO5="na", 0, 1))</f>
        <v>1</v>
      </c>
      <c r="GP5">
        <f>IF(raw_data!GP5="no", 0, IF(raw_data!GP5="na", 0, 1))</f>
        <v>0</v>
      </c>
      <c r="GQ5">
        <f>IF(raw_data!GQ5="no", 0, IF(raw_data!GQ5="na", 0, 1))</f>
        <v>1</v>
      </c>
      <c r="GR5">
        <f>IF(raw_data!GR5="no", 0, IF(raw_data!GR5="na", 0, 1))</f>
        <v>1</v>
      </c>
      <c r="GS5">
        <f>IF(raw_data!GS5="no", 0, IF(raw_data!GS5="na", 0, 1))</f>
        <v>0</v>
      </c>
      <c r="GT5">
        <f>IF(raw_data!GT5="no", 0, IF(raw_data!GT5="na", 0, 1))</f>
        <v>0</v>
      </c>
      <c r="GU5">
        <f>IF(raw_data!GU5="no", 0, IF(raw_data!GU5="na", 0, 1))</f>
        <v>0</v>
      </c>
      <c r="GV5">
        <f>IF(raw_data!GV5="no", 0, IF(raw_data!GV5="na", 0, 1))</f>
        <v>0</v>
      </c>
      <c r="GW5">
        <f>IF(raw_data!GW5="no", 0, IF(raw_data!GW5="na", 0, 1))</f>
        <v>1</v>
      </c>
      <c r="GX5">
        <f>IF(raw_data!GX5="no", 1, 0)</f>
        <v>1</v>
      </c>
      <c r="GY5">
        <f>IF(raw_data!GY5="no", 1, 0)</f>
        <v>1</v>
      </c>
      <c r="GZ5">
        <f>IF(raw_data!GZ5="no", 0, IF(raw_data!GZ5="na", 0, 1))</f>
        <v>0</v>
      </c>
      <c r="HA5">
        <f>IF(raw_data!HA5="don't keep", 1, 0)</f>
        <v>1</v>
      </c>
      <c r="HB5">
        <f>IF(raw_data!HB5="cool dry place", 1, 0)</f>
        <v>1</v>
      </c>
      <c r="HC5">
        <f>IF(raw_data!HC5="1-15 days", 0, IF(raw_data!HC5="16-28 days", 1, IF(raw_data!HC5="29-60 days", 2, 3)))</f>
        <v>3</v>
      </c>
      <c r="HD5" s="33">
        <f>IF(raw_data!HD5="bury properly", 1, 0)</f>
        <v>1</v>
      </c>
      <c r="HE5">
        <f>IF(raw_data!HE5="yes", 1, 0)</f>
        <v>1</v>
      </c>
      <c r="HF5">
        <f>IF(raw_data!HF5="yes", 1, 0)</f>
        <v>0</v>
      </c>
      <c r="HG5" s="33">
        <f>IF(raw_data!HG5="interested", 1, 0)</f>
        <v>0</v>
      </c>
      <c r="HH5">
        <f>IF(raw_data!HH5="yes", 1, 0)</f>
        <v>1</v>
      </c>
      <c r="HI5">
        <f>IF(raw_data!HI5="yes", 1, 0)</f>
        <v>0</v>
      </c>
      <c r="HJ5">
        <f>IF(raw_data!HJ5="yes", 1, 0)</f>
        <v>1</v>
      </c>
      <c r="HK5">
        <f>IF(raw_data!HK5="yes", 1, 0)</f>
        <v>1</v>
      </c>
      <c r="HL5">
        <f>IF(raw_data!HL5="yes", 1, 0)</f>
        <v>1</v>
      </c>
      <c r="HM5">
        <f>IF(raw_data!HM5="yes", 1, 0)</f>
        <v>0</v>
      </c>
      <c r="HN5">
        <f>IF(raw_data!HN5="weeky",2,IF(raw_data!HN5="once a month",2,IF(raw_data!HN5="twice a month",2,IF(raw_data!HN5="every three months",2,IF(raw_data!HN5="twice a year",2,IF(raw_data!HN5="once a year",1,0))))))</f>
        <v>0</v>
      </c>
      <c r="HO5">
        <f>IF(raw_data!HO5="yes", 1, 0)</f>
        <v>0</v>
      </c>
      <c r="HP5">
        <f>IF(raw_data!HP5="no", 0, IF(raw_data!HP5="na", 0, 1))</f>
        <v>0</v>
      </c>
      <c r="HQ5">
        <f>IF(raw_data!HQ5="no", 0, IF(raw_data!HQ5="na", 0, 1))</f>
        <v>0</v>
      </c>
      <c r="HR5">
        <f>IF(raw_data!HR5="yes", 1, 0)</f>
        <v>0</v>
      </c>
      <c r="HS5">
        <f>IF(raw_data!HS5="no", 0, IF(raw_data!HS5="na", 0, 1))</f>
        <v>0</v>
      </c>
      <c r="HT5">
        <f>IF(raw_data!HT5="no", 0, IF(raw_data!HT5="na", 0, 1))</f>
        <v>0</v>
      </c>
      <c r="HU5">
        <f>IF(raw_data!HU5="yes", 1, 0)</f>
        <v>1</v>
      </c>
      <c r="HV5">
        <f>IF(raw_data!HV5="no", 0, IF(raw_data!HV5="na", 0, 1))</f>
        <v>1</v>
      </c>
      <c r="HW5">
        <f>IF(raw_data!HW5="no", 0, IF(raw_data!HW5="na", 0, 1))</f>
        <v>1</v>
      </c>
      <c r="HX5">
        <f>IF(raw_data!HX5="no", 0, IF(raw_data!HX5="na", 0, 1))</f>
        <v>1</v>
      </c>
      <c r="HY5">
        <f>IF(raw_data!HY5="yes", 1, 0)</f>
        <v>1</v>
      </c>
      <c r="HZ5">
        <f>IF(raw_data!HZ5="no", 0, IF(raw_data!HZ5="na", 0, 1))</f>
        <v>1</v>
      </c>
      <c r="IA5">
        <f>IF(raw_data!IA5="no", 0, IF(raw_data!IA5="na", 0, 1))</f>
        <v>1</v>
      </c>
      <c r="IB5">
        <f>IF(raw_data!IB5="no", 0, IF(raw_data!IB5="na", 0, 1))</f>
        <v>1</v>
      </c>
      <c r="IC5">
        <f>IF(raw_data!IC5="yes", 1, 0)</f>
        <v>0</v>
      </c>
      <c r="ID5">
        <f>IF(raw_data!ID5="no", 0, IF(raw_data!ID5="na", 0, 1))</f>
        <v>0</v>
      </c>
      <c r="IE5">
        <f>IF(raw_data!IE5="no", 0, IF(raw_data!IE5="na", 0, 1))</f>
        <v>0</v>
      </c>
      <c r="IF5">
        <f>IF(raw_data!IF5="no", 0, IF(raw_data!IF5="na", 0, 1))</f>
        <v>0</v>
      </c>
      <c r="IG5">
        <f>IF(raw_data!IG5="yes", 1, 0)</f>
        <v>1</v>
      </c>
      <c r="IH5">
        <f>IF(raw_data!IH5="all the time",2,IF(raw_data!IH5="often",1,0))</f>
        <v>1</v>
      </c>
      <c r="II5">
        <f>IF(raw_data!II5="yes", 1, 0)</f>
        <v>0</v>
      </c>
      <c r="IJ5">
        <f>IF(raw_data!IJ5="yes", 1, 0)</f>
        <v>0</v>
      </c>
      <c r="IK5">
        <f>IF(raw_data!IK5="tv",1,IF(raw_data!IK5="radio",1,IF(raw_data!IK5="newspaper",1,IF(raw_data!IK5="internet",1,IF(raw_data!IK5="sns",1,IF(raw_data!IK5="na",0,2))))))</f>
        <v>1</v>
      </c>
      <c r="IL5">
        <f>IF(raw_data!IL5="tv",1,IF(raw_data!IL5="radio",1,IF(raw_data!IL5="newspaper",1,IF(raw_data!IL5="internet",1,IF(raw_data!IL5="sns",1,IF(raw_data!IL5="na",0,2))))))</f>
        <v>1</v>
      </c>
      <c r="IM5">
        <f>IF(raw_data!IM5="tv",1,IF(raw_data!IM5="radio",1,IF(raw_data!IM5="newspaper",1,IF(raw_data!IM5="internet",1,IF(raw_data!IM5="sns",1,IF(raw_data!IM5="na",0,2))))))</f>
        <v>1</v>
      </c>
      <c r="IN5">
        <f>IF(raw_data!IN5="4+ hrs",4,IF(raw_data!IN5="2-4 hrs",3,IF(raw_data!IN5="1-2 hrs",2,1)))</f>
        <v>4</v>
      </c>
      <c r="IO5">
        <f>IF(raw_data!IO5="4+ hrs",4,IF(raw_data!IO5="2-4 hrs",3,IF(raw_data!IO5="1-2 hrs",2,1)))</f>
        <v>4</v>
      </c>
      <c r="IP5">
        <f>IF(raw_data!IP5="4+ hrs",4,IF(raw_data!IP5="2-4 hrs",3,IF(raw_data!IP5="1-2 hrs",2,1)))</f>
        <v>2</v>
      </c>
      <c r="IQ5">
        <f>IF(raw_data!IQ5="tv",1,IF(raw_data!IQ5="radio",1,IF(raw_data!IQ5="newspaper",1,IF(raw_data!IQ5="internet",1,IF(raw_data!IQ5="sns",1,IF(raw_data!IQ5="na",0,2))))))</f>
        <v>1</v>
      </c>
      <c r="IR5">
        <f>IF(raw_data!IR5="tv",1,IF(raw_data!IR5="radio",1,IF(raw_data!IR5="newspaper",1,IF(raw_data!IR5="internet",1,IF(raw_data!IR5="sns",1,IF(raw_data!IR5="na",0,2))))))</f>
        <v>1</v>
      </c>
      <c r="IS5">
        <f>IF(raw_data!IS5="tv",1,IF(raw_data!IS5="radio",1,IF(raw_data!IS5="newspaper",1,IF(raw_data!IS5="internet",1,IF(raw_data!IS5="sns",1,IF(raw_data!IS5="na",0,2))))))</f>
        <v>2</v>
      </c>
      <c r="IT5">
        <f>IF(raw_data!IT5="4+ hrs",4,IF(raw_data!IT5="2-4 hrs",3,IF(raw_data!IT5="1-2 hrs",2,1)))</f>
        <v>4</v>
      </c>
      <c r="IU5">
        <f>IF(raw_data!IU5="4+ hrs",4,IF(raw_data!IU5="2-4 hrs",3,IF(raw_data!IU5="1-2 hrs",2,1)))</f>
        <v>3</v>
      </c>
      <c r="IV5">
        <f>IF(raw_data!IV5="4+ hrs",4,IF(raw_data!IV5="2-4 hrs",3,IF(raw_data!IV5="1-2 hrs",2,1)))</f>
        <v>2</v>
      </c>
      <c r="IW5">
        <f>IF(raw_data!IW5="no", 0, IF(raw_data!IW5="na", 0, 1))</f>
        <v>0</v>
      </c>
      <c r="IX5">
        <f>IF(raw_data!IX5="no", 0, IF(raw_data!IX5="na", 0, 1))</f>
        <v>0</v>
      </c>
      <c r="IY5">
        <f>IF(raw_data!IY5="no", 0, IF(raw_data!IY5="na", 0, 1))</f>
        <v>1</v>
      </c>
      <c r="IZ5">
        <f>IF(raw_data!IZ5="no", 0, IF(raw_data!IZ5="na", 0, 1))</f>
        <v>1</v>
      </c>
      <c r="JA5">
        <f>IF(raw_data!JA5="no", 0, IF(raw_data!JA5="na", 0, 1))</f>
        <v>1</v>
      </c>
      <c r="JB5">
        <f>IF(raw_data!JB5="no", 0, IF(raw_data!JB5="na", 0, 1))</f>
        <v>1</v>
      </c>
      <c r="JC5">
        <f>IF(raw_data!JC5="posters",1,IF(raw_data!JC5="leaflets",1,IF(raw_data!JC5="brochures",1,IF(raw_data!JC5="booklets",1,IF(raw_data!JC5="community boards",1,IF(raw_data!JC5="na",0,2))))))</f>
        <v>1</v>
      </c>
      <c r="JD5">
        <f>IF(raw_data!JD5="posters",1,IF(raw_data!JD5="leaflets",1,IF(raw_data!JD5="brochures",1,IF(raw_data!JD5="booklets",1,IF(raw_data!JD5="community boards",1,IF(raw_data!JD5="na",0,2))))))</f>
        <v>2</v>
      </c>
      <c r="JE5">
        <f>IF(raw_data!JE5="posters",1,IF(raw_data!JE5="leaflets",1,IF(raw_data!JE5="brochures",1,IF(raw_data!JE5="booklets",1,IF(raw_data!JE5="community boards",1,IF(raw_data!JE5="na",0,2))))))</f>
        <v>1</v>
      </c>
      <c r="JF5">
        <f>IF(raw_data!JF5="fellow farmers", 0, IF(raw_data!JF5="community leaders", 1, IF(raw_data!JF5="gov agri-technicians", 2, IF(raw_data!JF5="health authorities", 3, IF(raw_data!JF5="agri-suppliers and agents", 4, 5)))))</f>
        <v>5</v>
      </c>
      <c r="JG5">
        <f>IF(raw_data!JG5="no", 0, IF(raw_data!JG5="na", 0, 1))</f>
        <v>1</v>
      </c>
      <c r="JH5">
        <f>IF(raw_data!JH5="no", 0, IF(raw_data!JH5="na", 0, 1))</f>
        <v>1</v>
      </c>
      <c r="JI5" s="33">
        <f>IF(raw_data!JI5="no", 0, IF(raw_data!JI5="na", 0, 1))</f>
        <v>1</v>
      </c>
    </row>
    <row r="6" spans="1:269" x14ac:dyDescent="0.35">
      <c r="A6" s="33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2020 + (raw_data!C6 * -1)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>
        <f>IF(raw_data!AX6="na", 0, raw_data!AX6)</f>
        <v>20</v>
      </c>
      <c r="AY6">
        <f>IF(raw_data!AY6="na", 0, raw_data!AY6)</f>
        <v>3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separated", 0, IF(raw_data!BE6="separated w/ contact", 1, IF(raw_data!BE6="mixed", 2, 3)))</f>
        <v>0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IF(raw_data!CJ6="no",0,IF(raw_data!CJ6="can't remember",0,1))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33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for specific diseases", 1, 0)</f>
        <v>0</v>
      </c>
      <c r="CT6">
        <f>IF(raw_data!CT6="can't remember", 0, 1)</f>
        <v>1</v>
      </c>
      <c r="CU6">
        <f>IF(raw_data!CU6="can't remember", 0, 1)</f>
        <v>1</v>
      </c>
      <c r="CV6">
        <f>IF(raw_data!CV6="can't remember", 0, 1)</f>
        <v>0</v>
      </c>
      <c r="CW6">
        <f>IF(raw_data!CW6="yes", 1, 0)</f>
        <v>1</v>
      </c>
      <c r="CX6">
        <f>IF(raw_data!CX6="treatment for specific diseases", 1, 0)</f>
        <v>0</v>
      </c>
      <c r="CY6">
        <f>IF(raw_data!CY6="can't remember", 0, 1)</f>
        <v>1</v>
      </c>
      <c r="CZ6">
        <f>IF(raw_data!CZ6="can't remember", 0, 1)</f>
        <v>1</v>
      </c>
      <c r="DA6">
        <f>IF(raw_data!DA6="can't remember", 0, 1)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1, 0)</f>
        <v>1</v>
      </c>
      <c r="DU6">
        <f>IF(raw_data!DU6="yes",1,0)</f>
        <v>1</v>
      </c>
      <c r="DV6">
        <f>IF(raw_data!DV6="yes",1,0)</f>
        <v>1</v>
      </c>
      <c r="DW6">
        <f>IF(raw_data!DW6="don't know", 0, 1)</f>
        <v>0</v>
      </c>
      <c r="DX6">
        <f>IF(raw_data!DX6="strongly agree", 5, IF(raw_data!DX6="agree", 4, IF(raw_data!DX6="don't know", 3, IF(raw_data!DX6="disagree", 2, 1))))</f>
        <v>3</v>
      </c>
      <c r="DY6">
        <f>IF(raw_data!DY6="strongly agree", 5, IF(raw_data!DY6="agree", 4, IF(raw_data!DY6="don't know", 3, IF(raw_data!DY6="disagree", 2, 1))))</f>
        <v>4</v>
      </c>
      <c r="DZ6">
        <f>IF(raw_data!DZ6="strongly agree", 5, IF(raw_data!DZ6="agree", 4, IF(raw_data!DZ6="don't know", 3, IF(raw_data!DZ6="disagree", 2, 1))))</f>
        <v>5</v>
      </c>
      <c r="EA6">
        <f>IF(raw_data!EA6="strongly agree", 5, IF(raw_data!EA6="agree", 4, IF(raw_data!EA6="don't know", 3, IF(raw_data!EA6="disagree", 2, 1))))</f>
        <v>5</v>
      </c>
      <c r="EB6">
        <f>IF(raw_data!EB6="strongly agree", 5, IF(raw_data!EB6="agree", 4, IF(raw_data!EB6="don't know", 3, IF(raw_data!EB6="disagree", 2, 1))))</f>
        <v>4</v>
      </c>
      <c r="EC6">
        <f>IF(raw_data!EC6="strongly agree", 5, IF(raw_data!EC6="agree", 4, IF(raw_data!EC6="don't know", 3, IF(raw_data!EC6="disagree", 2, 1))))</f>
        <v>3</v>
      </c>
      <c r="ED6">
        <f>IF(raw_data!ED6="strongly agree", 5, IF(raw_data!ED6="agree", 4, IF(raw_data!ED6="don't know", 3, IF(raw_data!ED6="disagree", 2, 1))))</f>
        <v>3</v>
      </c>
      <c r="EE6" s="33">
        <f>IF(raw_data!EE6="strongly agree", 5, IF(raw_data!EE6="agree", 4, IF(raw_data!EE6="don't know", 3, IF(raw_data!EE6="disagree", 2, 1))))</f>
        <v>5</v>
      </c>
      <c r="EF6">
        <f>IF(raw_data!EF6="very serious", 5, IF(raw_data!EF6="serious", 4, IF(raw_data!EF6="moderately serious", 3, IF(raw_data!EF6="slightly serious", 2, 1))))</f>
        <v>5</v>
      </c>
      <c r="EG6">
        <f>IF(raw_data!EG6="very serious", 5, IF(raw_data!EG6="serious", 4, IF(raw_data!EG6="moderately serious", 3, IF(raw_data!EG6="slightly serious", 2, 1))))</f>
        <v>4</v>
      </c>
      <c r="EH6">
        <f>IF(raw_data!EH6="strongly agree", 5, IF(raw_data!EH6="agree", 4, IF(raw_data!EH6="neutral", 3, IF(raw_data!EH6="disagree", 2, 1))))</f>
        <v>5</v>
      </c>
      <c r="EI6">
        <f>IF(raw_data!EI6="strongly agree", 5, IF(raw_data!EI6="agree", 4, IF(raw_data!EI6="neutral", 3, IF(raw_data!EI6="disagree", 2, 1))))</f>
        <v>4</v>
      </c>
      <c r="EJ6">
        <f>IF(raw_data!EJ6="strongly agree", 5, IF(raw_data!EJ6="agree", 4, IF(raw_data!EJ6="neutral", 3, IF(raw_data!EJ6="disagree", 2, 1))))</f>
        <v>4</v>
      </c>
      <c r="EK6">
        <f>IF(raw_data!EK6="strongly agree", 5, IF(raw_data!EK6="agree", 4, IF(raw_data!EK6="neutral", 3, IF(raw_data!EK6="disagree", 2, 1))))</f>
        <v>4</v>
      </c>
      <c r="EL6">
        <f>IF(raw_data!EL6="strongly agree", 5, IF(raw_data!EL6="agree", 4, IF(raw_data!EL6="neutral", 3, IF(raw_data!EL6="disagree", 2, 1))))</f>
        <v>4</v>
      </c>
      <c r="EM6">
        <f>IF(raw_data!EM6="strongly agree", 5, IF(raw_data!EM6="agree", 4, IF(raw_data!EM6="neutral", 3, IF(raw_data!EM6="disagree", 2, 1))))</f>
        <v>2</v>
      </c>
      <c r="EN6">
        <f>IF(raw_data!EN6="strongly agree", 5, IF(raw_data!EN6="agree", 4, IF(raw_data!EN6="neutral", 3, IF(raw_data!EN6="disagree", 2, 1))))</f>
        <v>4</v>
      </c>
      <c r="EO6" s="33">
        <f>IF(raw_data!EO6="strongly agree", 5, IF(raw_data!EO6="agree", 4, IF(raw_data!EO6="neutral", 3, IF(raw_data!EO6="disagree", 2, 1))))</f>
        <v>4</v>
      </c>
      <c r="EP6">
        <f>IF(raw_data!EP6="assess condition", 0, IF(raw_data!EP6="consult vet", 1, IF(raw_data!EP6="assess living space", 2, IF(raw_data!EP6="treat w/ otc", 3, IF(raw_data!EP6="treat w/ traditional medicine", 4, IF(raw_data!EP6="treat w/ ab", 5, 6))))))</f>
        <v>3</v>
      </c>
      <c r="EQ6">
        <f>IF(raw_data!EQ6="yes", 1, 0)</f>
        <v>1</v>
      </c>
      <c r="ER6">
        <f>IF(raw_data!ER6="yes", 1, 0)</f>
        <v>1</v>
      </c>
      <c r="ES6">
        <f>IF(raw_data!ES6="yes", 1, 0)</f>
        <v>1</v>
      </c>
      <c r="ET6">
        <f>IF(raw_data!ET6="yes", 0, 1)</f>
        <v>0</v>
      </c>
      <c r="EU6">
        <f>IF(raw_data!EU6="yes", 0, 1)</f>
        <v>1</v>
      </c>
      <c r="EV6">
        <f>IF(raw_data!EV6="yes", 1, 0)</f>
        <v>1</v>
      </c>
      <c r="EW6">
        <f>IF(raw_data!EW6="yes", 1, 0)</f>
        <v>0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1, 0)</f>
        <v>0</v>
      </c>
      <c r="FB6">
        <f>IF(raw_data!FB6="just sick animal", 1, 0)</f>
        <v>1</v>
      </c>
      <c r="FC6">
        <f>IF(raw_data!FC6="yes", 1, 0)</f>
        <v>1</v>
      </c>
      <c r="FD6">
        <f>IF(raw_data!FD6="yes", 1, 0)</f>
        <v>1</v>
      </c>
      <c r="FE6">
        <f>IF(raw_data!FE6="yes", 1, 0)</f>
        <v>0</v>
      </c>
      <c r="FF6">
        <f>IF(raw_data!FF6="yes", 1, 0)</f>
        <v>0</v>
      </c>
      <c r="FG6">
        <f>IF(raw_data!FG6="no", 0, IF(raw_data!FG6="na", 0, 1))</f>
        <v>1</v>
      </c>
      <c r="FH6">
        <f>IF(raw_data!FH6="no", 0, IF(raw_data!FH6="na", 0, 1))</f>
        <v>0</v>
      </c>
      <c r="FI6">
        <f>IF(raw_data!FI6="everyday",0,IF(raw_data!FI6="once a week",1,IF(raw_data!FI6="every two weeks",2,IF(raw_data!FI6="once a month",3,IF(raw_data!FI6="every six months",4,IF(raw_data!FI6="once a year",5,6))))))</f>
        <v>3</v>
      </c>
      <c r="FJ6">
        <f>IF(raw_data!FJ6="no", 0, IF(raw_data!FJ6="na", 0, 1))</f>
        <v>1</v>
      </c>
      <c r="FK6">
        <f>IF(raw_data!FK6="no", 0, IF(raw_data!FK6="na", 0, 1))</f>
        <v>0</v>
      </c>
      <c r="FL6">
        <f>IF(raw_data!FL6="no", 0, IF(raw_data!FL6="na", 0, 1))</f>
        <v>0</v>
      </c>
      <c r="FM6">
        <f>IF(raw_data!FM6="no", 0, IF(raw_data!FM6="na", 0, 1))</f>
        <v>1</v>
      </c>
      <c r="FN6">
        <f>IF(raw_data!FN6="no", 0, IF(raw_data!FN6="na", 0, 1))</f>
        <v>1</v>
      </c>
      <c r="FO6">
        <f>IF(raw_data!FO6="no", 0, IF(raw_data!FO6="na", 0, 1))</f>
        <v>0</v>
      </c>
      <c r="FP6">
        <f>IF(raw_data!FP6="no", 0, IF(raw_data!FP6="na", 0, 1))</f>
        <v>0</v>
      </c>
      <c r="FQ6">
        <f>IF(raw_data!FQ6="no", 0, IF(raw_data!FQ6="na", 0, 1))</f>
        <v>0</v>
      </c>
      <c r="FR6">
        <f>IF(raw_data!FR6="no", 0, IF(raw_data!FR6="na", 0, 1))</f>
        <v>0</v>
      </c>
      <c r="FS6">
        <f>IF(raw_data!FS6="no", 0, IF(raw_data!FS6="na", 0, 1))</f>
        <v>0</v>
      </c>
      <c r="FT6">
        <f>IF(raw_data!FT6="no", 0, IF(raw_data!FT6="na", 0, 1))</f>
        <v>1</v>
      </c>
      <c r="FU6">
        <f>IF(raw_data!FU6="no", 0, IF(raw_data!FU6="na", 0, 1))</f>
        <v>0</v>
      </c>
      <c r="FV6">
        <f>IF(raw_data!FV6="no", 0, IF(raw_data!FV6="na", 0, 1))</f>
        <v>0</v>
      </c>
      <c r="FW6">
        <f>IF(raw_data!FW6="yes",1,IF(raw_data!FW6="sometimes",1,0))</f>
        <v>1</v>
      </c>
      <c r="FX6">
        <f>IF(raw_data!FX6="yes", 1, 0)</f>
        <v>0</v>
      </c>
      <c r="FY6">
        <f>IF(raw_data!FY6="no", 0, IF(raw_data!FY6="na", 0, 1))</f>
        <v>0</v>
      </c>
      <c r="FZ6">
        <f>IF(raw_data!FZ6="no", 0, IF(raw_data!FZ6="na", 0, 1))</f>
        <v>0</v>
      </c>
      <c r="GA6">
        <f>IF(raw_data!GA6="no", 0, IF(raw_data!GA6="na", 0, 1))</f>
        <v>1</v>
      </c>
      <c r="GB6">
        <f>IF(raw_data!GB6="no", 0, IF(raw_data!GB6="na", 0, 1))</f>
        <v>0</v>
      </c>
      <c r="GC6">
        <f>IF(raw_data!GC6="no", 0, IF(raw_data!GC6="na", 0, 1))</f>
        <v>0</v>
      </c>
      <c r="GD6">
        <f>IF(raw_data!GD6="can't remember", 0, 1)</f>
        <v>1</v>
      </c>
      <c r="GE6">
        <f>IF(raw_data!GE6="can't remember", 0, 1)</f>
        <v>0</v>
      </c>
      <c r="GF6">
        <f>IF(raw_data!GF6="can't remember", 0, 1)</f>
        <v>0</v>
      </c>
      <c r="GG6">
        <f>IF(raw_data!GG6="no", 0, IF(raw_data!GG6="na", 0, 1))</f>
        <v>1</v>
      </c>
      <c r="GH6">
        <f>IF(raw_data!GH6="no", 0, IF(raw_data!GH6="na", 0, 1))</f>
        <v>1</v>
      </c>
      <c r="GI6">
        <f>IF(raw_data!GI6="no", 0, IF(raw_data!GI6="na", 0, 1))</f>
        <v>1</v>
      </c>
      <c r="GJ6">
        <f>IF(raw_data!GJ6="no", 0, IF(raw_data!GJ6="na", 0, 1))</f>
        <v>1</v>
      </c>
      <c r="GK6">
        <f>IF(raw_data!GK6="no", 0, IF(raw_data!GK6="na", 0, 1))</f>
        <v>1</v>
      </c>
      <c r="GL6">
        <f>IF(raw_data!GL6="as prescribed", 1, 0)</f>
        <v>0</v>
      </c>
      <c r="GM6">
        <f>IF(raw_data!GM6="no", 0, IF(raw_data!GM6="na", 0, 1))</f>
        <v>1</v>
      </c>
      <c r="GN6">
        <f>IF(raw_data!GN6="no", 0, IF(raw_data!GN6="na", 0, 1))</f>
        <v>1</v>
      </c>
      <c r="GO6">
        <f>IF(raw_data!GO6="no", 0, IF(raw_data!GO6="na", 0, 1))</f>
        <v>0</v>
      </c>
      <c r="GP6">
        <f>IF(raw_data!GP6="no", 0, IF(raw_data!GP6="na", 0, 1))</f>
        <v>0</v>
      </c>
      <c r="GQ6">
        <f>IF(raw_data!GQ6="no", 0, IF(raw_data!GQ6="na", 0, 1))</f>
        <v>1</v>
      </c>
      <c r="GR6">
        <f>IF(raw_data!GR6="no", 0, IF(raw_data!GR6="na", 0, 1))</f>
        <v>0</v>
      </c>
      <c r="GS6">
        <f>IF(raw_data!GS6="no", 0, IF(raw_data!GS6="na", 0, 1))</f>
        <v>1</v>
      </c>
      <c r="GT6">
        <f>IF(raw_data!GT6="no", 0, IF(raw_data!GT6="na", 0, 1))</f>
        <v>0</v>
      </c>
      <c r="GU6">
        <f>IF(raw_data!GU6="no", 0, IF(raw_data!GU6="na", 0, 1))</f>
        <v>0</v>
      </c>
      <c r="GV6">
        <f>IF(raw_data!GV6="no", 0, IF(raw_data!GV6="na", 0, 1))</f>
        <v>0</v>
      </c>
      <c r="GW6">
        <f>IF(raw_data!GW6="no", 0, IF(raw_data!GW6="na", 0, 1))</f>
        <v>1</v>
      </c>
      <c r="GX6">
        <f>IF(raw_data!GX6="no", 1, 0)</f>
        <v>1</v>
      </c>
      <c r="GY6">
        <f>IF(raw_data!GY6="no", 1, 0)</f>
        <v>0</v>
      </c>
      <c r="GZ6">
        <f>IF(raw_data!GZ6="no", 0, IF(raw_data!GZ6="na", 0, 1))</f>
        <v>0</v>
      </c>
      <c r="HA6">
        <f>IF(raw_data!HA6="don't keep", 1, 0)</f>
        <v>0</v>
      </c>
      <c r="HB6">
        <f>IF(raw_data!HB6="cool dry place", 1, 0)</f>
        <v>0</v>
      </c>
      <c r="HC6">
        <f>IF(raw_data!HC6="1-15 days", 0, IF(raw_data!HC6="16-28 days", 1, IF(raw_data!HC6="29-60 days", 2, 3)))</f>
        <v>0</v>
      </c>
      <c r="HD6" s="33">
        <f>IF(raw_data!HD6="bury properly", 1, 0)</f>
        <v>0</v>
      </c>
      <c r="HE6">
        <f>IF(raw_data!HE6="yes", 1, 0)</f>
        <v>1</v>
      </c>
      <c r="HF6">
        <f>IF(raw_data!HF6="yes", 1, 0)</f>
        <v>0</v>
      </c>
      <c r="HG6" s="33">
        <f>IF(raw_data!HG6="interested", 1, 0)</f>
        <v>0</v>
      </c>
      <c r="HH6">
        <f>IF(raw_data!HH6="yes", 1, 0)</f>
        <v>0</v>
      </c>
      <c r="HI6">
        <f>IF(raw_data!HI6="yes", 1, 0)</f>
        <v>0</v>
      </c>
      <c r="HJ6">
        <f>IF(raw_data!HJ6="yes", 1, 0)</f>
        <v>1</v>
      </c>
      <c r="HK6">
        <f>IF(raw_data!HK6="yes", 1, 0)</f>
        <v>1</v>
      </c>
      <c r="HL6">
        <f>IF(raw_data!HL6="yes", 1, 0)</f>
        <v>1</v>
      </c>
      <c r="HM6">
        <f>IF(raw_data!HM6="yes", 1, 0)</f>
        <v>0</v>
      </c>
      <c r="HN6">
        <f>IF(raw_data!HN6="weeky",2,IF(raw_data!HN6="once a month",2,IF(raw_data!HN6="twice a month",2,IF(raw_data!HN6="every three months",2,IF(raw_data!HN6="twice a year",2,IF(raw_data!HN6="once a year",1,0))))))</f>
        <v>0</v>
      </c>
      <c r="HO6">
        <f>IF(raw_data!HO6="yes", 1, 0)</f>
        <v>0</v>
      </c>
      <c r="HP6">
        <f>IF(raw_data!HP6="no", 0, IF(raw_data!HP6="na", 0, 1))</f>
        <v>0</v>
      </c>
      <c r="HQ6">
        <f>IF(raw_data!HQ6="no", 0, IF(raw_data!HQ6="na", 0, 1))</f>
        <v>0</v>
      </c>
      <c r="HR6">
        <f>IF(raw_data!HR6="yes", 1, 0)</f>
        <v>0</v>
      </c>
      <c r="HS6">
        <f>IF(raw_data!HS6="no", 0, IF(raw_data!HS6="na", 0, 1))</f>
        <v>0</v>
      </c>
      <c r="HT6">
        <f>IF(raw_data!HT6="no", 0, IF(raw_data!HT6="na", 0, 1))</f>
        <v>0</v>
      </c>
      <c r="HU6">
        <f>IF(raw_data!HU6="yes", 1, 0)</f>
        <v>1</v>
      </c>
      <c r="HV6">
        <f>IF(raw_data!HV6="no", 0, IF(raw_data!HV6="na", 0, 1))</f>
        <v>1</v>
      </c>
      <c r="HW6">
        <f>IF(raw_data!HW6="no", 0, IF(raw_data!HW6="na", 0, 1))</f>
        <v>1</v>
      </c>
      <c r="HX6">
        <f>IF(raw_data!HX6="no", 0, IF(raw_data!HX6="na", 0, 1))</f>
        <v>1</v>
      </c>
      <c r="HY6">
        <f>IF(raw_data!HY6="yes", 1, 0)</f>
        <v>0</v>
      </c>
      <c r="HZ6">
        <f>IF(raw_data!HZ6="no", 0, IF(raw_data!HZ6="na", 0, 1))</f>
        <v>0</v>
      </c>
      <c r="IA6">
        <f>IF(raw_data!IA6="no", 0, IF(raw_data!IA6="na", 0, 1))</f>
        <v>0</v>
      </c>
      <c r="IB6">
        <f>IF(raw_data!IB6="no", 0, IF(raw_data!IB6="na", 0, 1))</f>
        <v>0</v>
      </c>
      <c r="IC6">
        <f>IF(raw_data!IC6="yes", 1, 0)</f>
        <v>0</v>
      </c>
      <c r="ID6">
        <f>IF(raw_data!ID6="no", 0, IF(raw_data!ID6="na", 0, 1))</f>
        <v>0</v>
      </c>
      <c r="IE6">
        <f>IF(raw_data!IE6="no", 0, IF(raw_data!IE6="na", 0, 1))</f>
        <v>0</v>
      </c>
      <c r="IF6">
        <f>IF(raw_data!IF6="no", 0, IF(raw_data!IF6="na", 0, 1))</f>
        <v>0</v>
      </c>
      <c r="IG6">
        <f>IF(raw_data!IG6="yes", 1, 0)</f>
        <v>1</v>
      </c>
      <c r="IH6">
        <f>IF(raw_data!IH6="all the time",2,IF(raw_data!IH6="often",1,0))</f>
        <v>0</v>
      </c>
      <c r="II6">
        <f>IF(raw_data!II6="yes", 1, 0)</f>
        <v>0</v>
      </c>
      <c r="IJ6">
        <f>IF(raw_data!IJ6="yes", 1, 0)</f>
        <v>0</v>
      </c>
      <c r="IK6">
        <f>IF(raw_data!IK6="tv",1,IF(raw_data!IK6="radio",1,IF(raw_data!IK6="newspaper",1,IF(raw_data!IK6="internet",1,IF(raw_data!IK6="sns",1,IF(raw_data!IK6="na",0,2))))))</f>
        <v>1</v>
      </c>
      <c r="IL6">
        <f>IF(raw_data!IL6="tv",1,IF(raw_data!IL6="radio",1,IF(raw_data!IL6="newspaper",1,IF(raw_data!IL6="internet",1,IF(raw_data!IL6="sns",1,IF(raw_data!IL6="na",0,2))))))</f>
        <v>1</v>
      </c>
      <c r="IM6">
        <f>IF(raw_data!IM6="tv",1,IF(raw_data!IM6="radio",1,IF(raw_data!IM6="newspaper",1,IF(raw_data!IM6="internet",1,IF(raw_data!IM6="sns",1,IF(raw_data!IM6="na",0,2))))))</f>
        <v>1</v>
      </c>
      <c r="IN6">
        <f>IF(raw_data!IN6="4+ hrs",4,IF(raw_data!IN6="2-4 hrs",3,IF(raw_data!IN6="1-2 hrs",2,1)))</f>
        <v>3</v>
      </c>
      <c r="IO6">
        <f>IF(raw_data!IO6="4+ hrs",4,IF(raw_data!IO6="2-4 hrs",3,IF(raw_data!IO6="1-2 hrs",2,1)))</f>
        <v>4</v>
      </c>
      <c r="IP6">
        <f>IF(raw_data!IP6="4+ hrs",4,IF(raw_data!IP6="2-4 hrs",3,IF(raw_data!IP6="1-2 hrs",2,1)))</f>
        <v>2</v>
      </c>
      <c r="IQ6">
        <f>IF(raw_data!IQ6="tv",1,IF(raw_data!IQ6="radio",1,IF(raw_data!IQ6="newspaper",1,IF(raw_data!IQ6="internet",1,IF(raw_data!IQ6="sns",1,IF(raw_data!IQ6="na",0,2))))))</f>
        <v>1</v>
      </c>
      <c r="IR6">
        <f>IF(raw_data!IR6="tv",1,IF(raw_data!IR6="radio",1,IF(raw_data!IR6="newspaper",1,IF(raw_data!IR6="internet",1,IF(raw_data!IR6="sns",1,IF(raw_data!IR6="na",0,2))))))</f>
        <v>1</v>
      </c>
      <c r="IS6">
        <f>IF(raw_data!IS6="tv",1,IF(raw_data!IS6="radio",1,IF(raw_data!IS6="newspaper",1,IF(raw_data!IS6="internet",1,IF(raw_data!IS6="sns",1,IF(raw_data!IS6="na",0,2))))))</f>
        <v>1</v>
      </c>
      <c r="IT6">
        <f>IF(raw_data!IT6="4+ hrs",4,IF(raw_data!IT6="2-4 hrs",3,IF(raw_data!IT6="1-2 hrs",2,1)))</f>
        <v>4</v>
      </c>
      <c r="IU6">
        <f>IF(raw_data!IU6="4+ hrs",4,IF(raw_data!IU6="2-4 hrs",3,IF(raw_data!IU6="1-2 hrs",2,1)))</f>
        <v>3</v>
      </c>
      <c r="IV6">
        <f>IF(raw_data!IV6="4+ hrs",4,IF(raw_data!IV6="2-4 hrs",3,IF(raw_data!IV6="1-2 hrs",2,1)))</f>
        <v>3</v>
      </c>
      <c r="IW6">
        <f>IF(raw_data!IW6="no", 0, IF(raw_data!IW6="na", 0, 1))</f>
        <v>1</v>
      </c>
      <c r="IX6">
        <f>IF(raw_data!IX6="no", 0, IF(raw_data!IX6="na", 0, 1))</f>
        <v>0</v>
      </c>
      <c r="IY6">
        <f>IF(raw_data!IY6="no", 0, IF(raw_data!IY6="na", 0, 1))</f>
        <v>1</v>
      </c>
      <c r="IZ6">
        <f>IF(raw_data!IZ6="no", 0, IF(raw_data!IZ6="na", 0, 1))</f>
        <v>1</v>
      </c>
      <c r="JA6">
        <f>IF(raw_data!JA6="no", 0, IF(raw_data!JA6="na", 0, 1))</f>
        <v>1</v>
      </c>
      <c r="JB6">
        <f>IF(raw_data!JB6="no", 0, IF(raw_data!JB6="na", 0, 1))</f>
        <v>1</v>
      </c>
      <c r="JC6">
        <f>IF(raw_data!JC6="posters",1,IF(raw_data!JC6="leaflets",1,IF(raw_data!JC6="brochures",1,IF(raw_data!JC6="booklets",1,IF(raw_data!JC6="community boards",1,IF(raw_data!JC6="na",0,2))))))</f>
        <v>1</v>
      </c>
      <c r="JD6">
        <f>IF(raw_data!JD6="posters",1,IF(raw_data!JD6="leaflets",1,IF(raw_data!JD6="brochures",1,IF(raw_data!JD6="booklets",1,IF(raw_data!JD6="community boards",1,IF(raw_data!JD6="na",0,2))))))</f>
        <v>1</v>
      </c>
      <c r="JE6">
        <f>IF(raw_data!JE6="posters",1,IF(raw_data!JE6="leaflets",1,IF(raw_data!JE6="brochures",1,IF(raw_data!JE6="booklets",1,IF(raw_data!JE6="community boards",1,IF(raw_data!JE6="na",0,2))))))</f>
        <v>1</v>
      </c>
      <c r="JF6">
        <f>IF(raw_data!JF6="fellow farmers", 0, IF(raw_data!JF6="community leaders", 1, IF(raw_data!JF6="gov agri-technicians", 2, IF(raw_data!JF6="health authorities", 3, IF(raw_data!JF6="agri-suppliers and agents", 4, 5)))))</f>
        <v>3</v>
      </c>
      <c r="JG6">
        <f>IF(raw_data!JG6="no", 0, IF(raw_data!JG6="na", 0, 1))</f>
        <v>1</v>
      </c>
      <c r="JH6">
        <f>IF(raw_data!JH6="no", 0, IF(raw_data!JH6="na", 0, 1))</f>
        <v>1</v>
      </c>
      <c r="JI6" s="33">
        <f>IF(raw_data!JI6="no", 0, IF(raw_data!JI6="na", 0, 1))</f>
        <v>1</v>
      </c>
    </row>
    <row r="7" spans="1:269" x14ac:dyDescent="0.35">
      <c r="A7" s="33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2020 + (raw_data!C7 * -1)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>
        <f>IF(raw_data!AX7="na", 0, raw_data!AX7)</f>
        <v>5</v>
      </c>
      <c r="AY7">
        <f>IF(raw_data!AY7="na", 0, raw_data!AY7)</f>
        <v>3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separated",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IF(raw_data!CJ7="no",0,IF(raw_data!CJ7="can't remember",0,1))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33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for specific diseases", 1, 0)</f>
        <v>0</v>
      </c>
      <c r="CT7">
        <f>IF(raw_data!CT7="can't remember", 0, 1)</f>
        <v>1</v>
      </c>
      <c r="CU7">
        <f>IF(raw_data!CU7="can't remember", 0, 1)</f>
        <v>0</v>
      </c>
      <c r="CV7">
        <f>IF(raw_data!CV7="can't remember", 0, 1)</f>
        <v>0</v>
      </c>
      <c r="CW7">
        <f>IF(raw_data!CW7="yes", 1, 0)</f>
        <v>1</v>
      </c>
      <c r="CX7">
        <f>IF(raw_data!CX7="treatment for specific diseases", 1, 0)</f>
        <v>0</v>
      </c>
      <c r="CY7">
        <f>IF(raw_data!CY7="can't remember", 0, 1)</f>
        <v>1</v>
      </c>
      <c r="CZ7">
        <f>IF(raw_data!CZ7="can't remember", 0, 1)</f>
        <v>1</v>
      </c>
      <c r="DA7">
        <f>IF(raw_data!DA7="can't remember", 0, 1)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1, 0)</f>
        <v>1</v>
      </c>
      <c r="DU7">
        <f>IF(raw_data!DU7="yes",1,0)</f>
        <v>0</v>
      </c>
      <c r="DV7">
        <f>IF(raw_data!DV7="yes",1,0)</f>
        <v>0</v>
      </c>
      <c r="DW7">
        <f>IF(raw_data!DW7="don't know", 0, 1)</f>
        <v>0</v>
      </c>
      <c r="DX7">
        <f>IF(raw_data!DX7="strongly agree", 5, IF(raw_data!DX7="agree", 4, IF(raw_data!DX7="don't know", 3, IF(raw_data!DX7="disagree", 2, 1))))</f>
        <v>3</v>
      </c>
      <c r="DY7">
        <f>IF(raw_data!DY7="strongly agree", 5, IF(raw_data!DY7="agree", 4, IF(raw_data!DY7="don't know", 3, IF(raw_data!DY7="disagree", 2, 1))))</f>
        <v>4</v>
      </c>
      <c r="DZ7">
        <f>IF(raw_data!DZ7="strongly agree", 5, IF(raw_data!DZ7="agree", 4, IF(raw_data!DZ7="don't know", 3, IF(raw_data!DZ7="disagree", 2, 1))))</f>
        <v>5</v>
      </c>
      <c r="EA7">
        <f>IF(raw_data!EA7="strongly agree", 5, IF(raw_data!EA7="agree", 4, IF(raw_data!EA7="don't know", 3, IF(raw_data!EA7="disagree", 2, 1))))</f>
        <v>5</v>
      </c>
      <c r="EB7">
        <f>IF(raw_data!EB7="strongly agree", 5, IF(raw_data!EB7="agree", 4, IF(raw_data!EB7="don't know", 3, IF(raw_data!EB7="disagree", 2, 1))))</f>
        <v>5</v>
      </c>
      <c r="EC7">
        <f>IF(raw_data!EC7="strongly agree", 5, IF(raw_data!EC7="agree", 4, IF(raw_data!EC7="don't know", 3, IF(raw_data!EC7="disagree", 2, 1))))</f>
        <v>3</v>
      </c>
      <c r="ED7">
        <f>IF(raw_data!ED7="strongly agree", 5, IF(raw_data!ED7="agree", 4, IF(raw_data!ED7="don't know", 3, IF(raw_data!ED7="disagree", 2, 1))))</f>
        <v>4</v>
      </c>
      <c r="EE7" s="33">
        <f>IF(raw_data!EE7="strongly agree", 5, IF(raw_data!EE7="agree", 4, IF(raw_data!EE7="don't know", 3, IF(raw_data!EE7="disagree", 2, 1))))</f>
        <v>4</v>
      </c>
      <c r="EF7">
        <f>IF(raw_data!EF7="very serious", 5, IF(raw_data!EF7="serious", 4, IF(raw_data!EF7="moderately serious", 3, IF(raw_data!EF7="slightly serious", 2, 1))))</f>
        <v>5</v>
      </c>
      <c r="EG7">
        <f>IF(raw_data!EG7="very serious", 5, IF(raw_data!EG7="serious", 4, IF(raw_data!EG7="moderately serious", 3, IF(raw_data!EG7="slightly serious", 2, 1))))</f>
        <v>4</v>
      </c>
      <c r="EH7">
        <f>IF(raw_data!EH7="strongly agree", 5, IF(raw_data!EH7="agree", 4, IF(raw_data!EH7="neutral", 3, IF(raw_data!EH7="disagree", 2, 1))))</f>
        <v>5</v>
      </c>
      <c r="EI7">
        <f>IF(raw_data!EI7="strongly agree", 5, IF(raw_data!EI7="agree", 4, IF(raw_data!EI7="neutral", 3, IF(raw_data!EI7="disagree", 2, 1))))</f>
        <v>4</v>
      </c>
      <c r="EJ7">
        <f>IF(raw_data!EJ7="strongly agree", 5, IF(raw_data!EJ7="agree", 4, IF(raw_data!EJ7="neutral", 3, IF(raw_data!EJ7="disagree", 2, 1))))</f>
        <v>3</v>
      </c>
      <c r="EK7">
        <f>IF(raw_data!EK7="strongly agree", 5, IF(raw_data!EK7="agree", 4, IF(raw_data!EK7="neutral", 3, IF(raw_data!EK7="disagree", 2, 1))))</f>
        <v>4</v>
      </c>
      <c r="EL7">
        <f>IF(raw_data!EL7="strongly agree", 5, IF(raw_data!EL7="agree", 4, IF(raw_data!EL7="neutral", 3, IF(raw_data!EL7="disagree", 2, 1))))</f>
        <v>4</v>
      </c>
      <c r="EM7">
        <f>IF(raw_data!EM7="strongly agree", 5, IF(raw_data!EM7="agree", 4, IF(raw_data!EM7="neutral", 3, IF(raw_data!EM7="disagree", 2, 1))))</f>
        <v>3</v>
      </c>
      <c r="EN7">
        <f>IF(raw_data!EN7="strongly agree", 5, IF(raw_data!EN7="agree", 4, IF(raw_data!EN7="neutral", 3, IF(raw_data!EN7="disagree", 2, 1))))</f>
        <v>4</v>
      </c>
      <c r="EO7" s="33">
        <f>IF(raw_data!EO7="strongly agree", 5, IF(raw_data!EO7="agree", 4, IF(raw_data!EO7="neutral", 3, IF(raw_data!EO7="disagree", 2, 1))))</f>
        <v>4</v>
      </c>
      <c r="EP7">
        <f>IF(raw_data!EP7="assess condition", 0, IF(raw_data!EP7="consult vet", 1, IF(raw_data!EP7="assess living space", 2, IF(raw_data!EP7="treat w/ otc", 3, IF(raw_data!EP7="treat w/ traditional medicine", 4, IF(raw_data!EP7="treat w/ ab", 5, 6))))))</f>
        <v>3</v>
      </c>
      <c r="EQ7">
        <f>IF(raw_data!EQ7="yes", 1, 0)</f>
        <v>1</v>
      </c>
      <c r="ER7">
        <f>IF(raw_data!ER7="yes", 1, 0)</f>
        <v>1</v>
      </c>
      <c r="ES7">
        <f>IF(raw_data!ES7="yes", 1, 0)</f>
        <v>1</v>
      </c>
      <c r="ET7">
        <f>IF(raw_data!ET7="yes", 0, 1)</f>
        <v>0</v>
      </c>
      <c r="EU7">
        <f>IF(raw_data!EU7="yes", 0, 1)</f>
        <v>1</v>
      </c>
      <c r="EV7">
        <f>IF(raw_data!EV7="yes", 1, 0)</f>
        <v>1</v>
      </c>
      <c r="EW7">
        <f>IF(raw_data!EW7="yes", 1, 0)</f>
        <v>1</v>
      </c>
      <c r="EX7">
        <f>IF(raw_data!EX7="yes", 1, 0)</f>
        <v>0</v>
      </c>
      <c r="EY7">
        <f>IF(raw_data!EY7="yes", 1, 0)</f>
        <v>1</v>
      </c>
      <c r="EZ7">
        <f>IF(raw_data!EZ7="yes", 1, 0)</f>
        <v>1</v>
      </c>
      <c r="FA7">
        <f>IF(raw_data!FA7="yes", 1, 0)</f>
        <v>1</v>
      </c>
      <c r="FB7">
        <f>IF(raw_data!FB7="just sick animal", 1, 0)</f>
        <v>0</v>
      </c>
      <c r="FC7">
        <f>IF(raw_data!FC7="yes", 1, 0)</f>
        <v>0</v>
      </c>
      <c r="FD7">
        <f>IF(raw_data!FD7="yes", 1, 0)</f>
        <v>1</v>
      </c>
      <c r="FE7">
        <f>IF(raw_data!FE7="yes", 1, 0)</f>
        <v>1</v>
      </c>
      <c r="FF7">
        <f>IF(raw_data!FF7="yes", 1, 0)</f>
        <v>0</v>
      </c>
      <c r="FG7">
        <f>IF(raw_data!FG7="no", 0, IF(raw_data!FG7="na", 0, 1))</f>
        <v>1</v>
      </c>
      <c r="FH7">
        <f>IF(raw_data!FH7="no", 0, IF(raw_data!FH7="na", 0, 1))</f>
        <v>0</v>
      </c>
      <c r="FI7">
        <f>IF(raw_data!FI7="everyday",0,IF(raw_data!FI7="once a week",1,IF(raw_data!FI7="every two weeks",2,IF(raw_data!FI7="once a month",3,IF(raw_data!FI7="every six months",4,IF(raw_data!FI7="once a year",5,6))))))</f>
        <v>4</v>
      </c>
      <c r="FJ7">
        <f>IF(raw_data!FJ7="no", 0, IF(raw_data!FJ7="na", 0, 1))</f>
        <v>1</v>
      </c>
      <c r="FK7">
        <f>IF(raw_data!FK7="no", 0, IF(raw_data!FK7="na", 0, 1))</f>
        <v>0</v>
      </c>
      <c r="FL7">
        <f>IF(raw_data!FL7="no", 0, IF(raw_data!FL7="na", 0, 1))</f>
        <v>1</v>
      </c>
      <c r="FM7">
        <f>IF(raw_data!FM7="no", 0, IF(raw_data!FM7="na", 0, 1))</f>
        <v>1</v>
      </c>
      <c r="FN7">
        <f>IF(raw_data!FN7="no", 0, IF(raw_data!FN7="na", 0, 1))</f>
        <v>1</v>
      </c>
      <c r="FO7">
        <f>IF(raw_data!FO7="no", 0, IF(raw_data!FO7="na", 0, 1))</f>
        <v>1</v>
      </c>
      <c r="FP7">
        <f>IF(raw_data!FP7="no", 0, IF(raw_data!FP7="na", 0, 1))</f>
        <v>0</v>
      </c>
      <c r="FQ7">
        <f>IF(raw_data!FQ7="no", 0, IF(raw_data!FQ7="na", 0, 1))</f>
        <v>1</v>
      </c>
      <c r="FR7">
        <f>IF(raw_data!FR7="no", 0, IF(raw_data!FR7="na", 0, 1))</f>
        <v>1</v>
      </c>
      <c r="FS7">
        <f>IF(raw_data!FS7="no", 0, IF(raw_data!FS7="na", 0, 1))</f>
        <v>1</v>
      </c>
      <c r="FT7">
        <f>IF(raw_data!FT7="no", 0, IF(raw_data!FT7="na", 0, 1))</f>
        <v>0</v>
      </c>
      <c r="FU7">
        <f>IF(raw_data!FU7="no", 0, IF(raw_data!FU7="na", 0, 1))</f>
        <v>0</v>
      </c>
      <c r="FV7">
        <f>IF(raw_data!FV7="no", 0, IF(raw_data!FV7="na", 0, 1))</f>
        <v>0</v>
      </c>
      <c r="FW7">
        <f>IF(raw_data!FW7="yes",1,IF(raw_data!FW7="sometimes",1,0))</f>
        <v>1</v>
      </c>
      <c r="FX7">
        <f>IF(raw_data!FX7="yes", 1, 0)</f>
        <v>0</v>
      </c>
      <c r="FY7">
        <f>IF(raw_data!FY7="no", 0, IF(raw_data!FY7="na", 0, 1))</f>
        <v>1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IF(raw_data!GB7="no", 0, IF(raw_data!GB7="na", 0, 1))</f>
        <v>1</v>
      </c>
      <c r="GC7">
        <f>IF(raw_data!GC7="no", 0, IF(raw_data!GC7="na", 0, 1))</f>
        <v>0</v>
      </c>
      <c r="GD7">
        <f>IF(raw_data!GD7="can't remember", 0, 1)</f>
        <v>1</v>
      </c>
      <c r="GE7">
        <f>IF(raw_data!GE7="can't remember", 0, 1)</f>
        <v>0</v>
      </c>
      <c r="GF7">
        <f>IF(raw_data!GF7="can't remember", 0, 1)</f>
        <v>0</v>
      </c>
      <c r="GG7">
        <f>IF(raw_data!GG7="no", 0, IF(raw_data!GG7="na", 0, 1))</f>
        <v>0</v>
      </c>
      <c r="GH7">
        <f>IF(raw_data!GH7="no", 0, IF(raw_data!GH7="na", 0, 1))</f>
        <v>0</v>
      </c>
      <c r="GI7">
        <f>IF(raw_data!GI7="no", 0, IF(raw_data!GI7="na", 0, 1))</f>
        <v>1</v>
      </c>
      <c r="GJ7">
        <f>IF(raw_data!GJ7="no", 0, IF(raw_data!GJ7="na", 0, 1))</f>
        <v>1</v>
      </c>
      <c r="GK7">
        <f>IF(raw_data!GK7="no", 0, IF(raw_data!GK7="na", 0, 1))</f>
        <v>0</v>
      </c>
      <c r="GL7">
        <f>IF(raw_data!GL7="as prescribed", 1, 0)</f>
        <v>0</v>
      </c>
      <c r="GM7">
        <f>IF(raw_data!GM7="no", 0, IF(raw_data!GM7="na", 0, 1))</f>
        <v>0</v>
      </c>
      <c r="GN7">
        <f>IF(raw_data!GN7="no", 0, IF(raw_data!GN7="na", 0, 1))</f>
        <v>1</v>
      </c>
      <c r="GO7">
        <f>IF(raw_data!GO7="no", 0, IF(raw_data!GO7="na", 0, 1))</f>
        <v>0</v>
      </c>
      <c r="GP7">
        <f>IF(raw_data!GP7="no", 0, IF(raw_data!GP7="na", 0, 1))</f>
        <v>0</v>
      </c>
      <c r="GQ7">
        <f>IF(raw_data!GQ7="no", 0, IF(raw_data!GQ7="na", 0, 1))</f>
        <v>1</v>
      </c>
      <c r="GR7">
        <f>IF(raw_data!GR7="no", 0, IF(raw_data!GR7="na", 0, 1))</f>
        <v>0</v>
      </c>
      <c r="GS7">
        <f>IF(raw_data!GS7="no", 0, IF(raw_data!GS7="na", 0, 1))</f>
        <v>1</v>
      </c>
      <c r="GT7">
        <f>IF(raw_data!GT7="no", 0, IF(raw_data!GT7="na", 0, 1))</f>
        <v>1</v>
      </c>
      <c r="GU7">
        <f>IF(raw_data!GU7="no", 0, IF(raw_data!GU7="na", 0, 1))</f>
        <v>0</v>
      </c>
      <c r="GV7">
        <f>IF(raw_data!GV7="no", 0, IF(raw_data!GV7="na", 0, 1))</f>
        <v>0</v>
      </c>
      <c r="GW7">
        <f>IF(raw_data!GW7="no", 0, IF(raw_data!GW7="na", 0, 1))</f>
        <v>1</v>
      </c>
      <c r="GX7">
        <f>IF(raw_data!GX7="no", 1, 0)</f>
        <v>0</v>
      </c>
      <c r="GY7">
        <f>IF(raw_data!GY7="no", 1, 0)</f>
        <v>0</v>
      </c>
      <c r="GZ7">
        <f>IF(raw_data!GZ7="no", 0, IF(raw_data!GZ7="na", 0, 1))</f>
        <v>0</v>
      </c>
      <c r="HA7">
        <f>IF(raw_data!HA7="don't keep", 1, 0)</f>
        <v>0</v>
      </c>
      <c r="HB7">
        <f>IF(raw_data!HB7="cool dry place", 1, 0)</f>
        <v>0</v>
      </c>
      <c r="HC7">
        <f>IF(raw_data!HC7="1-15 days", 0, IF(raw_data!HC7="16-28 days", 1, IF(raw_data!HC7="29-60 days", 2, 3)))</f>
        <v>0</v>
      </c>
      <c r="HD7" s="33">
        <f>IF(raw_data!HD7="bury properly", 1, 0)</f>
        <v>0</v>
      </c>
      <c r="HE7">
        <f>IF(raw_data!HE7="yes", 1, 0)</f>
        <v>1</v>
      </c>
      <c r="HF7">
        <f>IF(raw_data!HF7="yes", 1, 0)</f>
        <v>0</v>
      </c>
      <c r="HG7" s="33">
        <f>IF(raw_data!HG7="interested", 1, 0)</f>
        <v>0</v>
      </c>
      <c r="HH7">
        <f>IF(raw_data!HH7="yes", 1, 0)</f>
        <v>0</v>
      </c>
      <c r="HI7">
        <f>IF(raw_data!HI7="yes", 1, 0)</f>
        <v>0</v>
      </c>
      <c r="HJ7">
        <f>IF(raw_data!HJ7="yes", 1, 0)</f>
        <v>1</v>
      </c>
      <c r="HK7">
        <f>IF(raw_data!HK7="yes", 1, 0)</f>
        <v>0</v>
      </c>
      <c r="HL7">
        <f>IF(raw_data!HL7="yes", 1, 0)</f>
        <v>0</v>
      </c>
      <c r="HM7">
        <f>IF(raw_data!HM7="yes", 1, 0)</f>
        <v>0</v>
      </c>
      <c r="HN7">
        <f>IF(raw_data!HN7="weeky",2,IF(raw_data!HN7="once a month",2,IF(raw_data!HN7="twice a month",2,IF(raw_data!HN7="every three months",2,IF(raw_data!HN7="twice a year",2,IF(raw_data!HN7="once a year",1,0))))))</f>
        <v>0</v>
      </c>
      <c r="HO7">
        <f>IF(raw_data!HO7="yes", 1, 0)</f>
        <v>0</v>
      </c>
      <c r="HP7">
        <f>IF(raw_data!HP7="no", 0, IF(raw_data!HP7="na", 0, 1))</f>
        <v>0</v>
      </c>
      <c r="HQ7">
        <f>IF(raw_data!HQ7="no", 0, IF(raw_data!HQ7="na", 0, 1))</f>
        <v>0</v>
      </c>
      <c r="HR7">
        <f>IF(raw_data!HR7="yes", 1, 0)</f>
        <v>0</v>
      </c>
      <c r="HS7">
        <f>IF(raw_data!HS7="no", 0, IF(raw_data!HS7="na", 0, 1))</f>
        <v>0</v>
      </c>
      <c r="HT7">
        <f>IF(raw_data!HT7="no", 0, IF(raw_data!HT7="na", 0, 1))</f>
        <v>0</v>
      </c>
      <c r="HU7">
        <f>IF(raw_data!HU7="yes", 1, 0)</f>
        <v>0</v>
      </c>
      <c r="HV7">
        <f>IF(raw_data!HV7="no", 0, IF(raw_data!HV7="na", 0, 1))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IF(raw_data!HY7="yes", 1, 0)</f>
        <v>0</v>
      </c>
      <c r="HZ7">
        <f>IF(raw_data!HZ7="no", 0, IF(raw_data!HZ7="na", 0, 1))</f>
        <v>0</v>
      </c>
      <c r="IA7">
        <f>IF(raw_data!IA7="no", 0, IF(raw_data!IA7="na", 0, 1))</f>
        <v>0</v>
      </c>
      <c r="IB7">
        <f>IF(raw_data!IB7="no", 0, IF(raw_data!IB7="na", 0, 1))</f>
        <v>0</v>
      </c>
      <c r="IC7">
        <f>IF(raw_data!IC7="yes", 1, 0)</f>
        <v>0</v>
      </c>
      <c r="ID7">
        <f>IF(raw_data!ID7="no", 0, IF(raw_data!ID7="na", 0, 1))</f>
        <v>0</v>
      </c>
      <c r="IE7">
        <f>IF(raw_data!IE7="no", 0, IF(raw_data!IE7="na", 0, 1))</f>
        <v>0</v>
      </c>
      <c r="IF7">
        <f>IF(raw_data!IF7="no", 0, IF(raw_data!IF7="na", 0, 1))</f>
        <v>0</v>
      </c>
      <c r="IG7">
        <f>IF(raw_data!IG7="yes", 1, 0)</f>
        <v>1</v>
      </c>
      <c r="IH7">
        <f>IF(raw_data!IH7="all the time",2,IF(raw_data!IH7="often",1,0))</f>
        <v>0</v>
      </c>
      <c r="II7">
        <f>IF(raw_data!II7="yes", 1, 0)</f>
        <v>1</v>
      </c>
      <c r="IJ7">
        <f>IF(raw_data!IJ7="yes", 1, 0)</f>
        <v>0</v>
      </c>
      <c r="IK7">
        <f>IF(raw_data!IK7="tv",1,IF(raw_data!IK7="radio",1,IF(raw_data!IK7="newspaper",1,IF(raw_data!IK7="internet",1,IF(raw_data!IK7="sns",1,IF(raw_data!IK7="na",0,2))))))</f>
        <v>1</v>
      </c>
      <c r="IL7">
        <f>IF(raw_data!IL7="tv",1,IF(raw_data!IL7="radio",1,IF(raw_data!IL7="newspaper",1,IF(raw_data!IL7="internet",1,IF(raw_data!IL7="sns",1,IF(raw_data!IL7="na",0,2))))))</f>
        <v>1</v>
      </c>
      <c r="IM7">
        <f>IF(raw_data!IM7="tv",1,IF(raw_data!IM7="radio",1,IF(raw_data!IM7="newspaper",1,IF(raw_data!IM7="internet",1,IF(raw_data!IM7="sns",1,IF(raw_data!IM7="na",0,2))))))</f>
        <v>1</v>
      </c>
      <c r="IN7">
        <f>IF(raw_data!IN7="4+ hrs",4,IF(raw_data!IN7="2-4 hrs",3,IF(raw_data!IN7="1-2 hrs",2,1)))</f>
        <v>3</v>
      </c>
      <c r="IO7">
        <f>IF(raw_data!IO7="4+ hrs",4,IF(raw_data!IO7="2-4 hrs",3,IF(raw_data!IO7="1-2 hrs",2,1)))</f>
        <v>4</v>
      </c>
      <c r="IP7">
        <f>IF(raw_data!IP7="4+ hrs",4,IF(raw_data!IP7="2-4 hrs",3,IF(raw_data!IP7="1-2 hrs",2,1)))</f>
        <v>2</v>
      </c>
      <c r="IQ7">
        <f>IF(raw_data!IQ7="tv",1,IF(raw_data!IQ7="radio",1,IF(raw_data!IQ7="newspaper",1,IF(raw_data!IQ7="internet",1,IF(raw_data!IQ7="sns",1,IF(raw_data!IQ7="na",0,2))))))</f>
        <v>1</v>
      </c>
      <c r="IR7">
        <f>IF(raw_data!IR7="tv",1,IF(raw_data!IR7="radio",1,IF(raw_data!IR7="newspaper",1,IF(raw_data!IR7="internet",1,IF(raw_data!IR7="sns",1,IF(raw_data!IR7="na",0,2))))))</f>
        <v>1</v>
      </c>
      <c r="IS7">
        <f>IF(raw_data!IS7="tv",1,IF(raw_data!IS7="radio",1,IF(raw_data!IS7="newspaper",1,IF(raw_data!IS7="internet",1,IF(raw_data!IS7="sns",1,IF(raw_data!IS7="na",0,2))))))</f>
        <v>1</v>
      </c>
      <c r="IT7">
        <f>IF(raw_data!IT7="4+ hrs",4,IF(raw_data!IT7="2-4 hrs",3,IF(raw_data!IT7="1-2 hrs",2,1)))</f>
        <v>3</v>
      </c>
      <c r="IU7">
        <f>IF(raw_data!IU7="4+ hrs",4,IF(raw_data!IU7="2-4 hrs",3,IF(raw_data!IU7="1-2 hrs",2,1)))</f>
        <v>4</v>
      </c>
      <c r="IV7">
        <f>IF(raw_data!IV7="4+ hrs",4,IF(raw_data!IV7="2-4 hrs",3,IF(raw_data!IV7="1-2 hrs",2,1)))</f>
        <v>2</v>
      </c>
      <c r="IW7">
        <f>IF(raw_data!IW7="no", 0, IF(raw_data!IW7="na", 0, 1))</f>
        <v>1</v>
      </c>
      <c r="IX7">
        <f>IF(raw_data!IX7="no", 0, IF(raw_data!IX7="na", 0, 1))</f>
        <v>1</v>
      </c>
      <c r="IY7">
        <f>IF(raw_data!IY7="no", 0, IF(raw_data!IY7="na", 0, 1))</f>
        <v>0</v>
      </c>
      <c r="IZ7">
        <f>IF(raw_data!IZ7="no", 0, IF(raw_data!IZ7="na", 0, 1))</f>
        <v>1</v>
      </c>
      <c r="JA7">
        <f>IF(raw_data!JA7="no", 0, IF(raw_data!JA7="na", 0, 1))</f>
        <v>1</v>
      </c>
      <c r="JB7">
        <f>IF(raw_data!JB7="no", 0, IF(raw_data!JB7="na", 0, 1))</f>
        <v>0</v>
      </c>
      <c r="JC7">
        <f>IF(raw_data!JC7="posters",1,IF(raw_data!JC7="leaflets",1,IF(raw_data!JC7="brochures",1,IF(raw_data!JC7="booklets",1,IF(raw_data!JC7="community boards",1,IF(raw_data!JC7="na",0,2))))))</f>
        <v>2</v>
      </c>
      <c r="JD7">
        <f>IF(raw_data!JD7="posters",1,IF(raw_data!JD7="leaflets",1,IF(raw_data!JD7="brochures",1,IF(raw_data!JD7="booklets",1,IF(raw_data!JD7="community boards",1,IF(raw_data!JD7="na",0,2))))))</f>
        <v>1</v>
      </c>
      <c r="JE7">
        <f>IF(raw_data!JE7="posters",1,IF(raw_data!JE7="leaflets",1,IF(raw_data!JE7="brochures",1,IF(raw_data!JE7="booklets",1,IF(raw_data!JE7="community boards",1,IF(raw_data!JE7="na",0,2))))))</f>
        <v>1</v>
      </c>
      <c r="JF7">
        <f>IF(raw_data!JF7="fellow farmers", 0, IF(raw_data!JF7="community leaders", 1, IF(raw_data!JF7="gov agri-technicians", 2, IF(raw_data!JF7="health authorities", 3, IF(raw_data!JF7="agri-suppliers and agents", 4, 5)))))</f>
        <v>1</v>
      </c>
      <c r="JG7">
        <f>IF(raw_data!JG7="no", 0, IF(raw_data!JG7="na", 0, 1))</f>
        <v>1</v>
      </c>
      <c r="JH7">
        <f>IF(raw_data!JH7="no", 0, IF(raw_data!JH7="na", 0, 1))</f>
        <v>1</v>
      </c>
      <c r="JI7" s="33">
        <f>IF(raw_data!JI7="no", 0, IF(raw_data!JI7="na", 0, 1))</f>
        <v>1</v>
      </c>
    </row>
    <row r="8" spans="1:269" x14ac:dyDescent="0.35">
      <c r="A8" s="33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2020 + (raw_data!C8 * -1)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>
        <f>IF(raw_data!AX8="na", 0, raw_data!AX8)</f>
        <v>5</v>
      </c>
      <c r="AY8">
        <f>IF(raw_data!AY8="na", 0, raw_data!AY8)</f>
        <v>4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separated", 0, IF(raw_data!BE8="separated w/ contact", 1, IF(raw_data!BE8="mixed", 2, 3)))</f>
        <v>0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IF(raw_data!CJ8="no",0,IF(raw_data!CJ8="can't remember",0,1))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33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for specific diseases", 1, 0)</f>
        <v>0</v>
      </c>
      <c r="CT8">
        <f>IF(raw_data!CT8="can't remember", 0, 1)</f>
        <v>1</v>
      </c>
      <c r="CU8">
        <f>IF(raw_data!CU8="can't remember", 0, 1)</f>
        <v>0</v>
      </c>
      <c r="CV8">
        <f>IF(raw_data!CV8="can't remember", 0, 1)</f>
        <v>0</v>
      </c>
      <c r="CW8">
        <f>IF(raw_data!CW8="yes", 1, 0)</f>
        <v>0</v>
      </c>
      <c r="CX8">
        <f>IF(raw_data!CX8="treatment for specific diseases", 1, 0)</f>
        <v>0</v>
      </c>
      <c r="CY8">
        <f>IF(raw_data!CY8="can't remember", 0, 1)</f>
        <v>1</v>
      </c>
      <c r="CZ8">
        <f>IF(raw_data!CZ8="can't remember", 0, 1)</f>
        <v>1</v>
      </c>
      <c r="DA8">
        <f>IF(raw_data!DA8="can't remember", 0, 1)</f>
        <v>1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1, 0)</f>
        <v>1</v>
      </c>
      <c r="DU8">
        <f>IF(raw_data!DU8="yes",1,0)</f>
        <v>0</v>
      </c>
      <c r="DV8">
        <f>IF(raw_data!DV8="yes",1,0)</f>
        <v>0</v>
      </c>
      <c r="DW8">
        <f>IF(raw_data!DW8="don't know", 0, 1)</f>
        <v>0</v>
      </c>
      <c r="DX8">
        <f>IF(raw_data!DX8="strongly agree", 5, IF(raw_data!DX8="agree", 4, IF(raw_data!DX8="don't know", 3, IF(raw_data!DX8="disagree", 2, 1))))</f>
        <v>3</v>
      </c>
      <c r="DY8">
        <f>IF(raw_data!DY8="strongly agree", 5, IF(raw_data!DY8="agree", 4, IF(raw_data!DY8="don't know", 3, IF(raw_data!DY8="disagree", 2, 1))))</f>
        <v>4</v>
      </c>
      <c r="DZ8">
        <f>IF(raw_data!DZ8="strongly agree", 5, IF(raw_data!DZ8="agree", 4, IF(raw_data!DZ8="don't know", 3, IF(raw_data!DZ8="disagree", 2, 1))))</f>
        <v>5</v>
      </c>
      <c r="EA8">
        <f>IF(raw_data!EA8="strongly agree", 5, IF(raw_data!EA8="agree", 4, IF(raw_data!EA8="don't know", 3, IF(raw_data!EA8="disagree", 2, 1))))</f>
        <v>5</v>
      </c>
      <c r="EB8">
        <f>IF(raw_data!EB8="strongly agree", 5, IF(raw_data!EB8="agree", 4, IF(raw_data!EB8="don't know", 3, IF(raw_data!EB8="disagree", 2, 1))))</f>
        <v>5</v>
      </c>
      <c r="EC8">
        <f>IF(raw_data!EC8="strongly agree", 5, IF(raw_data!EC8="agree", 4, IF(raw_data!EC8="don't know", 3, IF(raw_data!EC8="disagree", 2, 1))))</f>
        <v>3</v>
      </c>
      <c r="ED8">
        <f>IF(raw_data!ED8="strongly agree", 5, IF(raw_data!ED8="agree", 4, IF(raw_data!ED8="don't know", 3, IF(raw_data!ED8="disagree", 2, 1))))</f>
        <v>4</v>
      </c>
      <c r="EE8" s="33">
        <f>IF(raw_data!EE8="strongly agree", 5, IF(raw_data!EE8="agree", 4, IF(raw_data!EE8="don't know", 3, IF(raw_data!EE8="disagree", 2, 1))))</f>
        <v>3</v>
      </c>
      <c r="EF8">
        <f>IF(raw_data!EF8="very serious", 5, IF(raw_data!EF8="serious", 4, IF(raw_data!EF8="moderately serious", 3, IF(raw_data!EF8="slightly serious", 2, 1))))</f>
        <v>5</v>
      </c>
      <c r="EG8">
        <f>IF(raw_data!EG8="very serious", 5, IF(raw_data!EG8="serious", 4, IF(raw_data!EG8="moderately serious", 3, IF(raw_data!EG8="slightly serious", 2, 1))))</f>
        <v>4</v>
      </c>
      <c r="EH8">
        <f>IF(raw_data!EH8="strongly agree", 5, IF(raw_data!EH8="agree", 4, IF(raw_data!EH8="neutral", 3, IF(raw_data!EH8="disagree", 2, 1))))</f>
        <v>5</v>
      </c>
      <c r="EI8">
        <f>IF(raw_data!EI8="strongly agree", 5, IF(raw_data!EI8="agree", 4, IF(raw_data!EI8="neutral", 3, IF(raw_data!EI8="disagree", 2, 1))))</f>
        <v>3</v>
      </c>
      <c r="EJ8">
        <f>IF(raw_data!EJ8="strongly agree", 5, IF(raw_data!EJ8="agree", 4, IF(raw_data!EJ8="neutral", 3, IF(raw_data!EJ8="disagree", 2, 1))))</f>
        <v>4</v>
      </c>
      <c r="EK8">
        <f>IF(raw_data!EK8="strongly agree", 5, IF(raw_data!EK8="agree", 4, IF(raw_data!EK8="neutral", 3, IF(raw_data!EK8="disagree", 2, 1))))</f>
        <v>3</v>
      </c>
      <c r="EL8">
        <f>IF(raw_data!EL8="strongly agree", 5, IF(raw_data!EL8="agree", 4, IF(raw_data!EL8="neutral", 3, IF(raw_data!EL8="disagree", 2, 1))))</f>
        <v>3</v>
      </c>
      <c r="EM8">
        <f>IF(raw_data!EM8="strongly agree", 5, IF(raw_data!EM8="agree", 4, IF(raw_data!EM8="neutral", 3, IF(raw_data!EM8="disagree", 2, 1))))</f>
        <v>2</v>
      </c>
      <c r="EN8">
        <f>IF(raw_data!EN8="strongly agree", 5, IF(raw_data!EN8="agree", 4, IF(raw_data!EN8="neutral", 3, IF(raw_data!EN8="disagree", 2, 1))))</f>
        <v>3</v>
      </c>
      <c r="EO8" s="33">
        <f>IF(raw_data!EO8="strongly agree", 5, IF(raw_data!EO8="agree", 4, IF(raw_data!EO8="neutral", 3, IF(raw_data!EO8="disagree", 2, 1))))</f>
        <v>4</v>
      </c>
      <c r="EP8">
        <f>IF(raw_data!EP8="assess condition", 0, IF(raw_data!EP8="consult vet", 1, IF(raw_data!EP8="assess living space", 2, IF(raw_data!EP8="treat w/ otc", 3, IF(raw_data!EP8="treat w/ traditional medicine", 4, IF(raw_data!EP8="treat w/ ab", 5, 6))))))</f>
        <v>3</v>
      </c>
      <c r="EQ8">
        <f>IF(raw_data!EQ8="yes", 1, 0)</f>
        <v>1</v>
      </c>
      <c r="ER8">
        <f>IF(raw_data!ER8="yes", 1, 0)</f>
        <v>1</v>
      </c>
      <c r="ES8">
        <f>IF(raw_data!ES8="yes", 1, 0)</f>
        <v>1</v>
      </c>
      <c r="ET8">
        <f>IF(raw_data!ET8="yes", 0, 1)</f>
        <v>0</v>
      </c>
      <c r="EU8">
        <f>IF(raw_data!EU8="yes", 0, 1)</f>
        <v>1</v>
      </c>
      <c r="EV8">
        <f>IF(raw_data!EV8="yes", 1, 0)</f>
        <v>1</v>
      </c>
      <c r="EW8">
        <f>IF(raw_data!EW8="yes", 1, 0)</f>
        <v>1</v>
      </c>
      <c r="EX8">
        <f>IF(raw_data!EX8="yes", 1, 0)</f>
        <v>1</v>
      </c>
      <c r="EY8">
        <f>IF(raw_data!EY8="yes", 1, 0)</f>
        <v>1</v>
      </c>
      <c r="EZ8">
        <f>IF(raw_data!EZ8="yes", 1, 0)</f>
        <v>0</v>
      </c>
      <c r="FA8">
        <f>IF(raw_data!FA8="yes", 1, 0)</f>
        <v>1</v>
      </c>
      <c r="FB8">
        <f>IF(raw_data!FB8="just sick animal", 1, 0)</f>
        <v>0</v>
      </c>
      <c r="FC8">
        <f>IF(raw_data!FC8="yes", 1, 0)</f>
        <v>0</v>
      </c>
      <c r="FD8">
        <f>IF(raw_data!FD8="yes", 1, 0)</f>
        <v>1</v>
      </c>
      <c r="FE8">
        <f>IF(raw_data!FE8="yes", 1, 0)</f>
        <v>0</v>
      </c>
      <c r="FF8">
        <f>IF(raw_data!FF8="yes", 1, 0)</f>
        <v>0</v>
      </c>
      <c r="FG8">
        <f>IF(raw_data!FG8="no", 0, IF(raw_data!FG8="na", 0, 1))</f>
        <v>1</v>
      </c>
      <c r="FH8">
        <f>IF(raw_data!FH8="no", 0, IF(raw_data!FH8="na", 0, 1))</f>
        <v>0</v>
      </c>
      <c r="FI8">
        <f>IF(raw_data!FI8="everyday",0,IF(raw_data!FI8="once a week",1,IF(raw_data!FI8="every two weeks",2,IF(raw_data!FI8="once a month",3,IF(raw_data!FI8="every six months",4,IF(raw_data!FI8="once a year",5,6))))))</f>
        <v>4</v>
      </c>
      <c r="FJ8">
        <f>IF(raw_data!FJ8="no", 0, IF(raw_data!FJ8="na", 0, 1))</f>
        <v>1</v>
      </c>
      <c r="FK8">
        <f>IF(raw_data!FK8="no", 0, IF(raw_data!FK8="na", 0, 1))</f>
        <v>0</v>
      </c>
      <c r="FL8">
        <f>IF(raw_data!FL8="no", 0, IF(raw_data!FL8="na", 0, 1))</f>
        <v>0</v>
      </c>
      <c r="FM8">
        <f>IF(raw_data!FM8="no", 0, IF(raw_data!FM8="na", 0, 1))</f>
        <v>0</v>
      </c>
      <c r="FN8">
        <f>IF(raw_data!FN8="no", 0, IF(raw_data!FN8="na", 0, 1))</f>
        <v>1</v>
      </c>
      <c r="FO8">
        <f>IF(raw_data!FO8="no", 0, IF(raw_data!FO8="na", 0, 1))</f>
        <v>0</v>
      </c>
      <c r="FP8">
        <f>IF(raw_data!FP8="no", 0, IF(raw_data!FP8="na", 0, 1))</f>
        <v>0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1</v>
      </c>
      <c r="FT8">
        <f>IF(raw_data!FT8="no", 0, IF(raw_data!FT8="na", 0, 1))</f>
        <v>0</v>
      </c>
      <c r="FU8">
        <f>IF(raw_data!FU8="no", 0, IF(raw_data!FU8="na", 0, 1))</f>
        <v>0</v>
      </c>
      <c r="FV8">
        <f>IF(raw_data!FV8="no", 0, IF(raw_data!FV8="na", 0, 1))</f>
        <v>0</v>
      </c>
      <c r="FW8">
        <f>IF(raw_data!FW8="yes",1,IF(raw_data!FW8="sometimes",1,0))</f>
        <v>1</v>
      </c>
      <c r="FX8">
        <f>IF(raw_data!FX8="yes", 1, 0)</f>
        <v>0</v>
      </c>
      <c r="FY8">
        <f>IF(raw_data!FY8="no", 0, IF(raw_data!FY8="na", 0, 1))</f>
        <v>1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IF(raw_data!GB8="no", 0, IF(raw_data!GB8="na", 0, 1))</f>
        <v>1</v>
      </c>
      <c r="GC8">
        <f>IF(raw_data!GC8="no", 0, IF(raw_data!GC8="na", 0, 1))</f>
        <v>0</v>
      </c>
      <c r="GD8">
        <f>IF(raw_data!GD8="can't remember", 0, 1)</f>
        <v>1</v>
      </c>
      <c r="GE8">
        <f>IF(raw_data!GE8="can't remember", 0, 1)</f>
        <v>0</v>
      </c>
      <c r="GF8">
        <f>IF(raw_data!GF8="can't remember", 0, 1)</f>
        <v>0</v>
      </c>
      <c r="GG8">
        <f>IF(raw_data!GG8="no", 0, IF(raw_data!GG8="na", 0, 1))</f>
        <v>1</v>
      </c>
      <c r="GH8">
        <f>IF(raw_data!GH8="no", 0, IF(raw_data!GH8="na", 0, 1))</f>
        <v>0</v>
      </c>
      <c r="GI8">
        <f>IF(raw_data!GI8="no", 0, IF(raw_data!GI8="na", 0, 1))</f>
        <v>0</v>
      </c>
      <c r="GJ8">
        <f>IF(raw_data!GJ8="no", 0, IF(raw_data!GJ8="na", 0, 1))</f>
        <v>1</v>
      </c>
      <c r="GK8">
        <f>IF(raw_data!GK8="no", 0, IF(raw_data!GK8="na", 0, 1))</f>
        <v>1</v>
      </c>
      <c r="GL8">
        <f>IF(raw_data!GL8="as prescribed", 1, 0)</f>
        <v>0</v>
      </c>
      <c r="GM8">
        <f>IF(raw_data!GM8="no", 0, IF(raw_data!GM8="na", 0, 1))</f>
        <v>0</v>
      </c>
      <c r="GN8">
        <f>IF(raw_data!GN8="no", 0, IF(raw_data!GN8="na", 0, 1))</f>
        <v>0</v>
      </c>
      <c r="GO8">
        <f>IF(raw_data!GO8="no", 0, IF(raw_data!GO8="na", 0, 1))</f>
        <v>0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0</v>
      </c>
      <c r="GS8">
        <f>IF(raw_data!GS8="no", 0, IF(raw_data!GS8="na", 0, 1))</f>
        <v>1</v>
      </c>
      <c r="GT8">
        <f>IF(raw_data!GT8="no", 0, IF(raw_data!GT8="na", 0, 1))</f>
        <v>1</v>
      </c>
      <c r="GU8">
        <f>IF(raw_data!GU8="no", 0, IF(raw_data!GU8="na", 0, 1))</f>
        <v>1</v>
      </c>
      <c r="GV8">
        <f>IF(raw_data!GV8="no", 0, IF(raw_data!GV8="na", 0, 1))</f>
        <v>0</v>
      </c>
      <c r="GW8">
        <f>IF(raw_data!GW8="no", 0, IF(raw_data!GW8="na", 0, 1))</f>
        <v>0</v>
      </c>
      <c r="GX8">
        <f>IF(raw_data!GX8="no", 1, 0)</f>
        <v>0</v>
      </c>
      <c r="GY8">
        <f>IF(raw_data!GY8="no", 1, 0)</f>
        <v>0</v>
      </c>
      <c r="GZ8">
        <f>IF(raw_data!GZ8="no", 0, IF(raw_data!GZ8="na", 0, 1))</f>
        <v>0</v>
      </c>
      <c r="HA8">
        <f>IF(raw_data!HA8="don't keep", 1, 0)</f>
        <v>0</v>
      </c>
      <c r="HB8">
        <f>IF(raw_data!HB8="cool dry place", 1, 0)</f>
        <v>1</v>
      </c>
      <c r="HC8">
        <f>IF(raw_data!HC8="1-15 days", 0, IF(raw_data!HC8="16-28 days", 1, IF(raw_data!HC8="29-60 days", 2, 3)))</f>
        <v>0</v>
      </c>
      <c r="HD8" s="33">
        <f>IF(raw_data!HD8="bury properly", 1, 0)</f>
        <v>0</v>
      </c>
      <c r="HE8">
        <f>IF(raw_data!HE8="yes", 1, 0)</f>
        <v>1</v>
      </c>
      <c r="HF8">
        <f>IF(raw_data!HF8="yes", 1, 0)</f>
        <v>0</v>
      </c>
      <c r="HG8" s="33">
        <f>IF(raw_data!HG8="interested", 1, 0)</f>
        <v>0</v>
      </c>
      <c r="HH8">
        <f>IF(raw_data!HH8="yes", 1, 0)</f>
        <v>0</v>
      </c>
      <c r="HI8">
        <f>IF(raw_data!HI8="yes", 1, 0)</f>
        <v>0</v>
      </c>
      <c r="HJ8">
        <f>IF(raw_data!HJ8="yes", 1, 0)</f>
        <v>1</v>
      </c>
      <c r="HK8">
        <f>IF(raw_data!HK8="yes", 1, 0)</f>
        <v>0</v>
      </c>
      <c r="HL8">
        <f>IF(raw_data!HL8="yes", 1, 0)</f>
        <v>0</v>
      </c>
      <c r="HM8">
        <f>IF(raw_data!HM8="yes", 1, 0)</f>
        <v>0</v>
      </c>
      <c r="HN8">
        <f>IF(raw_data!HN8="weeky",2,IF(raw_data!HN8="once a month",2,IF(raw_data!HN8="twice a month",2,IF(raw_data!HN8="every three months",2,IF(raw_data!HN8="twice a year",2,IF(raw_data!HN8="once a year",1,0))))))</f>
        <v>0</v>
      </c>
      <c r="HO8">
        <f>IF(raw_data!HO8="yes", 1, 0)</f>
        <v>0</v>
      </c>
      <c r="HP8">
        <f>IF(raw_data!HP8="no", 0, IF(raw_data!HP8="na", 0, 1))</f>
        <v>0</v>
      </c>
      <c r="HQ8">
        <f>IF(raw_data!HQ8="no", 0, IF(raw_data!HQ8="na", 0, 1))</f>
        <v>0</v>
      </c>
      <c r="HR8">
        <f>IF(raw_data!HR8="yes", 1, 0)</f>
        <v>0</v>
      </c>
      <c r="HS8">
        <f>IF(raw_data!HS8="no", 0, IF(raw_data!HS8="na", 0, 1))</f>
        <v>0</v>
      </c>
      <c r="HT8">
        <f>IF(raw_data!HT8="no", 0, IF(raw_data!HT8="na", 0, 1))</f>
        <v>0</v>
      </c>
      <c r="HU8">
        <f>IF(raw_data!HU8="yes", 1, 0)</f>
        <v>0</v>
      </c>
      <c r="HV8">
        <f>IF(raw_data!HV8="no", 0, IF(raw_data!HV8="na", 0, 1))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IF(raw_data!HY8="yes", 1, 0)</f>
        <v>0</v>
      </c>
      <c r="HZ8">
        <f>IF(raw_data!HZ8="no", 0, IF(raw_data!HZ8="na", 0, 1))</f>
        <v>0</v>
      </c>
      <c r="IA8">
        <f>IF(raw_data!IA8="no", 0, IF(raw_data!IA8="na", 0, 1))</f>
        <v>0</v>
      </c>
      <c r="IB8">
        <f>IF(raw_data!IB8="no", 0, IF(raw_data!IB8="na", 0, 1))</f>
        <v>0</v>
      </c>
      <c r="IC8">
        <f>IF(raw_data!IC8="yes", 1, 0)</f>
        <v>0</v>
      </c>
      <c r="ID8">
        <f>IF(raw_data!ID8="no", 0, IF(raw_data!ID8="na", 0, 1))</f>
        <v>0</v>
      </c>
      <c r="IE8">
        <f>IF(raw_data!IE8="no", 0, IF(raw_data!IE8="na", 0, 1))</f>
        <v>0</v>
      </c>
      <c r="IF8">
        <f>IF(raw_data!IF8="no", 0, IF(raw_data!IF8="na", 0, 1))</f>
        <v>0</v>
      </c>
      <c r="IG8">
        <f>IF(raw_data!IG8="yes", 1, 0)</f>
        <v>0</v>
      </c>
      <c r="IH8">
        <f>IF(raw_data!IH8="all the time",2,IF(raw_data!IH8="often",1,0))</f>
        <v>0</v>
      </c>
      <c r="II8">
        <f>IF(raw_data!II8="yes", 1, 0)</f>
        <v>0</v>
      </c>
      <c r="IJ8">
        <f>IF(raw_data!IJ8="yes", 1, 0)</f>
        <v>0</v>
      </c>
      <c r="IK8">
        <f>IF(raw_data!IK8="tv",1,IF(raw_data!IK8="radio",1,IF(raw_data!IK8="newspaper",1,IF(raw_data!IK8="internet",1,IF(raw_data!IK8="sns",1,IF(raw_data!IK8="na",0,2))))))</f>
        <v>1</v>
      </c>
      <c r="IL8">
        <f>IF(raw_data!IL8="tv",1,IF(raw_data!IL8="radio",1,IF(raw_data!IL8="newspaper",1,IF(raw_data!IL8="internet",1,IF(raw_data!IL8="sns",1,IF(raw_data!IL8="na",0,2))))))</f>
        <v>1</v>
      </c>
      <c r="IM8">
        <f>IF(raw_data!IM8="tv",1,IF(raw_data!IM8="radio",1,IF(raw_data!IM8="newspaper",1,IF(raw_data!IM8="internet",1,IF(raw_data!IM8="sns",1,IF(raw_data!IM8="na",0,2))))))</f>
        <v>1</v>
      </c>
      <c r="IN8">
        <f>IF(raw_data!IN8="4+ hrs",4,IF(raw_data!IN8="2-4 hrs",3,IF(raw_data!IN8="1-2 hrs",2,1)))</f>
        <v>4</v>
      </c>
      <c r="IO8">
        <f>IF(raw_data!IO8="4+ hrs",4,IF(raw_data!IO8="2-4 hrs",3,IF(raw_data!IO8="1-2 hrs",2,1)))</f>
        <v>4</v>
      </c>
      <c r="IP8">
        <f>IF(raw_data!IP8="4+ hrs",4,IF(raw_data!IP8="2-4 hrs",3,IF(raw_data!IP8="1-2 hrs",2,1)))</f>
        <v>1</v>
      </c>
      <c r="IQ8">
        <f>IF(raw_data!IQ8="tv",1,IF(raw_data!IQ8="radio",1,IF(raw_data!IQ8="newspaper",1,IF(raw_data!IQ8="internet",1,IF(raw_data!IQ8="sns",1,IF(raw_data!IQ8="na",0,2))))))</f>
        <v>1</v>
      </c>
      <c r="IR8">
        <f>IF(raw_data!IR8="tv",1,IF(raw_data!IR8="radio",1,IF(raw_data!IR8="newspaper",1,IF(raw_data!IR8="internet",1,IF(raw_data!IR8="sns",1,IF(raw_data!IR8="na",0,2))))))</f>
        <v>1</v>
      </c>
      <c r="IS8">
        <f>IF(raw_data!IS8="tv",1,IF(raw_data!IS8="radio",1,IF(raw_data!IS8="newspaper",1,IF(raw_data!IS8="internet",1,IF(raw_data!IS8="sns",1,IF(raw_data!IS8="na",0,2))))))</f>
        <v>1</v>
      </c>
      <c r="IT8">
        <f>IF(raw_data!IT8="4+ hrs",4,IF(raw_data!IT8="2-4 hrs",3,IF(raw_data!IT8="1-2 hrs",2,1)))</f>
        <v>4</v>
      </c>
      <c r="IU8">
        <f>IF(raw_data!IU8="4+ hrs",4,IF(raw_data!IU8="2-4 hrs",3,IF(raw_data!IU8="1-2 hrs",2,1)))</f>
        <v>4</v>
      </c>
      <c r="IV8">
        <f>IF(raw_data!IV8="4+ hrs",4,IF(raw_data!IV8="2-4 hrs",3,IF(raw_data!IV8="1-2 hrs",2,1)))</f>
        <v>3</v>
      </c>
      <c r="IW8">
        <f>IF(raw_data!IW8="no", 0, IF(raw_data!IW8="na", 0, 1))</f>
        <v>0</v>
      </c>
      <c r="IX8">
        <f>IF(raw_data!IX8="no", 0, IF(raw_data!IX8="na", 0, 1))</f>
        <v>1</v>
      </c>
      <c r="IY8">
        <f>IF(raw_data!IY8="no", 0, IF(raw_data!IY8="na", 0, 1))</f>
        <v>0</v>
      </c>
      <c r="IZ8">
        <f>IF(raw_data!IZ8="no", 0, IF(raw_data!IZ8="na", 0, 1))</f>
        <v>1</v>
      </c>
      <c r="JA8">
        <f>IF(raw_data!JA8="no", 0, IF(raw_data!JA8="na", 0, 1))</f>
        <v>1</v>
      </c>
      <c r="JB8">
        <f>IF(raw_data!JB8="no", 0, IF(raw_data!JB8="na", 0, 1))</f>
        <v>0</v>
      </c>
      <c r="JC8">
        <f>IF(raw_data!JC8="posters",1,IF(raw_data!JC8="leaflets",1,IF(raw_data!JC8="brochures",1,IF(raw_data!JC8="booklets",1,IF(raw_data!JC8="community boards",1,IF(raw_data!JC8="na",0,2))))))</f>
        <v>2</v>
      </c>
      <c r="JD8">
        <f>IF(raw_data!JD8="posters",1,IF(raw_data!JD8="leaflets",1,IF(raw_data!JD8="brochures",1,IF(raw_data!JD8="booklets",1,IF(raw_data!JD8="community boards",1,IF(raw_data!JD8="na",0,2))))))</f>
        <v>2</v>
      </c>
      <c r="JE8">
        <f>IF(raw_data!JE8="posters",1,IF(raw_data!JE8="leaflets",1,IF(raw_data!JE8="brochures",1,IF(raw_data!JE8="booklets",1,IF(raw_data!JE8="community boards",1,IF(raw_data!JE8="na",0,2))))))</f>
        <v>1</v>
      </c>
      <c r="JF8">
        <f>IF(raw_data!JF8="fellow farmers", 0, IF(raw_data!JF8="community leaders", 1, IF(raw_data!JF8="gov agri-technicians", 2, IF(raw_data!JF8="health authorities", 3, IF(raw_data!JF8="agri-suppliers and agents", 4, 5)))))</f>
        <v>0</v>
      </c>
      <c r="JG8">
        <f>IF(raw_data!JG8="no", 0, IF(raw_data!JG8="na", 0, 1))</f>
        <v>1</v>
      </c>
      <c r="JH8">
        <f>IF(raw_data!JH8="no", 0, IF(raw_data!JH8="na", 0, 1))</f>
        <v>1</v>
      </c>
      <c r="JI8" s="33">
        <f>IF(raw_data!JI8="no", 0, IF(raw_data!JI8="na", 0, 1))</f>
        <v>1</v>
      </c>
    </row>
    <row r="9" spans="1:269" x14ac:dyDescent="0.35">
      <c r="A9" s="33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2020 + (raw_data!C9 * -1)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>
        <f>IF(raw_data!AX9="na", 0, raw_data!AX9)</f>
        <v>5</v>
      </c>
      <c r="AY9">
        <f>IF(raw_data!AY9="na", 0, raw_data!AY9)</f>
        <v>5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separated", 0, IF(raw_data!BE9="separated w/ contact", 1, IF(raw_data!BE9="mixed", 2, 3)))</f>
        <v>0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IF(raw_data!CJ9="no",0,IF(raw_data!CJ9="can't remember",0,1))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33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for specific diseases", 1, 0)</f>
        <v>0</v>
      </c>
      <c r="CT9">
        <f>IF(raw_data!CT9="can't remember", 0, 1)</f>
        <v>1</v>
      </c>
      <c r="CU9">
        <f>IF(raw_data!CU9="can't remember", 0, 1)</f>
        <v>0</v>
      </c>
      <c r="CV9">
        <f>IF(raw_data!CV9="can't remember", 0, 1)</f>
        <v>0</v>
      </c>
      <c r="CW9">
        <f>IF(raw_data!CW9="yes", 1, 0)</f>
        <v>0</v>
      </c>
      <c r="CX9">
        <f>IF(raw_data!CX9="treatment for specific diseases", 1, 0)</f>
        <v>0</v>
      </c>
      <c r="CY9">
        <f>IF(raw_data!CY9="can't remember", 0, 1)</f>
        <v>1</v>
      </c>
      <c r="CZ9">
        <f>IF(raw_data!CZ9="can't remember", 0, 1)</f>
        <v>1</v>
      </c>
      <c r="DA9">
        <f>IF(raw_data!DA9="can't remember", 0, 1)</f>
        <v>1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1, 0)</f>
        <v>0</v>
      </c>
      <c r="DU9">
        <f>IF(raw_data!DU9="yes",1,0)</f>
        <v>0</v>
      </c>
      <c r="DV9">
        <f>IF(raw_data!DV9="yes",1,0)</f>
        <v>0</v>
      </c>
      <c r="DW9">
        <f>IF(raw_data!DW9="don't know", 0, 1)</f>
        <v>0</v>
      </c>
      <c r="DX9">
        <f>IF(raw_data!DX9="strongly agree", 5, IF(raw_data!DX9="agree", 4, IF(raw_data!DX9="don't know", 3, IF(raw_data!DX9="disagree", 2, 1))))</f>
        <v>3</v>
      </c>
      <c r="DY9">
        <f>IF(raw_data!DY9="strongly agree", 5, IF(raw_data!DY9="agree", 4, IF(raw_data!DY9="don't know", 3, IF(raw_data!DY9="disagree", 2, 1))))</f>
        <v>3</v>
      </c>
      <c r="DZ9">
        <f>IF(raw_data!DZ9="strongly agree", 5, IF(raw_data!DZ9="agree", 4, IF(raw_data!DZ9="don't know", 3, IF(raw_data!DZ9="disagree", 2, 1))))</f>
        <v>5</v>
      </c>
      <c r="EA9">
        <f>IF(raw_data!EA9="strongly agree", 5, IF(raw_data!EA9="agree", 4, IF(raw_data!EA9="don't know", 3, IF(raw_data!EA9="disagree", 2, 1))))</f>
        <v>5</v>
      </c>
      <c r="EB9">
        <f>IF(raw_data!EB9="strongly agree", 5, IF(raw_data!EB9="agree", 4, IF(raw_data!EB9="don't know", 3, IF(raw_data!EB9="disagree", 2, 1))))</f>
        <v>5</v>
      </c>
      <c r="EC9">
        <f>IF(raw_data!EC9="strongly agree", 5, IF(raw_data!EC9="agree", 4, IF(raw_data!EC9="don't know", 3, IF(raw_data!EC9="disagree", 2, 1))))</f>
        <v>2</v>
      </c>
      <c r="ED9">
        <f>IF(raw_data!ED9="strongly agree", 5, IF(raw_data!ED9="agree", 4, IF(raw_data!ED9="don't know", 3, IF(raw_data!ED9="disagree", 2, 1))))</f>
        <v>4</v>
      </c>
      <c r="EE9" s="33">
        <f>IF(raw_data!EE9="strongly agree", 5, IF(raw_data!EE9="agree", 4, IF(raw_data!EE9="don't know", 3, IF(raw_data!EE9="disagree", 2, 1))))</f>
        <v>4</v>
      </c>
      <c r="EF9">
        <f>IF(raw_data!EF9="very serious", 5, IF(raw_data!EF9="serious", 4, IF(raw_data!EF9="moderately serious", 3, IF(raw_data!EF9="slightly serious", 2, 1))))</f>
        <v>5</v>
      </c>
      <c r="EG9">
        <f>IF(raw_data!EG9="very serious", 5, IF(raw_data!EG9="serious", 4, IF(raw_data!EG9="moderately serious", 3, IF(raw_data!EG9="slightly serious", 2, 1))))</f>
        <v>3</v>
      </c>
      <c r="EH9">
        <f>IF(raw_data!EH9="strongly agree", 5, IF(raw_data!EH9="agree", 4, IF(raw_data!EH9="neutral", 3, IF(raw_data!EH9="disagree", 2, 1))))</f>
        <v>5</v>
      </c>
      <c r="EI9">
        <f>IF(raw_data!EI9="strongly agree", 5, IF(raw_data!EI9="agree", 4, IF(raw_data!EI9="neutral", 3, IF(raw_data!EI9="disagree", 2, 1))))</f>
        <v>3</v>
      </c>
      <c r="EJ9">
        <f>IF(raw_data!EJ9="strongly agree", 5, IF(raw_data!EJ9="agree", 4, IF(raw_data!EJ9="neutral", 3, IF(raw_data!EJ9="disagree", 2, 1))))</f>
        <v>3</v>
      </c>
      <c r="EK9">
        <f>IF(raw_data!EK9="strongly agree", 5, IF(raw_data!EK9="agree", 4, IF(raw_data!EK9="neutral", 3, IF(raw_data!EK9="disagree", 2, 1))))</f>
        <v>3</v>
      </c>
      <c r="EL9">
        <f>IF(raw_data!EL9="strongly agree", 5, IF(raw_data!EL9="agree", 4, IF(raw_data!EL9="neutral", 3, IF(raw_data!EL9="disagree", 2, 1))))</f>
        <v>4</v>
      </c>
      <c r="EM9">
        <f>IF(raw_data!EM9="strongly agree", 5, IF(raw_data!EM9="agree", 4, IF(raw_data!EM9="neutral", 3, IF(raw_data!EM9="disagree", 2, 1))))</f>
        <v>3</v>
      </c>
      <c r="EN9">
        <f>IF(raw_data!EN9="strongly agree", 5, IF(raw_data!EN9="agree", 4, IF(raw_data!EN9="neutral", 3, IF(raw_data!EN9="disagree", 2, 1))))</f>
        <v>4</v>
      </c>
      <c r="EO9" s="33">
        <f>IF(raw_data!EO9="strongly agree", 5, IF(raw_data!EO9="agree", 4, IF(raw_data!EO9="neutral", 3, IF(raw_data!EO9="disagree", 2, 1))))</f>
        <v>4</v>
      </c>
      <c r="EP9">
        <f>IF(raw_data!EP9="assess condition", 0, IF(raw_data!EP9="consult vet", 1, IF(raw_data!EP9="assess living space", 2, IF(raw_data!EP9="treat w/ otc", 3, IF(raw_data!EP9="treat w/ traditional medicine", 4, IF(raw_data!EP9="treat w/ ab", 5, 6))))))</f>
        <v>5</v>
      </c>
      <c r="EQ9">
        <f>IF(raw_data!EQ9="yes", 1, 0)</f>
        <v>1</v>
      </c>
      <c r="ER9">
        <f>IF(raw_data!ER9="yes", 1, 0)</f>
        <v>1</v>
      </c>
      <c r="ES9">
        <f>IF(raw_data!ES9="yes", 1, 0)</f>
        <v>1</v>
      </c>
      <c r="ET9">
        <f>IF(raw_data!ET9="yes", 0, 1)</f>
        <v>0</v>
      </c>
      <c r="EU9">
        <f>IF(raw_data!EU9="yes", 0, 1)</f>
        <v>1</v>
      </c>
      <c r="EV9">
        <f>IF(raw_data!EV9="yes", 1, 0)</f>
        <v>1</v>
      </c>
      <c r="EW9">
        <f>IF(raw_data!EW9="yes", 1, 0)</f>
        <v>0</v>
      </c>
      <c r="EX9">
        <f>IF(raw_data!EX9="yes", 1, 0)</f>
        <v>1</v>
      </c>
      <c r="EY9">
        <f>IF(raw_data!EY9="yes", 1, 0)</f>
        <v>0</v>
      </c>
      <c r="EZ9">
        <f>IF(raw_data!EZ9="yes", 1, 0)</f>
        <v>1</v>
      </c>
      <c r="FA9">
        <f>IF(raw_data!FA9="yes", 1, 0)</f>
        <v>1</v>
      </c>
      <c r="FB9">
        <f>IF(raw_data!FB9="just sick animal", 1, 0)</f>
        <v>0</v>
      </c>
      <c r="FC9">
        <f>IF(raw_data!FC9="yes", 1, 0)</f>
        <v>1</v>
      </c>
      <c r="FD9">
        <f>IF(raw_data!FD9="yes", 1, 0)</f>
        <v>1</v>
      </c>
      <c r="FE9">
        <f>IF(raw_data!FE9="yes", 1, 0)</f>
        <v>1</v>
      </c>
      <c r="FF9">
        <f>IF(raw_data!FF9="yes", 1, 0)</f>
        <v>0</v>
      </c>
      <c r="FG9">
        <f>IF(raw_data!FG9="no", 0, IF(raw_data!FG9="na", 0, 1))</f>
        <v>1</v>
      </c>
      <c r="FH9">
        <f>IF(raw_data!FH9="no", 0, IF(raw_data!FH9="na", 0, 1))</f>
        <v>0</v>
      </c>
      <c r="FI9">
        <f>IF(raw_data!FI9="everyday",0,IF(raw_data!FI9="once a week",1,IF(raw_data!FI9="every two weeks",2,IF(raw_data!FI9="once a month",3,IF(raw_data!FI9="every six months",4,IF(raw_data!FI9="once a year",5,6))))))</f>
        <v>6</v>
      </c>
      <c r="FJ9">
        <f>IF(raw_data!FJ9="no", 0, IF(raw_data!FJ9="na", 0, 1))</f>
        <v>1</v>
      </c>
      <c r="FK9">
        <f>IF(raw_data!FK9="no", 0, IF(raw_data!FK9="na", 0, 1))</f>
        <v>0</v>
      </c>
      <c r="FL9">
        <f>IF(raw_data!FL9="no", 0, IF(raw_data!FL9="na", 0, 1))</f>
        <v>0</v>
      </c>
      <c r="FM9">
        <f>IF(raw_data!FM9="no", 0, IF(raw_data!FM9="na", 0, 1))</f>
        <v>0</v>
      </c>
      <c r="FN9">
        <f>IF(raw_data!FN9="no", 0, IF(raw_data!FN9="na", 0, 1))</f>
        <v>1</v>
      </c>
      <c r="FO9">
        <f>IF(raw_data!FO9="no", 0, IF(raw_data!FO9="na", 0, 1))</f>
        <v>1</v>
      </c>
      <c r="FP9">
        <f>IF(raw_data!FP9="no", 0, IF(raw_data!FP9="na", 0, 1))</f>
        <v>0</v>
      </c>
      <c r="FQ9">
        <f>IF(raw_data!FQ9="no", 0, IF(raw_data!FQ9="na", 0, 1))</f>
        <v>1</v>
      </c>
      <c r="FR9">
        <f>IF(raw_data!FR9="no", 0, IF(raw_data!FR9="na", 0, 1))</f>
        <v>1</v>
      </c>
      <c r="FS9">
        <f>IF(raw_data!FS9="no", 0, IF(raw_data!FS9="na", 0, 1))</f>
        <v>1</v>
      </c>
      <c r="FT9">
        <f>IF(raw_data!FT9="no", 0, IF(raw_data!FT9="na", 0, 1))</f>
        <v>0</v>
      </c>
      <c r="FU9">
        <f>IF(raw_data!FU9="no", 0, IF(raw_data!FU9="na", 0, 1))</f>
        <v>0</v>
      </c>
      <c r="FV9">
        <f>IF(raw_data!FV9="no", 0, IF(raw_data!FV9="na", 0, 1))</f>
        <v>0</v>
      </c>
      <c r="FW9">
        <f>IF(raw_data!FW9="yes",1,IF(raw_data!FW9="sometimes",1,0))</f>
        <v>1</v>
      </c>
      <c r="FX9">
        <f>IF(raw_data!FX9="yes", 1, 0)</f>
        <v>0</v>
      </c>
      <c r="FY9">
        <f>IF(raw_data!FY9="no", 0, IF(raw_data!FY9="na", 0, 1))</f>
        <v>1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IF(raw_data!GB9="no", 0, IF(raw_data!GB9="na", 0, 1))</f>
        <v>1</v>
      </c>
      <c r="GC9">
        <f>IF(raw_data!GC9="no", 0, IF(raw_data!GC9="na", 0, 1))</f>
        <v>0</v>
      </c>
      <c r="GD9">
        <f>IF(raw_data!GD9="can't remember", 0, 1)</f>
        <v>1</v>
      </c>
      <c r="GE9">
        <f>IF(raw_data!GE9="can't remember", 0, 1)</f>
        <v>0</v>
      </c>
      <c r="GF9">
        <f>IF(raw_data!GF9="can't remember", 0, 1)</f>
        <v>0</v>
      </c>
      <c r="GG9">
        <f>IF(raw_data!GG9="no", 0, IF(raw_data!GG9="na", 0, 1))</f>
        <v>1</v>
      </c>
      <c r="GH9">
        <f>IF(raw_data!GH9="no", 0, IF(raw_data!GH9="na", 0, 1))</f>
        <v>0</v>
      </c>
      <c r="GI9">
        <f>IF(raw_data!GI9="no", 0, IF(raw_data!GI9="na", 0, 1))</f>
        <v>1</v>
      </c>
      <c r="GJ9">
        <f>IF(raw_data!GJ9="no", 0, IF(raw_data!GJ9="na", 0, 1))</f>
        <v>1</v>
      </c>
      <c r="GK9">
        <f>IF(raw_data!GK9="no", 0, IF(raw_data!GK9="na", 0, 1))</f>
        <v>1</v>
      </c>
      <c r="GL9">
        <f>IF(raw_data!GL9="as prescribed", 1, 0)</f>
        <v>0</v>
      </c>
      <c r="GM9">
        <f>IF(raw_data!GM9="no", 0, IF(raw_data!GM9="na", 0, 1))</f>
        <v>0</v>
      </c>
      <c r="GN9">
        <f>IF(raw_data!GN9="no", 0, IF(raw_data!GN9="na", 0, 1))</f>
        <v>1</v>
      </c>
      <c r="GO9">
        <f>IF(raw_data!GO9="no", 0, IF(raw_data!GO9="na", 0, 1))</f>
        <v>0</v>
      </c>
      <c r="GP9">
        <f>IF(raw_data!GP9="no", 0, IF(raw_data!GP9="na", 0, 1))</f>
        <v>0</v>
      </c>
      <c r="GQ9">
        <f>IF(raw_data!GQ9="no", 0, IF(raw_data!GQ9="na", 0, 1))</f>
        <v>1</v>
      </c>
      <c r="GR9">
        <f>IF(raw_data!GR9="no", 0, IF(raw_data!GR9="na", 0, 1))</f>
        <v>0</v>
      </c>
      <c r="GS9">
        <f>IF(raw_data!GS9="no", 0, IF(raw_data!GS9="na", 0, 1))</f>
        <v>1</v>
      </c>
      <c r="GT9">
        <f>IF(raw_data!GT9="no", 0, IF(raw_data!GT9="na", 0, 1))</f>
        <v>1</v>
      </c>
      <c r="GU9">
        <f>IF(raw_data!GU9="no", 0, IF(raw_data!GU9="na", 0, 1))</f>
        <v>1</v>
      </c>
      <c r="GV9">
        <f>IF(raw_data!GV9="no", 0, IF(raw_data!GV9="na", 0, 1))</f>
        <v>1</v>
      </c>
      <c r="GW9">
        <f>IF(raw_data!GW9="no", 0, IF(raw_data!GW9="na", 0, 1))</f>
        <v>0</v>
      </c>
      <c r="GX9">
        <f>IF(raw_data!GX9="no", 1, 0)</f>
        <v>0</v>
      </c>
      <c r="GY9">
        <f>IF(raw_data!GY9="no", 1, 0)</f>
        <v>0</v>
      </c>
      <c r="GZ9">
        <f>IF(raw_data!GZ9="no", 0, IF(raw_data!GZ9="na", 0, 1))</f>
        <v>0</v>
      </c>
      <c r="HA9">
        <f>IF(raw_data!HA9="don't keep", 1, 0)</f>
        <v>0</v>
      </c>
      <c r="HB9">
        <f>IF(raw_data!HB9="cool dry place", 1, 0)</f>
        <v>0</v>
      </c>
      <c r="HC9">
        <f>IF(raw_data!HC9="1-15 days", 0, IF(raw_data!HC9="16-28 days", 1, IF(raw_data!HC9="29-60 days", 2, 3)))</f>
        <v>0</v>
      </c>
      <c r="HD9" s="33">
        <f>IF(raw_data!HD9="bury properly", 1, 0)</f>
        <v>0</v>
      </c>
      <c r="HE9">
        <f>IF(raw_data!HE9="yes", 1, 0)</f>
        <v>1</v>
      </c>
      <c r="HF9">
        <f>IF(raw_data!HF9="yes", 1, 0)</f>
        <v>0</v>
      </c>
      <c r="HG9" s="33">
        <f>IF(raw_data!HG9="interested", 1, 0)</f>
        <v>0</v>
      </c>
      <c r="HH9">
        <f>IF(raw_data!HH9="yes", 1, 0)</f>
        <v>0</v>
      </c>
      <c r="HI9">
        <f>IF(raw_data!HI9="yes", 1, 0)</f>
        <v>0</v>
      </c>
      <c r="HJ9">
        <f>IF(raw_data!HJ9="yes", 1, 0)</f>
        <v>1</v>
      </c>
      <c r="HK9">
        <f>IF(raw_data!HK9="yes", 1, 0)</f>
        <v>0</v>
      </c>
      <c r="HL9">
        <f>IF(raw_data!HL9="yes", 1, 0)</f>
        <v>0</v>
      </c>
      <c r="HM9">
        <f>IF(raw_data!HM9="yes", 1, 0)</f>
        <v>0</v>
      </c>
      <c r="HN9">
        <f>IF(raw_data!HN9="weeky",2,IF(raw_data!HN9="once a month",2,IF(raw_data!HN9="twice a month",2,IF(raw_data!HN9="every three months",2,IF(raw_data!HN9="twice a year",2,IF(raw_data!HN9="once a year",1,0))))))</f>
        <v>0</v>
      </c>
      <c r="HO9">
        <f>IF(raw_data!HO9="yes", 1, 0)</f>
        <v>0</v>
      </c>
      <c r="HP9">
        <f>IF(raw_data!HP9="no", 0, IF(raw_data!HP9="na", 0, 1))</f>
        <v>0</v>
      </c>
      <c r="HQ9">
        <f>IF(raw_data!HQ9="no", 0, IF(raw_data!HQ9="na", 0, 1))</f>
        <v>0</v>
      </c>
      <c r="HR9">
        <f>IF(raw_data!HR9="yes", 1, 0)</f>
        <v>0</v>
      </c>
      <c r="HS9">
        <f>IF(raw_data!HS9="no", 0, IF(raw_data!HS9="na", 0, 1))</f>
        <v>0</v>
      </c>
      <c r="HT9">
        <f>IF(raw_data!HT9="no", 0, IF(raw_data!HT9="na", 0, 1))</f>
        <v>0</v>
      </c>
      <c r="HU9">
        <f>IF(raw_data!HU9="yes", 1, 0)</f>
        <v>0</v>
      </c>
      <c r="HV9">
        <f>IF(raw_data!HV9="no", 0, IF(raw_data!HV9="na", 0, 1))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IF(raw_data!HY9="yes", 1, 0)</f>
        <v>0</v>
      </c>
      <c r="HZ9">
        <f>IF(raw_data!HZ9="no", 0, IF(raw_data!HZ9="na", 0, 1))</f>
        <v>0</v>
      </c>
      <c r="IA9">
        <f>IF(raw_data!IA9="no", 0, IF(raw_data!IA9="na", 0, 1))</f>
        <v>0</v>
      </c>
      <c r="IB9">
        <f>IF(raw_data!IB9="no", 0, IF(raw_data!IB9="na", 0, 1))</f>
        <v>0</v>
      </c>
      <c r="IC9">
        <f>IF(raw_data!IC9="yes", 1, 0)</f>
        <v>0</v>
      </c>
      <c r="ID9">
        <f>IF(raw_data!ID9="no", 0, IF(raw_data!ID9="na", 0, 1))</f>
        <v>0</v>
      </c>
      <c r="IE9">
        <f>IF(raw_data!IE9="no", 0, IF(raw_data!IE9="na", 0, 1))</f>
        <v>0</v>
      </c>
      <c r="IF9">
        <f>IF(raw_data!IF9="no", 0, IF(raw_data!IF9="na", 0, 1))</f>
        <v>0</v>
      </c>
      <c r="IG9">
        <f>IF(raw_data!IG9="yes", 1, 0)</f>
        <v>1</v>
      </c>
      <c r="IH9">
        <f>IF(raw_data!IH9="all the time",2,IF(raw_data!IH9="often",1,0))</f>
        <v>1</v>
      </c>
      <c r="II9">
        <f>IF(raw_data!II9="yes", 1, 0)</f>
        <v>1</v>
      </c>
      <c r="IJ9">
        <f>IF(raw_data!IJ9="yes", 1, 0)</f>
        <v>0</v>
      </c>
      <c r="IK9">
        <f>IF(raw_data!IK9="tv",1,IF(raw_data!IK9="radio",1,IF(raw_data!IK9="newspaper",1,IF(raw_data!IK9="internet",1,IF(raw_data!IK9="sns",1,IF(raw_data!IK9="na",0,2))))))</f>
        <v>1</v>
      </c>
      <c r="IL9">
        <f>IF(raw_data!IL9="tv",1,IF(raw_data!IL9="radio",1,IF(raw_data!IL9="newspaper",1,IF(raw_data!IL9="internet",1,IF(raw_data!IL9="sns",1,IF(raw_data!IL9="na",0,2))))))</f>
        <v>1</v>
      </c>
      <c r="IM9">
        <f>IF(raw_data!IM9="tv",1,IF(raw_data!IM9="radio",1,IF(raw_data!IM9="newspaper",1,IF(raw_data!IM9="internet",1,IF(raw_data!IM9="sns",1,IF(raw_data!IM9="na",0,2))))))</f>
        <v>1</v>
      </c>
      <c r="IN9">
        <f>IF(raw_data!IN9="4+ hrs",4,IF(raw_data!IN9="2-4 hrs",3,IF(raw_data!IN9="1-2 hrs",2,1)))</f>
        <v>2</v>
      </c>
      <c r="IO9">
        <f>IF(raw_data!IO9="4+ hrs",4,IF(raw_data!IO9="2-4 hrs",3,IF(raw_data!IO9="1-2 hrs",2,1)))</f>
        <v>1</v>
      </c>
      <c r="IP9">
        <f>IF(raw_data!IP9="4+ hrs",4,IF(raw_data!IP9="2-4 hrs",3,IF(raw_data!IP9="1-2 hrs",2,1)))</f>
        <v>2</v>
      </c>
      <c r="IQ9">
        <f>IF(raw_data!IQ9="tv",1,IF(raw_data!IQ9="radio",1,IF(raw_data!IQ9="newspaper",1,IF(raw_data!IQ9="internet",1,IF(raw_data!IQ9="sns",1,IF(raw_data!IQ9="na",0,2))))))</f>
        <v>1</v>
      </c>
      <c r="IR9">
        <f>IF(raw_data!IR9="tv",1,IF(raw_data!IR9="radio",1,IF(raw_data!IR9="newspaper",1,IF(raw_data!IR9="internet",1,IF(raw_data!IR9="sns",1,IF(raw_data!IR9="na",0,2))))))</f>
        <v>1</v>
      </c>
      <c r="IS9">
        <f>IF(raw_data!IS9="tv",1,IF(raw_data!IS9="radio",1,IF(raw_data!IS9="newspaper",1,IF(raw_data!IS9="internet",1,IF(raw_data!IS9="sns",1,IF(raw_data!IS9="na",0,2))))))</f>
        <v>1</v>
      </c>
      <c r="IT9">
        <f>IF(raw_data!IT9="4+ hrs",4,IF(raw_data!IT9="2-4 hrs",3,IF(raw_data!IT9="1-2 hrs",2,1)))</f>
        <v>3</v>
      </c>
      <c r="IU9">
        <f>IF(raw_data!IU9="4+ hrs",4,IF(raw_data!IU9="2-4 hrs",3,IF(raw_data!IU9="1-2 hrs",2,1)))</f>
        <v>3</v>
      </c>
      <c r="IV9">
        <f>IF(raw_data!IV9="4+ hrs",4,IF(raw_data!IV9="2-4 hrs",3,IF(raw_data!IV9="1-2 hrs",2,1)))</f>
        <v>2</v>
      </c>
      <c r="IW9">
        <f>IF(raw_data!IW9="no", 0, IF(raw_data!IW9="na", 0, 1))</f>
        <v>1</v>
      </c>
      <c r="IX9">
        <f>IF(raw_data!IX9="no", 0, IF(raw_data!IX9="na", 0, 1))</f>
        <v>1</v>
      </c>
      <c r="IY9">
        <f>IF(raw_data!IY9="no", 0, IF(raw_data!IY9="na", 0, 1))</f>
        <v>0</v>
      </c>
      <c r="IZ9">
        <f>IF(raw_data!IZ9="no", 0, IF(raw_data!IZ9="na", 0, 1))</f>
        <v>1</v>
      </c>
      <c r="JA9">
        <f>IF(raw_data!JA9="no", 0, IF(raw_data!JA9="na", 0, 1))</f>
        <v>1</v>
      </c>
      <c r="JB9">
        <f>IF(raw_data!JB9="no", 0, IF(raw_data!JB9="na", 0, 1))</f>
        <v>1</v>
      </c>
      <c r="JC9">
        <f>IF(raw_data!JC9="posters",1,IF(raw_data!JC9="leaflets",1,IF(raw_data!JC9="brochures",1,IF(raw_data!JC9="booklets",1,IF(raw_data!JC9="community boards",1,IF(raw_data!JC9="na",0,2))))))</f>
        <v>2</v>
      </c>
      <c r="JD9">
        <f>IF(raw_data!JD9="posters",1,IF(raw_data!JD9="leaflets",1,IF(raw_data!JD9="brochures",1,IF(raw_data!JD9="booklets",1,IF(raw_data!JD9="community boards",1,IF(raw_data!JD9="na",0,2))))))</f>
        <v>2</v>
      </c>
      <c r="JE9">
        <f>IF(raw_data!JE9="posters",1,IF(raw_data!JE9="leaflets",1,IF(raw_data!JE9="brochures",1,IF(raw_data!JE9="booklets",1,IF(raw_data!JE9="community boards",1,IF(raw_data!JE9="na",0,2))))))</f>
        <v>1</v>
      </c>
      <c r="JF9">
        <f>IF(raw_data!JF9="fellow farmers", 0, IF(raw_data!JF9="community leaders", 1, IF(raw_data!JF9="gov agri-technicians", 2, IF(raw_data!JF9="health authorities", 3, IF(raw_data!JF9="agri-suppliers and agents", 4, 5)))))</f>
        <v>0</v>
      </c>
      <c r="JG9">
        <f>IF(raw_data!JG9="no", 0, IF(raw_data!JG9="na", 0, 1))</f>
        <v>1</v>
      </c>
      <c r="JH9">
        <f>IF(raw_data!JH9="no", 0, IF(raw_data!JH9="na", 0, 1))</f>
        <v>1</v>
      </c>
      <c r="JI9" s="33">
        <f>IF(raw_data!JI9="no", 0, IF(raw_data!JI9="na", 0, 1))</f>
        <v>1</v>
      </c>
    </row>
    <row r="10" spans="1:269" x14ac:dyDescent="0.35">
      <c r="A10" s="33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2020 + (raw_data!C10 * -1)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>
        <f>IF(raw_data!AX10="na", 0, raw_data!AX10)</f>
        <v>6</v>
      </c>
      <c r="AY10">
        <f>IF(raw_data!AY10="na", 0, raw_data!AY10)</f>
        <v>4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separated",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IF(raw_data!CJ10="no",0,IF(raw_data!CJ10="can't remember",0,1))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33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for specific diseases", 1, 0)</f>
        <v>0</v>
      </c>
      <c r="CT10">
        <f>IF(raw_data!CT10="can't remember", 0, 1)</f>
        <v>1</v>
      </c>
      <c r="CU10">
        <f>IF(raw_data!CU10="can't remember", 0, 1)</f>
        <v>0</v>
      </c>
      <c r="CV10">
        <f>IF(raw_data!CV10="can't remember", 0, 1)</f>
        <v>0</v>
      </c>
      <c r="CW10">
        <f>IF(raw_data!CW10="yes", 1, 0)</f>
        <v>0</v>
      </c>
      <c r="CX10">
        <f>IF(raw_data!CX10="treatment for specific diseases", 1, 0)</f>
        <v>0</v>
      </c>
      <c r="CY10">
        <f>IF(raw_data!CY10="can't remember", 0, 1)</f>
        <v>1</v>
      </c>
      <c r="CZ10">
        <f>IF(raw_data!CZ10="can't remember", 0, 1)</f>
        <v>1</v>
      </c>
      <c r="DA10">
        <f>IF(raw_data!DA10="can't remember", 0, 1)</f>
        <v>1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1, 0)</f>
        <v>0</v>
      </c>
      <c r="DU10">
        <f>IF(raw_data!DU10="yes",1,0)</f>
        <v>0</v>
      </c>
      <c r="DV10">
        <f>IF(raw_data!DV10="yes",1,0)</f>
        <v>0</v>
      </c>
      <c r="DW10">
        <f>IF(raw_data!DW10="don't know", 0, 1)</f>
        <v>0</v>
      </c>
      <c r="DX10">
        <f>IF(raw_data!DX10="strongly agree", 5, IF(raw_data!DX10="agree", 4, IF(raw_data!DX10="don't know", 3, IF(raw_data!DX10="disagree", 2, 1))))</f>
        <v>3</v>
      </c>
      <c r="DY10">
        <f>IF(raw_data!DY10="strongly agree", 5, IF(raw_data!DY10="agree", 4, IF(raw_data!DY10="don't know", 3, IF(raw_data!DY10="disagree", 2, 1))))</f>
        <v>3</v>
      </c>
      <c r="DZ10">
        <f>IF(raw_data!DZ10="strongly agree", 5, IF(raw_data!DZ10="agree", 4, IF(raw_data!DZ10="don't know", 3, IF(raw_data!DZ10="disagree", 2, 1))))</f>
        <v>5</v>
      </c>
      <c r="EA10">
        <f>IF(raw_data!EA10="strongly agree", 5, IF(raw_data!EA10="agree", 4, IF(raw_data!EA10="don't know", 3, IF(raw_data!EA10="disagree", 2, 1))))</f>
        <v>5</v>
      </c>
      <c r="EB10">
        <f>IF(raw_data!EB10="strongly agree", 5, IF(raw_data!EB10="agree", 4, IF(raw_data!EB10="don't know", 3, IF(raw_data!EB10="disagree", 2, 1))))</f>
        <v>5</v>
      </c>
      <c r="EC10">
        <f>IF(raw_data!EC10="strongly agree", 5, IF(raw_data!EC10="agree", 4, IF(raw_data!EC10="don't know", 3, IF(raw_data!EC10="disagree", 2, 1))))</f>
        <v>2</v>
      </c>
      <c r="ED10">
        <f>IF(raw_data!ED10="strongly agree", 5, IF(raw_data!ED10="agree", 4, IF(raw_data!ED10="don't know", 3, IF(raw_data!ED10="disagree", 2, 1))))</f>
        <v>2</v>
      </c>
      <c r="EE10" s="33">
        <f>IF(raw_data!EE10="strongly agree", 5, IF(raw_data!EE10="agree", 4, IF(raw_data!EE10="don't know", 3, IF(raw_data!EE10="disagree", 2, 1))))</f>
        <v>3</v>
      </c>
      <c r="EF10">
        <f>IF(raw_data!EF10="very serious", 5, IF(raw_data!EF10="serious", 4, IF(raw_data!EF10="moderately serious", 3, IF(raw_data!EF10="slightly serious", 2, 1))))</f>
        <v>5</v>
      </c>
      <c r="EG10">
        <f>IF(raw_data!EG10="very serious", 5, IF(raw_data!EG10="serious", 4, IF(raw_data!EG10="moderately serious", 3, IF(raw_data!EG10="slightly serious", 2, 1))))</f>
        <v>4</v>
      </c>
      <c r="EH10">
        <f>IF(raw_data!EH10="strongly agree", 5, IF(raw_data!EH10="agree", 4, IF(raw_data!EH10="neutral", 3, IF(raw_data!EH10="disagree", 2, 1))))</f>
        <v>5</v>
      </c>
      <c r="EI10">
        <f>IF(raw_data!EI10="strongly agree", 5, IF(raw_data!EI10="agree", 4, IF(raw_data!EI10="neutral", 3, IF(raw_data!EI10="disagree", 2, 1))))</f>
        <v>3</v>
      </c>
      <c r="EJ10">
        <f>IF(raw_data!EJ10="strongly agree", 5, IF(raw_data!EJ10="agree", 4, IF(raw_data!EJ10="neutral", 3, IF(raw_data!EJ10="disagree", 2, 1))))</f>
        <v>4</v>
      </c>
      <c r="EK10">
        <f>IF(raw_data!EK10="strongly agree", 5, IF(raw_data!EK10="agree", 4, IF(raw_data!EK10="neutral", 3, IF(raw_data!EK10="disagree", 2, 1))))</f>
        <v>3</v>
      </c>
      <c r="EL10">
        <f>IF(raw_data!EL10="strongly agree", 5, IF(raw_data!EL10="agree", 4, IF(raw_data!EL10="neutral", 3, IF(raw_data!EL10="disagree", 2, 1))))</f>
        <v>5</v>
      </c>
      <c r="EM10">
        <f>IF(raw_data!EM10="strongly agree", 5, IF(raw_data!EM10="agree", 4, IF(raw_data!EM10="neutral", 3, IF(raw_data!EM10="disagree", 2, 1))))</f>
        <v>2</v>
      </c>
      <c r="EN10">
        <f>IF(raw_data!EN10="strongly agree", 5, IF(raw_data!EN10="agree", 4, IF(raw_data!EN10="neutral", 3, IF(raw_data!EN10="disagree", 2, 1))))</f>
        <v>5</v>
      </c>
      <c r="EO10" s="33">
        <f>IF(raw_data!EO10="strongly agree", 5, IF(raw_data!EO10="agree", 4, IF(raw_data!EO10="neutral", 3, IF(raw_data!EO10="disagree", 2, 1))))</f>
        <v>4</v>
      </c>
      <c r="EP10">
        <f>IF(raw_data!EP10="assess condition", 0, IF(raw_data!EP10="consult vet", 1, IF(raw_data!EP10="assess living space", 2, IF(raw_data!EP10="treat w/ otc", 3, IF(raw_data!EP10="treat w/ traditional medicine", 4, IF(raw_data!EP10="treat w/ ab", 5, 6))))))</f>
        <v>5</v>
      </c>
      <c r="EQ10">
        <f>IF(raw_data!EQ10="yes", 1, 0)</f>
        <v>1</v>
      </c>
      <c r="ER10">
        <f>IF(raw_data!ER10="yes", 1, 0)</f>
        <v>1</v>
      </c>
      <c r="ES10">
        <f>IF(raw_data!ES10="yes", 1, 0)</f>
        <v>1</v>
      </c>
      <c r="ET10">
        <f>IF(raw_data!ET10="yes", 0, 1)</f>
        <v>1</v>
      </c>
      <c r="EU10">
        <f>IF(raw_data!EU10="yes", 0, 1)</f>
        <v>1</v>
      </c>
      <c r="EV10">
        <f>IF(raw_data!EV10="yes", 1, 0)</f>
        <v>1</v>
      </c>
      <c r="EW10">
        <f>IF(raw_data!EW10="yes", 1, 0)</f>
        <v>1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1, 0)</f>
        <v>1</v>
      </c>
      <c r="FB10">
        <f>IF(raw_data!FB10="just sick animal", 1, 0)</f>
        <v>1</v>
      </c>
      <c r="FC10">
        <f>IF(raw_data!FC10="yes", 1, 0)</f>
        <v>0</v>
      </c>
      <c r="FD10">
        <f>IF(raw_data!FD10="yes", 1, 0)</f>
        <v>1</v>
      </c>
      <c r="FE10">
        <f>IF(raw_data!FE10="yes", 1, 0)</f>
        <v>1</v>
      </c>
      <c r="FF10">
        <f>IF(raw_data!FF10="yes", 1, 0)</f>
        <v>0</v>
      </c>
      <c r="FG10">
        <f>IF(raw_data!FG10="no", 0, IF(raw_data!FG10="na", 0, 1))</f>
        <v>1</v>
      </c>
      <c r="FH10">
        <f>IF(raw_data!FH10="no", 0, IF(raw_data!FH10="na", 0, 1))</f>
        <v>0</v>
      </c>
      <c r="FI10">
        <f>IF(raw_data!FI10="everyday",0,IF(raw_data!FI10="once a week",1,IF(raw_data!FI10="every two weeks",2,IF(raw_data!FI10="once a month",3,IF(raw_data!FI10="every six months",4,IF(raw_data!FI10="once a year",5,6))))))</f>
        <v>3</v>
      </c>
      <c r="FJ10">
        <f>IF(raw_data!FJ10="no", 0, IF(raw_data!FJ10="na", 0, 1))</f>
        <v>0</v>
      </c>
      <c r="FK10">
        <f>IF(raw_data!FK10="no", 0, IF(raw_data!FK10="na", 0, 1))</f>
        <v>0</v>
      </c>
      <c r="FL10">
        <f>IF(raw_data!FL10="no", 0, IF(raw_data!FL10="na", 0, 1))</f>
        <v>0</v>
      </c>
      <c r="FM10">
        <f>IF(raw_data!FM10="no", 0, IF(raw_data!FM10="na", 0, 1))</f>
        <v>0</v>
      </c>
      <c r="FN10">
        <f>IF(raw_data!FN10="no", 0, IF(raw_data!FN10="na", 0, 1))</f>
        <v>1</v>
      </c>
      <c r="FO10">
        <f>IF(raw_data!FO10="no", 0, IF(raw_data!FO10="na", 0, 1))</f>
        <v>1</v>
      </c>
      <c r="FP10">
        <f>IF(raw_data!FP10="no", 0, IF(raw_data!FP10="na", 0, 1))</f>
        <v>0</v>
      </c>
      <c r="FQ10">
        <f>IF(raw_data!FQ10="no", 0, IF(raw_data!FQ10="na", 0, 1))</f>
        <v>1</v>
      </c>
      <c r="FR10">
        <f>IF(raw_data!FR10="no", 0, IF(raw_data!FR10="na", 0, 1))</f>
        <v>0</v>
      </c>
      <c r="FS10">
        <f>IF(raw_data!FS10="no", 0, IF(raw_data!FS10="na", 0, 1))</f>
        <v>1</v>
      </c>
      <c r="FT10">
        <f>IF(raw_data!FT10="no", 0, IF(raw_data!FT10="na", 0, 1))</f>
        <v>0</v>
      </c>
      <c r="FU10">
        <f>IF(raw_data!FU10="no", 0, IF(raw_data!FU10="na", 0, 1))</f>
        <v>0</v>
      </c>
      <c r="FV10">
        <f>IF(raw_data!FV10="no", 0, IF(raw_data!FV10="na", 0, 1))</f>
        <v>0</v>
      </c>
      <c r="FW10">
        <f>IF(raw_data!FW10="yes",1,IF(raw_data!FW10="sometimes",1,0))</f>
        <v>1</v>
      </c>
      <c r="FX10">
        <f>IF(raw_data!FX10="yes", 1, 0)</f>
        <v>0</v>
      </c>
      <c r="FY10">
        <f>IF(raw_data!FY10="no", 0, IF(raw_data!FY10="na", 0, 1))</f>
        <v>1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IF(raw_data!GB10="no", 0, IF(raw_data!GB10="na", 0, 1))</f>
        <v>1</v>
      </c>
      <c r="GC10">
        <f>IF(raw_data!GC10="no", 0, IF(raw_data!GC10="na", 0, 1))</f>
        <v>0</v>
      </c>
      <c r="GD10">
        <f>IF(raw_data!GD10="can't remember", 0, 1)</f>
        <v>1</v>
      </c>
      <c r="GE10">
        <f>IF(raw_data!GE10="can't remember", 0, 1)</f>
        <v>0</v>
      </c>
      <c r="GF10">
        <f>IF(raw_data!GF10="can't remember", 0, 1)</f>
        <v>0</v>
      </c>
      <c r="GG10">
        <f>IF(raw_data!GG10="no", 0, IF(raw_data!GG10="na", 0, 1))</f>
        <v>1</v>
      </c>
      <c r="GH10">
        <f>IF(raw_data!GH10="no", 0, IF(raw_data!GH10="na", 0, 1))</f>
        <v>0</v>
      </c>
      <c r="GI10">
        <f>IF(raw_data!GI10="no", 0, IF(raw_data!GI10="na", 0, 1))</f>
        <v>1</v>
      </c>
      <c r="GJ10">
        <f>IF(raw_data!GJ10="no", 0, IF(raw_data!GJ10="na", 0, 1))</f>
        <v>1</v>
      </c>
      <c r="GK10">
        <f>IF(raw_data!GK10="no", 0, IF(raw_data!GK10="na", 0, 1))</f>
        <v>1</v>
      </c>
      <c r="GL10">
        <f>IF(raw_data!GL10="as prescribed", 1, 0)</f>
        <v>0</v>
      </c>
      <c r="GM10">
        <f>IF(raw_data!GM10="no", 0, IF(raw_data!GM10="na", 0, 1))</f>
        <v>0</v>
      </c>
      <c r="GN10">
        <f>IF(raw_data!GN10="no", 0, IF(raw_data!GN10="na", 0, 1))</f>
        <v>1</v>
      </c>
      <c r="GO10">
        <f>IF(raw_data!GO10="no", 0, IF(raw_data!GO10="na", 0, 1))</f>
        <v>0</v>
      </c>
      <c r="GP10">
        <f>IF(raw_data!GP10="no", 0, IF(raw_data!GP10="na", 0, 1))</f>
        <v>0</v>
      </c>
      <c r="GQ10">
        <f>IF(raw_data!GQ10="no", 0, IF(raw_data!GQ10="na", 0, 1))</f>
        <v>1</v>
      </c>
      <c r="GR10">
        <f>IF(raw_data!GR10="no", 0, IF(raw_data!GR10="na", 0, 1))</f>
        <v>0</v>
      </c>
      <c r="GS10">
        <f>IF(raw_data!GS10="no", 0, IF(raw_data!GS10="na", 0, 1))</f>
        <v>1</v>
      </c>
      <c r="GT10">
        <f>IF(raw_data!GT10="no", 0, IF(raw_data!GT10="na", 0, 1))</f>
        <v>1</v>
      </c>
      <c r="GU10">
        <f>IF(raw_data!GU10="no", 0, IF(raw_data!GU10="na", 0, 1))</f>
        <v>1</v>
      </c>
      <c r="GV10">
        <f>IF(raw_data!GV10="no", 0, IF(raw_data!GV10="na", 0, 1))</f>
        <v>0</v>
      </c>
      <c r="GW10">
        <f>IF(raw_data!GW10="no", 0, IF(raw_data!GW10="na", 0, 1))</f>
        <v>0</v>
      </c>
      <c r="GX10">
        <f>IF(raw_data!GX10="no", 1, 0)</f>
        <v>1</v>
      </c>
      <c r="GY10">
        <f>IF(raw_data!GY10="no", 1, 0)</f>
        <v>0</v>
      </c>
      <c r="GZ10">
        <f>IF(raw_data!GZ10="no", 0, IF(raw_data!GZ10="na", 0, 1))</f>
        <v>0</v>
      </c>
      <c r="HA10">
        <f>IF(raw_data!HA10="don't keep", 1, 0)</f>
        <v>0</v>
      </c>
      <c r="HB10">
        <f>IF(raw_data!HB10="cool dry place", 1, 0)</f>
        <v>0</v>
      </c>
      <c r="HC10">
        <f>IF(raw_data!HC10="1-15 days", 0, IF(raw_data!HC10="16-28 days", 1, IF(raw_data!HC10="29-60 days", 2, 3)))</f>
        <v>0</v>
      </c>
      <c r="HD10" s="33">
        <f>IF(raw_data!HD10="bury properly", 1, 0)</f>
        <v>0</v>
      </c>
      <c r="HE10">
        <f>IF(raw_data!HE10="yes", 1, 0)</f>
        <v>1</v>
      </c>
      <c r="HF10">
        <f>IF(raw_data!HF10="yes", 1, 0)</f>
        <v>0</v>
      </c>
      <c r="HG10" s="33">
        <f>IF(raw_data!HG10="interested", 1, 0)</f>
        <v>1</v>
      </c>
      <c r="HH10">
        <f>IF(raw_data!HH10="yes", 1, 0)</f>
        <v>0</v>
      </c>
      <c r="HI10">
        <f>IF(raw_data!HI10="yes", 1, 0)</f>
        <v>0</v>
      </c>
      <c r="HJ10">
        <f>IF(raw_data!HJ10="yes", 1, 0)</f>
        <v>1</v>
      </c>
      <c r="HK10">
        <f>IF(raw_data!HK10="yes", 1, 0)</f>
        <v>0</v>
      </c>
      <c r="HL10">
        <f>IF(raw_data!HL10="yes", 1, 0)</f>
        <v>0</v>
      </c>
      <c r="HM10">
        <f>IF(raw_data!HM10="yes", 1, 0)</f>
        <v>0</v>
      </c>
      <c r="HN10">
        <f>IF(raw_data!HN10="weeky",2,IF(raw_data!HN10="once a month",2,IF(raw_data!HN10="twice a month",2,IF(raw_data!HN10="every three months",2,IF(raw_data!HN10="twice a year",2,IF(raw_data!HN10="once a year",1,0))))))</f>
        <v>0</v>
      </c>
      <c r="HO10">
        <f>IF(raw_data!HO10="yes", 1, 0)</f>
        <v>0</v>
      </c>
      <c r="HP10">
        <f>IF(raw_data!HP10="no", 0, IF(raw_data!HP10="na", 0, 1))</f>
        <v>0</v>
      </c>
      <c r="HQ10">
        <f>IF(raw_data!HQ10="no", 0, IF(raw_data!HQ10="na", 0, 1))</f>
        <v>0</v>
      </c>
      <c r="HR10">
        <f>IF(raw_data!HR10="yes", 1, 0)</f>
        <v>0</v>
      </c>
      <c r="HS10">
        <f>IF(raw_data!HS10="no", 0, IF(raw_data!HS10="na", 0, 1))</f>
        <v>0</v>
      </c>
      <c r="HT10">
        <f>IF(raw_data!HT10="no", 0, IF(raw_data!HT10="na", 0, 1))</f>
        <v>0</v>
      </c>
      <c r="HU10">
        <f>IF(raw_data!HU10="yes", 1, 0)</f>
        <v>0</v>
      </c>
      <c r="HV10">
        <f>IF(raw_data!HV10="no", 0, IF(raw_data!HV10="na", 0, 1))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IF(raw_data!HY10="yes", 1, 0)</f>
        <v>0</v>
      </c>
      <c r="HZ10">
        <f>IF(raw_data!HZ10="no", 0, IF(raw_data!HZ10="na", 0, 1))</f>
        <v>0</v>
      </c>
      <c r="IA10">
        <f>IF(raw_data!IA10="no", 0, IF(raw_data!IA10="na", 0, 1))</f>
        <v>0</v>
      </c>
      <c r="IB10">
        <f>IF(raw_data!IB10="no", 0, IF(raw_data!IB10="na", 0, 1))</f>
        <v>0</v>
      </c>
      <c r="IC10">
        <f>IF(raw_data!IC10="yes", 1, 0)</f>
        <v>0</v>
      </c>
      <c r="ID10">
        <f>IF(raw_data!ID10="no", 0, IF(raw_data!ID10="na", 0, 1))</f>
        <v>0</v>
      </c>
      <c r="IE10">
        <f>IF(raw_data!IE10="no", 0, IF(raw_data!IE10="na", 0, 1))</f>
        <v>0</v>
      </c>
      <c r="IF10">
        <f>IF(raw_data!IF10="no", 0, IF(raw_data!IF10="na", 0, 1))</f>
        <v>0</v>
      </c>
      <c r="IG10">
        <f>IF(raw_data!IG10="yes", 1, 0)</f>
        <v>0</v>
      </c>
      <c r="IH10">
        <f>IF(raw_data!IH10="all the time",2,IF(raw_data!IH10="often",1,0))</f>
        <v>0</v>
      </c>
      <c r="II10">
        <f>IF(raw_data!II10="yes", 1, 0)</f>
        <v>0</v>
      </c>
      <c r="IJ10">
        <f>IF(raw_data!IJ10="yes", 1, 0)</f>
        <v>0</v>
      </c>
      <c r="IK10">
        <f>IF(raw_data!IK10="tv",1,IF(raw_data!IK10="radio",1,IF(raw_data!IK10="newspaper",1,IF(raw_data!IK10="internet",1,IF(raw_data!IK10="sns",1,IF(raw_data!IK10="na",0,2))))))</f>
        <v>1</v>
      </c>
      <c r="IL10">
        <f>IF(raw_data!IL10="tv",1,IF(raw_data!IL10="radio",1,IF(raw_data!IL10="newspaper",1,IF(raw_data!IL10="internet",1,IF(raw_data!IL10="sns",1,IF(raw_data!IL10="na",0,2))))))</f>
        <v>1</v>
      </c>
      <c r="IM10">
        <f>IF(raw_data!IM10="tv",1,IF(raw_data!IM10="radio",1,IF(raw_data!IM10="newspaper",1,IF(raw_data!IM10="internet",1,IF(raw_data!IM10="sns",1,IF(raw_data!IM10="na",0,2))))))</f>
        <v>1</v>
      </c>
      <c r="IN10">
        <f>IF(raw_data!IN10="4+ hrs",4,IF(raw_data!IN10="2-4 hrs",3,IF(raw_data!IN10="1-2 hrs",2,1)))</f>
        <v>2</v>
      </c>
      <c r="IO10">
        <f>IF(raw_data!IO10="4+ hrs",4,IF(raw_data!IO10="2-4 hrs",3,IF(raw_data!IO10="1-2 hrs",2,1)))</f>
        <v>1</v>
      </c>
      <c r="IP10">
        <f>IF(raw_data!IP10="4+ hrs",4,IF(raw_data!IP10="2-4 hrs",3,IF(raw_data!IP10="1-2 hrs",2,1)))</f>
        <v>2</v>
      </c>
      <c r="IQ10">
        <f>IF(raw_data!IQ10="tv",1,IF(raw_data!IQ10="radio",1,IF(raw_data!IQ10="newspaper",1,IF(raw_data!IQ10="internet",1,IF(raw_data!IQ10="sns",1,IF(raw_data!IQ10="na",0,2))))))</f>
        <v>1</v>
      </c>
      <c r="IR10">
        <f>IF(raw_data!IR10="tv",1,IF(raw_data!IR10="radio",1,IF(raw_data!IR10="newspaper",1,IF(raw_data!IR10="internet",1,IF(raw_data!IR10="sns",1,IF(raw_data!IR10="na",0,2))))))</f>
        <v>1</v>
      </c>
      <c r="IS10">
        <f>IF(raw_data!IS10="tv",1,IF(raw_data!IS10="radio",1,IF(raw_data!IS10="newspaper",1,IF(raw_data!IS10="internet",1,IF(raw_data!IS10="sns",1,IF(raw_data!IS10="na",0,2))))))</f>
        <v>1</v>
      </c>
      <c r="IT10">
        <f>IF(raw_data!IT10="4+ hrs",4,IF(raw_data!IT10="2-4 hrs",3,IF(raw_data!IT10="1-2 hrs",2,1)))</f>
        <v>3</v>
      </c>
      <c r="IU10">
        <f>IF(raw_data!IU10="4+ hrs",4,IF(raw_data!IU10="2-4 hrs",3,IF(raw_data!IU10="1-2 hrs",2,1)))</f>
        <v>3</v>
      </c>
      <c r="IV10">
        <f>IF(raw_data!IV10="4+ hrs",4,IF(raw_data!IV10="2-4 hrs",3,IF(raw_data!IV10="1-2 hrs",2,1)))</f>
        <v>2</v>
      </c>
      <c r="IW10">
        <f>IF(raw_data!IW10="no", 0, IF(raw_data!IW10="na", 0, 1))</f>
        <v>1</v>
      </c>
      <c r="IX10">
        <f>IF(raw_data!IX10="no", 0, IF(raw_data!IX10="na", 0, 1))</f>
        <v>1</v>
      </c>
      <c r="IY10">
        <f>IF(raw_data!IY10="no", 0, IF(raw_data!IY10="na", 0, 1))</f>
        <v>1</v>
      </c>
      <c r="IZ10">
        <f>IF(raw_data!IZ10="no", 0, IF(raw_data!IZ10="na", 0, 1))</f>
        <v>1</v>
      </c>
      <c r="JA10">
        <f>IF(raw_data!JA10="no", 0, IF(raw_data!JA10="na", 0, 1))</f>
        <v>1</v>
      </c>
      <c r="JB10">
        <f>IF(raw_data!JB10="no", 0, IF(raw_data!JB10="na", 0, 1))</f>
        <v>0</v>
      </c>
      <c r="JC10">
        <f>IF(raw_data!JC10="posters",1,IF(raw_data!JC10="leaflets",1,IF(raw_data!JC10="brochures",1,IF(raw_data!JC10="booklets",1,IF(raw_data!JC10="community boards",1,IF(raw_data!JC10="na",0,2))))))</f>
        <v>2</v>
      </c>
      <c r="JD10">
        <f>IF(raw_data!JD10="posters",1,IF(raw_data!JD10="leaflets",1,IF(raw_data!JD10="brochures",1,IF(raw_data!JD10="booklets",1,IF(raw_data!JD10="community boards",1,IF(raw_data!JD10="na",0,2))))))</f>
        <v>2</v>
      </c>
      <c r="JE10">
        <f>IF(raw_data!JE10="posters",1,IF(raw_data!JE10="leaflets",1,IF(raw_data!JE10="brochures",1,IF(raw_data!JE10="booklets",1,IF(raw_data!JE10="community boards",1,IF(raw_data!JE10="na",0,2))))))</f>
        <v>1</v>
      </c>
      <c r="JF10">
        <f>IF(raw_data!JF10="fellow farmers", 0, IF(raw_data!JF10="community leaders", 1, IF(raw_data!JF10="gov agri-technicians", 2, IF(raw_data!JF10="health authorities", 3, IF(raw_data!JF10="agri-suppliers and agents", 4, 5)))))</f>
        <v>0</v>
      </c>
      <c r="JG10">
        <f>IF(raw_data!JG10="no", 0, IF(raw_data!JG10="na", 0, 1))</f>
        <v>1</v>
      </c>
      <c r="JH10">
        <f>IF(raw_data!JH10="no", 0, IF(raw_data!JH10="na", 0, 1))</f>
        <v>1</v>
      </c>
      <c r="JI10" s="33">
        <f>IF(raw_data!JI10="no", 0, IF(raw_data!JI10="na", 0, 1))</f>
        <v>1</v>
      </c>
    </row>
    <row r="11" spans="1:269" x14ac:dyDescent="0.35">
      <c r="A11" s="33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2020 + (raw_data!C11 * -1)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>
        <f>IF(raw_data!AX11="na", 0, raw_data!AX11)</f>
        <v>5</v>
      </c>
      <c r="AY11">
        <f>IF(raw_data!AY11="na", 0, raw_data!AY11)</f>
        <v>4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separated",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IF(raw_data!CJ11="no",0,IF(raw_data!CJ11="can't remember",0,1))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33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for specific diseases", 1, 0)</f>
        <v>0</v>
      </c>
      <c r="CT11">
        <f>IF(raw_data!CT11="can't remember", 0, 1)</f>
        <v>1</v>
      </c>
      <c r="CU11">
        <f>IF(raw_data!CU11="can't remember", 0, 1)</f>
        <v>1</v>
      </c>
      <c r="CV11">
        <f>IF(raw_data!CV11="can't remember", 0, 1)</f>
        <v>1</v>
      </c>
      <c r="CW11">
        <f>IF(raw_data!CW11="yes", 1, 0)</f>
        <v>0</v>
      </c>
      <c r="CX11">
        <f>IF(raw_data!CX11="treatment for specific diseases", 1, 0)</f>
        <v>0</v>
      </c>
      <c r="CY11">
        <f>IF(raw_data!CY11="can't remember", 0, 1)</f>
        <v>1</v>
      </c>
      <c r="CZ11">
        <f>IF(raw_data!CZ11="can't remember", 0, 1)</f>
        <v>1</v>
      </c>
      <c r="DA11">
        <f>IF(raw_data!DA11="can't remember", 0, 1)</f>
        <v>1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1, 0)</f>
        <v>1</v>
      </c>
      <c r="DU11">
        <f>IF(raw_data!DU11="yes",1,0)</f>
        <v>0</v>
      </c>
      <c r="DV11">
        <f>IF(raw_data!DV11="yes",1,0)</f>
        <v>0</v>
      </c>
      <c r="DW11">
        <f>IF(raw_data!DW11="don't know", 0, 1)</f>
        <v>0</v>
      </c>
      <c r="DX11">
        <f>IF(raw_data!DX11="strongly agree", 5, IF(raw_data!DX11="agree", 4, IF(raw_data!DX11="don't know", 3, IF(raw_data!DX11="disagree", 2, 1))))</f>
        <v>3</v>
      </c>
      <c r="DY11">
        <f>IF(raw_data!DY11="strongly agree", 5, IF(raw_data!DY11="agree", 4, IF(raw_data!DY11="don't know", 3, IF(raw_data!DY11="disagree", 2, 1))))</f>
        <v>3</v>
      </c>
      <c r="DZ11">
        <f>IF(raw_data!DZ11="strongly agree", 5, IF(raw_data!DZ11="agree", 4, IF(raw_data!DZ11="don't know", 3, IF(raw_data!DZ11="disagree", 2, 1))))</f>
        <v>5</v>
      </c>
      <c r="EA11">
        <f>IF(raw_data!EA11="strongly agree", 5, IF(raw_data!EA11="agree", 4, IF(raw_data!EA11="don't know", 3, IF(raw_data!EA11="disagree", 2, 1))))</f>
        <v>5</v>
      </c>
      <c r="EB11">
        <f>IF(raw_data!EB11="strongly agree", 5, IF(raw_data!EB11="agree", 4, IF(raw_data!EB11="don't know", 3, IF(raw_data!EB11="disagree", 2, 1))))</f>
        <v>5</v>
      </c>
      <c r="EC11">
        <f>IF(raw_data!EC11="strongly agree", 5, IF(raw_data!EC11="agree", 4, IF(raw_data!EC11="don't know", 3, IF(raw_data!EC11="disagree", 2, 1))))</f>
        <v>3</v>
      </c>
      <c r="ED11">
        <f>IF(raw_data!ED11="strongly agree", 5, IF(raw_data!ED11="agree", 4, IF(raw_data!ED11="don't know", 3, IF(raw_data!ED11="disagree", 2, 1))))</f>
        <v>3</v>
      </c>
      <c r="EE11" s="33">
        <f>IF(raw_data!EE11="strongly agree", 5, IF(raw_data!EE11="agree", 4, IF(raw_data!EE11="don't know", 3, IF(raw_data!EE11="disagree", 2, 1))))</f>
        <v>3</v>
      </c>
      <c r="EF11">
        <f>IF(raw_data!EF11="very serious", 5, IF(raw_data!EF11="serious", 4, IF(raw_data!EF11="moderately serious", 3, IF(raw_data!EF11="slightly serious", 2, 1))))</f>
        <v>5</v>
      </c>
      <c r="EG11">
        <f>IF(raw_data!EG11="very serious", 5, IF(raw_data!EG11="serious", 4, IF(raw_data!EG11="moderately serious", 3, IF(raw_data!EG11="slightly serious", 2, 1))))</f>
        <v>2</v>
      </c>
      <c r="EH11">
        <f>IF(raw_data!EH11="strongly agree", 5, IF(raw_data!EH11="agree", 4, IF(raw_data!EH11="neutral", 3, IF(raw_data!EH11="disagree", 2, 1))))</f>
        <v>5</v>
      </c>
      <c r="EI11">
        <f>IF(raw_data!EI11="strongly agree", 5, IF(raw_data!EI11="agree", 4, IF(raw_data!EI11="neutral", 3, IF(raw_data!EI11="disagree", 2, 1))))</f>
        <v>4</v>
      </c>
      <c r="EJ11">
        <f>IF(raw_data!EJ11="strongly agree", 5, IF(raw_data!EJ11="agree", 4, IF(raw_data!EJ11="neutral", 3, IF(raw_data!EJ11="disagree", 2, 1))))</f>
        <v>4</v>
      </c>
      <c r="EK11">
        <f>IF(raw_data!EK11="strongly agree", 5, IF(raw_data!EK11="agree", 4, IF(raw_data!EK11="neutral", 3, IF(raw_data!EK11="disagree", 2, 1))))</f>
        <v>4</v>
      </c>
      <c r="EL11">
        <f>IF(raw_data!EL11="strongly agree", 5, IF(raw_data!EL11="agree", 4, IF(raw_data!EL11="neutral", 3, IF(raw_data!EL11="disagree", 2, 1))))</f>
        <v>5</v>
      </c>
      <c r="EM11">
        <f>IF(raw_data!EM11="strongly agree", 5, IF(raw_data!EM11="agree", 4, IF(raw_data!EM11="neutral", 3, IF(raw_data!EM11="disagree", 2, 1))))</f>
        <v>2</v>
      </c>
      <c r="EN11">
        <f>IF(raw_data!EN11="strongly agree", 5, IF(raw_data!EN11="agree", 4, IF(raw_data!EN11="neutral", 3, IF(raw_data!EN11="disagree", 2, 1))))</f>
        <v>5</v>
      </c>
      <c r="EO11" s="33">
        <f>IF(raw_data!EO11="strongly agree", 5, IF(raw_data!EO11="agree", 4, IF(raw_data!EO11="neutral", 3, IF(raw_data!EO11="disagree", 2, 1))))</f>
        <v>4</v>
      </c>
      <c r="EP11">
        <f>IF(raw_data!EP11="assess condition", 0, IF(raw_data!EP11="consult vet", 1, IF(raw_data!EP11="assess living space", 2, IF(raw_data!EP11="treat w/ otc", 3, IF(raw_data!EP11="treat w/ traditional medicine", 4, IF(raw_data!EP11="treat w/ ab", 5, 6))))))</f>
        <v>4</v>
      </c>
      <c r="EQ11">
        <f>IF(raw_data!EQ11="yes", 1, 0)</f>
        <v>1</v>
      </c>
      <c r="ER11">
        <f>IF(raw_data!ER11="yes", 1, 0)</f>
        <v>1</v>
      </c>
      <c r="ES11">
        <f>IF(raw_data!ES11="yes", 1, 0)</f>
        <v>1</v>
      </c>
      <c r="ET11">
        <f>IF(raw_data!ET11="yes", 0, 1)</f>
        <v>0</v>
      </c>
      <c r="EU11">
        <f>IF(raw_data!EU11="yes", 0, 1)</f>
        <v>1</v>
      </c>
      <c r="EV11">
        <f>IF(raw_data!EV11="yes", 1, 0)</f>
        <v>1</v>
      </c>
      <c r="EW11">
        <f>IF(raw_data!EW11="yes", 1, 0)</f>
        <v>1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1, 0)</f>
        <v>1</v>
      </c>
      <c r="FB11">
        <f>IF(raw_data!FB11="just sick animal", 1, 0)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0</v>
      </c>
      <c r="FF11">
        <f>IF(raw_data!FF11="yes", 1, 0)</f>
        <v>0</v>
      </c>
      <c r="FG11">
        <f>IF(raw_data!FG11="no", 0, IF(raw_data!FG11="na", 0, 1))</f>
        <v>1</v>
      </c>
      <c r="FH11">
        <f>IF(raw_data!FH11="no", 0, IF(raw_data!FH11="na", 0, 1))</f>
        <v>0</v>
      </c>
      <c r="FI11">
        <f>IF(raw_data!FI11="everyday",0,IF(raw_data!FI11="once a week",1,IF(raw_data!FI11="every two weeks",2,IF(raw_data!FI11="once a month",3,IF(raw_data!FI11="every six months",4,IF(raw_data!FI11="once a year",5,6))))))</f>
        <v>3</v>
      </c>
      <c r="FJ11">
        <f>IF(raw_data!FJ11="no", 0, IF(raw_data!FJ11="na", 0, 1))</f>
        <v>1</v>
      </c>
      <c r="FK11">
        <f>IF(raw_data!FK11="no", 0, IF(raw_data!FK11="na", 0, 1))</f>
        <v>0</v>
      </c>
      <c r="FL11">
        <f>IF(raw_data!FL11="no", 0, IF(raw_data!FL11="na", 0, 1))</f>
        <v>1</v>
      </c>
      <c r="FM11">
        <f>IF(raw_data!FM11="no", 0, IF(raw_data!FM11="na", 0, 1))</f>
        <v>0</v>
      </c>
      <c r="FN11">
        <f>IF(raw_data!FN11="no", 0, IF(raw_data!FN11="na", 0, 1))</f>
        <v>1</v>
      </c>
      <c r="FO11">
        <f>IF(raw_data!FO11="no", 0, IF(raw_data!FO11="na", 0, 1))</f>
        <v>0</v>
      </c>
      <c r="FP11">
        <f>IF(raw_data!FP11="no", 0, IF(raw_data!FP11="na", 0, 1))</f>
        <v>0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1</v>
      </c>
      <c r="FT11">
        <f>IF(raw_data!FT11="no", 0, IF(raw_data!FT11="na", 0, 1))</f>
        <v>0</v>
      </c>
      <c r="FU11">
        <f>IF(raw_data!FU11="no", 0, IF(raw_data!FU11="na", 0, 1))</f>
        <v>0</v>
      </c>
      <c r="FV11">
        <f>IF(raw_data!FV11="no", 0, IF(raw_data!FV11="na", 0, 1))</f>
        <v>0</v>
      </c>
      <c r="FW11">
        <f>IF(raw_data!FW11="yes",1,IF(raw_data!FW11="sometimes",1,0))</f>
        <v>0</v>
      </c>
      <c r="FX11">
        <f>IF(raw_data!FX11="yes", 1, 0)</f>
        <v>0</v>
      </c>
      <c r="FY11">
        <f>IF(raw_data!FY11="no", 0, IF(raw_data!FY11="na", 0, 1))</f>
        <v>1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IF(raw_data!GB11="no", 0, IF(raw_data!GB11="na", 0, 1))</f>
        <v>1</v>
      </c>
      <c r="GC11">
        <f>IF(raw_data!GC11="no", 0, IF(raw_data!GC11="na", 0, 1))</f>
        <v>0</v>
      </c>
      <c r="GD11">
        <f>IF(raw_data!GD11="can't remember", 0, 1)</f>
        <v>1</v>
      </c>
      <c r="GE11">
        <f>IF(raw_data!GE11="can't remember", 0, 1)</f>
        <v>0</v>
      </c>
      <c r="GF11">
        <f>IF(raw_data!GF11="can't remember", 0, 1)</f>
        <v>0</v>
      </c>
      <c r="GG11">
        <f>IF(raw_data!GG11="no", 0, IF(raw_data!GG11="na", 0, 1))</f>
        <v>1</v>
      </c>
      <c r="GH11">
        <f>IF(raw_data!GH11="no", 0, IF(raw_data!GH11="na", 0, 1))</f>
        <v>0</v>
      </c>
      <c r="GI11">
        <f>IF(raw_data!GI11="no", 0, IF(raw_data!GI11="na", 0, 1))</f>
        <v>0</v>
      </c>
      <c r="GJ11">
        <f>IF(raw_data!GJ11="no", 0, IF(raw_data!GJ11="na", 0, 1))</f>
        <v>1</v>
      </c>
      <c r="GK11">
        <f>IF(raw_data!GK11="no", 0, IF(raw_data!GK11="na", 0, 1))</f>
        <v>1</v>
      </c>
      <c r="GL11">
        <f>IF(raw_data!GL11="as prescribed", 1, 0)</f>
        <v>0</v>
      </c>
      <c r="GM11">
        <f>IF(raw_data!GM11="no", 0, IF(raw_data!GM11="na", 0, 1))</f>
        <v>0</v>
      </c>
      <c r="GN11">
        <f>IF(raw_data!GN11="no", 0, IF(raw_data!GN11="na", 0, 1))</f>
        <v>0</v>
      </c>
      <c r="GO11">
        <f>IF(raw_data!GO11="no", 0, IF(raw_data!GO11="na", 0, 1))</f>
        <v>0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0</v>
      </c>
      <c r="GS11">
        <f>IF(raw_data!GS11="no", 0, IF(raw_data!GS11="na", 0, 1))</f>
        <v>1</v>
      </c>
      <c r="GT11">
        <f>IF(raw_data!GT11="no", 0, IF(raw_data!GT11="na", 0, 1))</f>
        <v>1</v>
      </c>
      <c r="GU11">
        <f>IF(raw_data!GU11="no", 0, IF(raw_data!GU11="na", 0, 1))</f>
        <v>1</v>
      </c>
      <c r="GV11">
        <f>IF(raw_data!GV11="no", 0, IF(raw_data!GV11="na", 0, 1))</f>
        <v>0</v>
      </c>
      <c r="GW11">
        <f>IF(raw_data!GW11="no", 0, IF(raw_data!GW11="na", 0, 1))</f>
        <v>0</v>
      </c>
      <c r="GX11">
        <f>IF(raw_data!GX11="no", 1, 0)</f>
        <v>0</v>
      </c>
      <c r="GY11">
        <f>IF(raw_data!GY11="no", 1, 0)</f>
        <v>0</v>
      </c>
      <c r="GZ11">
        <f>IF(raw_data!GZ11="no", 0, IF(raw_data!GZ11="na", 0, 1))</f>
        <v>1</v>
      </c>
      <c r="HA11">
        <f>IF(raw_data!HA11="don't keep", 1, 0)</f>
        <v>0</v>
      </c>
      <c r="HB11">
        <f>IF(raw_data!HB11="cool dry place", 1, 0)</f>
        <v>0</v>
      </c>
      <c r="HC11">
        <f>IF(raw_data!HC11="1-15 days", 0, IF(raw_data!HC11="16-28 days", 1, IF(raw_data!HC11="29-60 days", 2, 3)))</f>
        <v>0</v>
      </c>
      <c r="HD11" s="33">
        <f>IF(raw_data!HD11="bury properly", 1, 0)</f>
        <v>0</v>
      </c>
      <c r="HE11">
        <f>IF(raw_data!HE11="yes", 1, 0)</f>
        <v>1</v>
      </c>
      <c r="HF11">
        <f>IF(raw_data!HF11="yes", 1, 0)</f>
        <v>0</v>
      </c>
      <c r="HG11" s="33">
        <f>IF(raw_data!HG11="interested", 1, 0)</f>
        <v>1</v>
      </c>
      <c r="HH11">
        <f>IF(raw_data!HH11="yes", 1, 0)</f>
        <v>0</v>
      </c>
      <c r="HI11">
        <f>IF(raw_data!HI11="yes", 1, 0)</f>
        <v>0</v>
      </c>
      <c r="HJ11">
        <f>IF(raw_data!HJ11="yes", 1, 0)</f>
        <v>1</v>
      </c>
      <c r="HK11">
        <f>IF(raw_data!HK11="yes", 1, 0)</f>
        <v>0</v>
      </c>
      <c r="HL11">
        <f>IF(raw_data!HL11="yes", 1, 0)</f>
        <v>0</v>
      </c>
      <c r="HM11">
        <f>IF(raw_data!HM11="yes", 1, 0)</f>
        <v>0</v>
      </c>
      <c r="HN11">
        <f>IF(raw_data!HN11="weeky",2,IF(raw_data!HN11="once a month",2,IF(raw_data!HN11="twice a month",2,IF(raw_data!HN11="every three months",2,IF(raw_data!HN11="twice a year",2,IF(raw_data!HN11="once a year",1,0))))))</f>
        <v>0</v>
      </c>
      <c r="HO11">
        <f>IF(raw_data!HO11="yes", 1, 0)</f>
        <v>0</v>
      </c>
      <c r="HP11">
        <f>IF(raw_data!HP11="no", 0, IF(raw_data!HP11="na", 0, 1))</f>
        <v>0</v>
      </c>
      <c r="HQ11">
        <f>IF(raw_data!HQ11="no", 0, IF(raw_data!HQ11="na", 0, 1))</f>
        <v>0</v>
      </c>
      <c r="HR11">
        <f>IF(raw_data!HR11="yes", 1, 0)</f>
        <v>0</v>
      </c>
      <c r="HS11">
        <f>IF(raw_data!HS11="no", 0, IF(raw_data!HS11="na", 0, 1))</f>
        <v>0</v>
      </c>
      <c r="HT11">
        <f>IF(raw_data!HT11="no", 0, IF(raw_data!HT11="na", 0, 1))</f>
        <v>0</v>
      </c>
      <c r="HU11">
        <f>IF(raw_data!HU11="yes", 1, 0)</f>
        <v>0</v>
      </c>
      <c r="HV11">
        <f>IF(raw_data!HV11="no", 0, IF(raw_data!HV11="na", 0, 1))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IF(raw_data!HY11="yes", 1, 0)</f>
        <v>0</v>
      </c>
      <c r="HZ11">
        <f>IF(raw_data!HZ11="no", 0, IF(raw_data!HZ11="na", 0, 1))</f>
        <v>0</v>
      </c>
      <c r="IA11">
        <f>IF(raw_data!IA11="no", 0, IF(raw_data!IA11="na", 0, 1))</f>
        <v>0</v>
      </c>
      <c r="IB11">
        <f>IF(raw_data!IB11="no", 0, IF(raw_data!IB11="na", 0, 1))</f>
        <v>0</v>
      </c>
      <c r="IC11">
        <f>IF(raw_data!IC11="yes", 1, 0)</f>
        <v>0</v>
      </c>
      <c r="ID11">
        <f>IF(raw_data!ID11="no", 0, IF(raw_data!ID11="na", 0, 1))</f>
        <v>0</v>
      </c>
      <c r="IE11">
        <f>IF(raw_data!IE11="no", 0, IF(raw_data!IE11="na", 0, 1))</f>
        <v>0</v>
      </c>
      <c r="IF11">
        <f>IF(raw_data!IF11="no", 0, IF(raw_data!IF11="na", 0, 1))</f>
        <v>0</v>
      </c>
      <c r="IG11">
        <f>IF(raw_data!IG11="yes", 1, 0)</f>
        <v>1</v>
      </c>
      <c r="IH11">
        <f>IF(raw_data!IH11="all the time",2,IF(raw_data!IH11="often",1,0))</f>
        <v>0</v>
      </c>
      <c r="II11">
        <f>IF(raw_data!II11="yes", 1, 0)</f>
        <v>1</v>
      </c>
      <c r="IJ11">
        <f>IF(raw_data!IJ11="yes", 1, 0)</f>
        <v>0</v>
      </c>
      <c r="IK11">
        <f>IF(raw_data!IK11="tv",1,IF(raw_data!IK11="radio",1,IF(raw_data!IK11="newspaper",1,IF(raw_data!IK11="internet",1,IF(raw_data!IK11="sns",1,IF(raw_data!IK11="na",0,2))))))</f>
        <v>1</v>
      </c>
      <c r="IL11">
        <f>IF(raw_data!IL11="tv",1,IF(raw_data!IL11="radio",1,IF(raw_data!IL11="newspaper",1,IF(raw_data!IL11="internet",1,IF(raw_data!IL11="sns",1,IF(raw_data!IL11="na",0,2))))))</f>
        <v>1</v>
      </c>
      <c r="IM11">
        <f>IF(raw_data!IM11="tv",1,IF(raw_data!IM11="radio",1,IF(raw_data!IM11="newspaper",1,IF(raw_data!IM11="internet",1,IF(raw_data!IM11="sns",1,IF(raw_data!IM11="na",0,2))))))</f>
        <v>1</v>
      </c>
      <c r="IN11">
        <f>IF(raw_data!IN11="4+ hrs",4,IF(raw_data!IN11="2-4 hrs",3,IF(raw_data!IN11="1-2 hrs",2,1)))</f>
        <v>4</v>
      </c>
      <c r="IO11">
        <f>IF(raw_data!IO11="4+ hrs",4,IF(raw_data!IO11="2-4 hrs",3,IF(raw_data!IO11="1-2 hrs",2,1)))</f>
        <v>3</v>
      </c>
      <c r="IP11">
        <f>IF(raw_data!IP11="4+ hrs",4,IF(raw_data!IP11="2-4 hrs",3,IF(raw_data!IP11="1-2 hrs",2,1)))</f>
        <v>1</v>
      </c>
      <c r="IQ11">
        <f>IF(raw_data!IQ11="tv",1,IF(raw_data!IQ11="radio",1,IF(raw_data!IQ11="newspaper",1,IF(raw_data!IQ11="internet",1,IF(raw_data!IQ11="sns",1,IF(raw_data!IQ11="na",0,2))))))</f>
        <v>1</v>
      </c>
      <c r="IR11">
        <f>IF(raw_data!IR11="tv",1,IF(raw_data!IR11="radio",1,IF(raw_data!IR11="newspaper",1,IF(raw_data!IR11="internet",1,IF(raw_data!IR11="sns",1,IF(raw_data!IR11="na",0,2))))))</f>
        <v>1</v>
      </c>
      <c r="IS11">
        <f>IF(raw_data!IS11="tv",1,IF(raw_data!IS11="radio",1,IF(raw_data!IS11="newspaper",1,IF(raw_data!IS11="internet",1,IF(raw_data!IS11="sns",1,IF(raw_data!IS11="na",0,2))))))</f>
        <v>1</v>
      </c>
      <c r="IT11">
        <f>IF(raw_data!IT11="4+ hrs",4,IF(raw_data!IT11="2-4 hrs",3,IF(raw_data!IT11="1-2 hrs",2,1)))</f>
        <v>4</v>
      </c>
      <c r="IU11">
        <f>IF(raw_data!IU11="4+ hrs",4,IF(raw_data!IU11="2-4 hrs",3,IF(raw_data!IU11="1-2 hrs",2,1)))</f>
        <v>3</v>
      </c>
      <c r="IV11">
        <f>IF(raw_data!IV11="4+ hrs",4,IF(raw_data!IV11="2-4 hrs",3,IF(raw_data!IV11="1-2 hrs",2,1)))</f>
        <v>3</v>
      </c>
      <c r="IW11">
        <f>IF(raw_data!IW11="no", 0, IF(raw_data!IW11="na", 0, 1))</f>
        <v>1</v>
      </c>
      <c r="IX11">
        <f>IF(raw_data!IX11="no", 0, IF(raw_data!IX11="na", 0, 1))</f>
        <v>1</v>
      </c>
      <c r="IY11">
        <f>IF(raw_data!IY11="no", 0, IF(raw_data!IY11="na", 0, 1))</f>
        <v>0</v>
      </c>
      <c r="IZ11">
        <f>IF(raw_data!IZ11="no", 0, IF(raw_data!IZ11="na", 0, 1))</f>
        <v>1</v>
      </c>
      <c r="JA11">
        <f>IF(raw_data!JA11="no", 0, IF(raw_data!JA11="na", 0, 1))</f>
        <v>1</v>
      </c>
      <c r="JB11">
        <f>IF(raw_data!JB11="no", 0, IF(raw_data!JB11="na", 0, 1))</f>
        <v>0</v>
      </c>
      <c r="JC11">
        <f>IF(raw_data!JC11="posters",1,IF(raw_data!JC11="leaflets",1,IF(raw_data!JC11="brochures",1,IF(raw_data!JC11="booklets",1,IF(raw_data!JC11="community boards",1,IF(raw_data!JC11="na",0,2))))))</f>
        <v>2</v>
      </c>
      <c r="JD11">
        <f>IF(raw_data!JD11="posters",1,IF(raw_data!JD11="leaflets",1,IF(raw_data!JD11="brochures",1,IF(raw_data!JD11="booklets",1,IF(raw_data!JD11="community boards",1,IF(raw_data!JD11="na",0,2))))))</f>
        <v>2</v>
      </c>
      <c r="JE11">
        <f>IF(raw_data!JE11="posters",1,IF(raw_data!JE11="leaflets",1,IF(raw_data!JE11="brochures",1,IF(raw_data!JE11="booklets",1,IF(raw_data!JE11="community boards",1,IF(raw_data!JE11="na",0,2))))))</f>
        <v>1</v>
      </c>
      <c r="JF11">
        <f>IF(raw_data!JF11="fellow farmers", 0, IF(raw_data!JF11="community leaders", 1, IF(raw_data!JF11="gov agri-technicians", 2, IF(raw_data!JF11="health authorities", 3, IF(raw_data!JF11="agri-suppliers and agents", 4, 5)))))</f>
        <v>0</v>
      </c>
      <c r="JG11">
        <f>IF(raw_data!JG11="no", 0, IF(raw_data!JG11="na", 0, 1))</f>
        <v>1</v>
      </c>
      <c r="JH11">
        <f>IF(raw_data!JH11="no", 0, IF(raw_data!JH11="na", 0, 1))</f>
        <v>1</v>
      </c>
      <c r="JI11" s="33">
        <f>IF(raw_data!JI11="no", 0, IF(raw_data!JI11="na", 0, 1))</f>
        <v>1</v>
      </c>
    </row>
    <row r="12" spans="1:269" x14ac:dyDescent="0.35">
      <c r="A12" s="33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2020 + (raw_data!C12 * -1)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0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separated",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IF(raw_data!CJ12="no",0,IF(raw_data!CJ12="can't remember",0,1))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33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for specific diseases", 1, 0)</f>
        <v>0</v>
      </c>
      <c r="CT12">
        <f>IF(raw_data!CT12="can't remember", 0, 1)</f>
        <v>1</v>
      </c>
      <c r="CU12">
        <f>IF(raw_data!CU12="can't remember", 0, 1)</f>
        <v>1</v>
      </c>
      <c r="CV12">
        <f>IF(raw_data!CV12="can't remember", 0, 1)</f>
        <v>1</v>
      </c>
      <c r="CW12">
        <f>IF(raw_data!CW12="yes", 1, 0)</f>
        <v>0</v>
      </c>
      <c r="CX12">
        <f>IF(raw_data!CX12="treatment for specific diseases", 1, 0)</f>
        <v>0</v>
      </c>
      <c r="CY12">
        <f>IF(raw_data!CY12="can't remember", 0, 1)</f>
        <v>1</v>
      </c>
      <c r="CZ12">
        <f>IF(raw_data!CZ12="can't remember", 0, 1)</f>
        <v>1</v>
      </c>
      <c r="DA12">
        <f>IF(raw_data!DA12="can't remember", 0, 1)</f>
        <v>1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1, 0)</f>
        <v>1</v>
      </c>
      <c r="DU12">
        <f>IF(raw_data!DU12="yes",1,0)</f>
        <v>0</v>
      </c>
      <c r="DV12">
        <f>IF(raw_data!DV12="yes",1,0)</f>
        <v>0</v>
      </c>
      <c r="DW12">
        <f>IF(raw_data!DW12="don't know", 0, 1)</f>
        <v>0</v>
      </c>
      <c r="DX12">
        <f>IF(raw_data!DX12="strongly agree", 5, IF(raw_data!DX12="agree", 4, IF(raw_data!DX12="don't know", 3, IF(raw_data!DX12="disagree", 2, 1))))</f>
        <v>3</v>
      </c>
      <c r="DY12">
        <f>IF(raw_data!DY12="strongly agree", 5, IF(raw_data!DY12="agree", 4, IF(raw_data!DY12="don't know", 3, IF(raw_data!DY12="disagree", 2, 1))))</f>
        <v>3</v>
      </c>
      <c r="DZ12">
        <f>IF(raw_data!DZ12="strongly agree", 5, IF(raw_data!DZ12="agree", 4, IF(raw_data!DZ12="don't know", 3, IF(raw_data!DZ12="disagree", 2, 1))))</f>
        <v>5</v>
      </c>
      <c r="EA12">
        <f>IF(raw_data!EA12="strongly agree", 5, IF(raw_data!EA12="agree", 4, IF(raw_data!EA12="don't know", 3, IF(raw_data!EA12="disagree", 2, 1))))</f>
        <v>5</v>
      </c>
      <c r="EB12">
        <f>IF(raw_data!EB12="strongly agree", 5, IF(raw_data!EB12="agree", 4, IF(raw_data!EB12="don't know", 3, IF(raw_data!EB12="disagree", 2, 1))))</f>
        <v>5</v>
      </c>
      <c r="EC12">
        <f>IF(raw_data!EC12="strongly agree", 5, IF(raw_data!EC12="agree", 4, IF(raw_data!EC12="don't know", 3, IF(raw_data!EC12="disagree", 2, 1))))</f>
        <v>3</v>
      </c>
      <c r="ED12">
        <f>IF(raw_data!ED12="strongly agree", 5, IF(raw_data!ED12="agree", 4, IF(raw_data!ED12="don't know", 3, IF(raw_data!ED12="disagree", 2, 1))))</f>
        <v>3</v>
      </c>
      <c r="EE12" s="33">
        <f>IF(raw_data!EE12="strongly agree", 5, IF(raw_data!EE12="agree", 4, IF(raw_data!EE12="don't know", 3, IF(raw_data!EE12="disagree", 2, 1))))</f>
        <v>3</v>
      </c>
      <c r="EF12">
        <f>IF(raw_data!EF12="very serious", 5, IF(raw_data!EF12="serious", 4, IF(raw_data!EF12="moderately serious", 3, IF(raw_data!EF12="slightly serious", 2, 1))))</f>
        <v>5</v>
      </c>
      <c r="EG12">
        <f>IF(raw_data!EG12="very serious", 5, IF(raw_data!EG12="serious", 4, IF(raw_data!EG12="moderately serious", 3, IF(raw_data!EG12="slightly serious", 2, 1))))</f>
        <v>5</v>
      </c>
      <c r="EH12">
        <f>IF(raw_data!EH12="strongly agree", 5, IF(raw_data!EH12="agree", 4, IF(raw_data!EH12="neutral", 3, IF(raw_data!EH12="disagree", 2, 1))))</f>
        <v>5</v>
      </c>
      <c r="EI12">
        <f>IF(raw_data!EI12="strongly agree", 5, IF(raw_data!EI12="agree", 4, IF(raw_data!EI12="neutral", 3, IF(raw_data!EI12="disagree", 2, 1))))</f>
        <v>3</v>
      </c>
      <c r="EJ12">
        <f>IF(raw_data!EJ12="strongly agree", 5, IF(raw_data!EJ12="agree", 4, IF(raw_data!EJ12="neutral", 3, IF(raw_data!EJ12="disagree", 2, 1))))</f>
        <v>5</v>
      </c>
      <c r="EK12">
        <f>IF(raw_data!EK12="strongly agree", 5, IF(raw_data!EK12="agree", 4, IF(raw_data!EK12="neutral", 3, IF(raw_data!EK12="disagree", 2, 1))))</f>
        <v>4</v>
      </c>
      <c r="EL12">
        <f>IF(raw_data!EL12="strongly agree", 5, IF(raw_data!EL12="agree", 4, IF(raw_data!EL12="neutral", 3, IF(raw_data!EL12="disagree", 2, 1))))</f>
        <v>4</v>
      </c>
      <c r="EM12">
        <f>IF(raw_data!EM12="strongly agree", 5, IF(raw_data!EM12="agree", 4, IF(raw_data!EM12="neutral", 3, IF(raw_data!EM12="disagree", 2, 1))))</f>
        <v>1</v>
      </c>
      <c r="EN12">
        <f>IF(raw_data!EN12="strongly agree", 5, IF(raw_data!EN12="agree", 4, IF(raw_data!EN12="neutral", 3, IF(raw_data!EN12="disagree", 2, 1))))</f>
        <v>4</v>
      </c>
      <c r="EO12" s="33">
        <f>IF(raw_data!EO12="strongly agree", 5, IF(raw_data!EO12="agree", 4, IF(raw_data!EO12="neutral", 3, IF(raw_data!EO12="disagree", 2, 1))))</f>
        <v>4</v>
      </c>
      <c r="EP12">
        <f>IF(raw_data!EP12="assess condition", 0, IF(raw_data!EP12="consult vet", 1, IF(raw_data!EP12="assess living space", 2, IF(raw_data!EP12="treat w/ otc", 3, IF(raw_data!EP12="treat w/ traditional medicine", 4, IF(raw_data!EP12="treat w/ ab", 5, 6))))))</f>
        <v>4</v>
      </c>
      <c r="EQ12">
        <f>IF(raw_data!EQ12="yes", 1, 0)</f>
        <v>1</v>
      </c>
      <c r="ER12">
        <f>IF(raw_data!ER12="yes", 1, 0)</f>
        <v>1</v>
      </c>
      <c r="ES12">
        <f>IF(raw_data!ES12="yes", 1, 0)</f>
        <v>1</v>
      </c>
      <c r="ET12">
        <f>IF(raw_data!ET12="yes", 0, 1)</f>
        <v>0</v>
      </c>
      <c r="EU12">
        <f>IF(raw_data!EU12="yes", 0, 1)</f>
        <v>1</v>
      </c>
      <c r="EV12">
        <f>IF(raw_data!EV12="yes", 1, 0)</f>
        <v>1</v>
      </c>
      <c r="EW12">
        <f>IF(raw_data!EW12="yes", 1, 0)</f>
        <v>0</v>
      </c>
      <c r="EX12">
        <f>IF(raw_data!EX12="yes", 1, 0)</f>
        <v>1</v>
      </c>
      <c r="EY12">
        <f>IF(raw_data!EY12="yes", 1, 0)</f>
        <v>0</v>
      </c>
      <c r="EZ12">
        <f>IF(raw_data!EZ12="yes", 1, 0)</f>
        <v>1</v>
      </c>
      <c r="FA12">
        <f>IF(raw_data!FA12="yes", 1, 0)</f>
        <v>1</v>
      </c>
      <c r="FB12">
        <f>IF(raw_data!FB12="just sick animal", 1, 0)</f>
        <v>0</v>
      </c>
      <c r="FC12">
        <f>IF(raw_data!FC12="yes", 1, 0)</f>
        <v>1</v>
      </c>
      <c r="FD12">
        <f>IF(raw_data!FD12="yes", 1, 0)</f>
        <v>1</v>
      </c>
      <c r="FE12">
        <f>IF(raw_data!FE12="yes", 1, 0)</f>
        <v>0</v>
      </c>
      <c r="FF12">
        <f>IF(raw_data!FF12="yes", 1, 0)</f>
        <v>0</v>
      </c>
      <c r="FG12">
        <f>IF(raw_data!FG12="no", 0, IF(raw_data!FG12="na", 0, 1))</f>
        <v>1</v>
      </c>
      <c r="FH12">
        <f>IF(raw_data!FH12="no", 0, IF(raw_data!FH12="na", 0, 1))</f>
        <v>0</v>
      </c>
      <c r="FI12">
        <f>IF(raw_data!FI12="everyday",0,IF(raw_data!FI12="once a week",1,IF(raw_data!FI12="every two weeks",2,IF(raw_data!FI12="once a month",3,IF(raw_data!FI12="every six months",4,IF(raw_data!FI12="once a year",5,6))))))</f>
        <v>3</v>
      </c>
      <c r="FJ12">
        <f>IF(raw_data!FJ12="no", 0, IF(raw_data!FJ12="na", 0, 1))</f>
        <v>1</v>
      </c>
      <c r="FK12">
        <f>IF(raw_data!FK12="no", 0, IF(raw_data!FK12="na", 0, 1))</f>
        <v>0</v>
      </c>
      <c r="FL12">
        <f>IF(raw_data!FL12="no", 0, IF(raw_data!FL12="na", 0, 1))</f>
        <v>0</v>
      </c>
      <c r="FM12">
        <f>IF(raw_data!FM12="no", 0, IF(raw_data!FM12="na", 0, 1))</f>
        <v>0</v>
      </c>
      <c r="FN12">
        <f>IF(raw_data!FN12="no", 0, IF(raw_data!FN12="na", 0, 1))</f>
        <v>1</v>
      </c>
      <c r="FO12">
        <f>IF(raw_data!FO12="no", 0, IF(raw_data!FO12="na", 0, 1))</f>
        <v>1</v>
      </c>
      <c r="FP12">
        <f>IF(raw_data!FP12="no", 0, IF(raw_data!FP12="na", 0, 1))</f>
        <v>0</v>
      </c>
      <c r="FQ12">
        <f>IF(raw_data!FQ12="no", 0, IF(raw_data!FQ12="na", 0, 1))</f>
        <v>1</v>
      </c>
      <c r="FR12">
        <f>IF(raw_data!FR12="no", 0, IF(raw_data!FR12="na", 0, 1))</f>
        <v>1</v>
      </c>
      <c r="FS12">
        <f>IF(raw_data!FS12="no", 0, IF(raw_data!FS12="na", 0, 1))</f>
        <v>1</v>
      </c>
      <c r="FT12">
        <f>IF(raw_data!FT12="no", 0, IF(raw_data!FT12="na", 0, 1))</f>
        <v>0</v>
      </c>
      <c r="FU12">
        <f>IF(raw_data!FU12="no", 0, IF(raw_data!FU12="na", 0, 1))</f>
        <v>1</v>
      </c>
      <c r="FV12">
        <f>IF(raw_data!FV12="no", 0, IF(raw_data!FV12="na", 0, 1))</f>
        <v>0</v>
      </c>
      <c r="FW12">
        <f>IF(raw_data!FW12="yes",1,IF(raw_data!FW12="sometimes",1,0))</f>
        <v>0</v>
      </c>
      <c r="FX12">
        <f>IF(raw_data!FX12="yes", 1, 0)</f>
        <v>0</v>
      </c>
      <c r="FY12">
        <f>IF(raw_data!FY12="no", 0, IF(raw_data!FY12="na", 0, 1))</f>
        <v>1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IF(raw_data!GB12="no", 0, IF(raw_data!GB12="na", 0, 1))</f>
        <v>1</v>
      </c>
      <c r="GC12">
        <f>IF(raw_data!GC12="no", 0, IF(raw_data!GC12="na", 0, 1))</f>
        <v>0</v>
      </c>
      <c r="GD12">
        <f>IF(raw_data!GD12="can't remember", 0, 1)</f>
        <v>1</v>
      </c>
      <c r="GE12">
        <f>IF(raw_data!GE12="can't remember", 0, 1)</f>
        <v>0</v>
      </c>
      <c r="GF12">
        <f>IF(raw_data!GF12="can't remember", 0, 1)</f>
        <v>0</v>
      </c>
      <c r="GG12">
        <f>IF(raw_data!GG12="no", 0, IF(raw_data!GG12="na", 0, 1))</f>
        <v>1</v>
      </c>
      <c r="GH12">
        <f>IF(raw_data!GH12="no", 0, IF(raw_data!GH12="na", 0, 1))</f>
        <v>0</v>
      </c>
      <c r="GI12">
        <f>IF(raw_data!GI12="no", 0, IF(raw_data!GI12="na", 0, 1))</f>
        <v>1</v>
      </c>
      <c r="GJ12">
        <f>IF(raw_data!GJ12="no", 0, IF(raw_data!GJ12="na", 0, 1))</f>
        <v>1</v>
      </c>
      <c r="GK12">
        <f>IF(raw_data!GK12="no", 0, IF(raw_data!GK12="na", 0, 1))</f>
        <v>1</v>
      </c>
      <c r="GL12">
        <f>IF(raw_data!GL12="as prescribed", 1, 0)</f>
        <v>0</v>
      </c>
      <c r="GM12">
        <f>IF(raw_data!GM12="no", 0, IF(raw_data!GM12="na", 0, 1))</f>
        <v>0</v>
      </c>
      <c r="GN12">
        <f>IF(raw_data!GN12="no", 0, IF(raw_data!GN12="na", 0, 1))</f>
        <v>0</v>
      </c>
      <c r="GO12">
        <f>IF(raw_data!GO12="no", 0, IF(raw_data!GO12="na", 0, 1))</f>
        <v>0</v>
      </c>
      <c r="GP12">
        <f>IF(raw_data!GP12="no", 0, IF(raw_data!GP12="na", 0, 1))</f>
        <v>0</v>
      </c>
      <c r="GQ12">
        <f>IF(raw_data!GQ12="no", 0, IF(raw_data!GQ12="na", 0, 1))</f>
        <v>1</v>
      </c>
      <c r="GR12">
        <f>IF(raw_data!GR12="no", 0, IF(raw_data!GR12="na", 0, 1))</f>
        <v>0</v>
      </c>
      <c r="GS12">
        <f>IF(raw_data!GS12="no", 0, IF(raw_data!GS12="na", 0, 1))</f>
        <v>1</v>
      </c>
      <c r="GT12">
        <f>IF(raw_data!GT12="no", 0, IF(raw_data!GT12="na", 0, 1))</f>
        <v>1</v>
      </c>
      <c r="GU12">
        <f>IF(raw_data!GU12="no", 0, IF(raw_data!GU12="na", 0, 1))</f>
        <v>1</v>
      </c>
      <c r="GV12">
        <f>IF(raw_data!GV12="no", 0, IF(raw_data!GV12="na", 0, 1))</f>
        <v>0</v>
      </c>
      <c r="GW12">
        <f>IF(raw_data!GW12="no", 0, IF(raw_data!GW12="na", 0, 1))</f>
        <v>0</v>
      </c>
      <c r="GX12">
        <f>IF(raw_data!GX12="no", 1, 0)</f>
        <v>0</v>
      </c>
      <c r="GY12">
        <f>IF(raw_data!GY12="no", 1, 0)</f>
        <v>0</v>
      </c>
      <c r="GZ12">
        <f>IF(raw_data!GZ12="no", 0, IF(raw_data!GZ12="na", 0, 1))</f>
        <v>0</v>
      </c>
      <c r="HA12">
        <f>IF(raw_data!HA12="don't keep", 1, 0)</f>
        <v>0</v>
      </c>
      <c r="HB12">
        <f>IF(raw_data!HB12="cool dry place", 1, 0)</f>
        <v>0</v>
      </c>
      <c r="HC12">
        <f>IF(raw_data!HC12="1-15 days", 0, IF(raw_data!HC12="16-28 days", 1, IF(raw_data!HC12="29-60 days", 2, 3)))</f>
        <v>0</v>
      </c>
      <c r="HD12" s="33">
        <f>IF(raw_data!HD12="bury properly", 1, 0)</f>
        <v>0</v>
      </c>
      <c r="HE12">
        <f>IF(raw_data!HE12="yes", 1, 0)</f>
        <v>1</v>
      </c>
      <c r="HF12">
        <f>IF(raw_data!HF12="yes", 1, 0)</f>
        <v>0</v>
      </c>
      <c r="HG12" s="33">
        <f>IF(raw_data!HG12="interested", 1, 0)</f>
        <v>1</v>
      </c>
      <c r="HH12">
        <f>IF(raw_data!HH12="yes", 1, 0)</f>
        <v>0</v>
      </c>
      <c r="HI12">
        <f>IF(raw_data!HI12="yes", 1, 0)</f>
        <v>0</v>
      </c>
      <c r="HJ12">
        <f>IF(raw_data!HJ12="yes", 1, 0)</f>
        <v>1</v>
      </c>
      <c r="HK12">
        <f>IF(raw_data!HK12="yes", 1, 0)</f>
        <v>0</v>
      </c>
      <c r="HL12">
        <f>IF(raw_data!HL12="yes", 1, 0)</f>
        <v>0</v>
      </c>
      <c r="HM12">
        <f>IF(raw_data!HM12="yes", 1, 0)</f>
        <v>0</v>
      </c>
      <c r="HN12">
        <f>IF(raw_data!HN12="weeky",2,IF(raw_data!HN12="once a month",2,IF(raw_data!HN12="twice a month",2,IF(raw_data!HN12="every three months",2,IF(raw_data!HN12="twice a year",2,IF(raw_data!HN12="once a year",1,0))))))</f>
        <v>0</v>
      </c>
      <c r="HO12">
        <f>IF(raw_data!HO12="yes", 1, 0)</f>
        <v>0</v>
      </c>
      <c r="HP12">
        <f>IF(raw_data!HP12="no", 0, IF(raw_data!HP12="na", 0, 1))</f>
        <v>0</v>
      </c>
      <c r="HQ12">
        <f>IF(raw_data!HQ12="no", 0, IF(raw_data!HQ12="na", 0, 1))</f>
        <v>0</v>
      </c>
      <c r="HR12">
        <f>IF(raw_data!HR12="yes", 1, 0)</f>
        <v>0</v>
      </c>
      <c r="HS12">
        <f>IF(raw_data!HS12="no", 0, IF(raw_data!HS12="na", 0, 1))</f>
        <v>0</v>
      </c>
      <c r="HT12">
        <f>IF(raw_data!HT12="no", 0, IF(raw_data!HT12="na", 0, 1))</f>
        <v>0</v>
      </c>
      <c r="HU12">
        <f>IF(raw_data!HU12="yes", 1, 0)</f>
        <v>0</v>
      </c>
      <c r="HV12">
        <f>IF(raw_data!HV12="no", 0, IF(raw_data!HV12="na", 0, 1))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IF(raw_data!HY12="yes", 1, 0)</f>
        <v>0</v>
      </c>
      <c r="HZ12">
        <f>IF(raw_data!HZ12="no", 0, IF(raw_data!HZ12="na", 0, 1))</f>
        <v>0</v>
      </c>
      <c r="IA12">
        <f>IF(raw_data!IA12="no", 0, IF(raw_data!IA12="na", 0, 1))</f>
        <v>0</v>
      </c>
      <c r="IB12">
        <f>IF(raw_data!IB12="no", 0, IF(raw_data!IB12="na", 0, 1))</f>
        <v>0</v>
      </c>
      <c r="IC12">
        <f>IF(raw_data!IC12="yes", 1, 0)</f>
        <v>0</v>
      </c>
      <c r="ID12">
        <f>IF(raw_data!ID12="no", 0, IF(raw_data!ID12="na", 0, 1))</f>
        <v>0</v>
      </c>
      <c r="IE12">
        <f>IF(raw_data!IE12="no", 0, IF(raw_data!IE12="na", 0, 1))</f>
        <v>0</v>
      </c>
      <c r="IF12">
        <f>IF(raw_data!IF12="no", 0, IF(raw_data!IF12="na", 0, 1))</f>
        <v>0</v>
      </c>
      <c r="IG12">
        <f>IF(raw_data!IG12="yes", 1, 0)</f>
        <v>0</v>
      </c>
      <c r="IH12">
        <f>IF(raw_data!IH12="all the time",2,IF(raw_data!IH12="often",1,0))</f>
        <v>0</v>
      </c>
      <c r="II12">
        <f>IF(raw_data!II12="yes", 1, 0)</f>
        <v>1</v>
      </c>
      <c r="IJ12">
        <f>IF(raw_data!IJ12="yes", 1, 0)</f>
        <v>0</v>
      </c>
      <c r="IK12">
        <f>IF(raw_data!IK12="tv",1,IF(raw_data!IK12="radio",1,IF(raw_data!IK12="newspaper",1,IF(raw_data!IK12="internet",1,IF(raw_data!IK12="sns",1,IF(raw_data!IK12="na",0,2))))))</f>
        <v>1</v>
      </c>
      <c r="IL12">
        <f>IF(raw_data!IL12="tv",1,IF(raw_data!IL12="radio",1,IF(raw_data!IL12="newspaper",1,IF(raw_data!IL12="internet",1,IF(raw_data!IL12="sns",1,IF(raw_data!IL12="na",0,2))))))</f>
        <v>1</v>
      </c>
      <c r="IM12">
        <f>IF(raw_data!IM12="tv",1,IF(raw_data!IM12="radio",1,IF(raw_data!IM12="newspaper",1,IF(raw_data!IM12="internet",1,IF(raw_data!IM12="sns",1,IF(raw_data!IM12="na",0,2))))))</f>
        <v>1</v>
      </c>
      <c r="IN12">
        <f>IF(raw_data!IN12="4+ hrs",4,IF(raw_data!IN12="2-4 hrs",3,IF(raw_data!IN12="1-2 hrs",2,1)))</f>
        <v>4</v>
      </c>
      <c r="IO12">
        <f>IF(raw_data!IO12="4+ hrs",4,IF(raw_data!IO12="2-4 hrs",3,IF(raw_data!IO12="1-2 hrs",2,1)))</f>
        <v>3</v>
      </c>
      <c r="IP12">
        <f>IF(raw_data!IP12="4+ hrs",4,IF(raw_data!IP12="2-4 hrs",3,IF(raw_data!IP12="1-2 hrs",2,1)))</f>
        <v>1</v>
      </c>
      <c r="IQ12">
        <f>IF(raw_data!IQ12="tv",1,IF(raw_data!IQ12="radio",1,IF(raw_data!IQ12="newspaper",1,IF(raw_data!IQ12="internet",1,IF(raw_data!IQ12="sns",1,IF(raw_data!IQ12="na",0,2))))))</f>
        <v>1</v>
      </c>
      <c r="IR12">
        <f>IF(raw_data!IR12="tv",1,IF(raw_data!IR12="radio",1,IF(raw_data!IR12="newspaper",1,IF(raw_data!IR12="internet",1,IF(raw_data!IR12="sns",1,IF(raw_data!IR12="na",0,2))))))</f>
        <v>1</v>
      </c>
      <c r="IS12">
        <f>IF(raw_data!IS12="tv",1,IF(raw_data!IS12="radio",1,IF(raw_data!IS12="newspaper",1,IF(raw_data!IS12="internet",1,IF(raw_data!IS12="sns",1,IF(raw_data!IS12="na",0,2))))))</f>
        <v>1</v>
      </c>
      <c r="IT12">
        <f>IF(raw_data!IT12="4+ hrs",4,IF(raw_data!IT12="2-4 hrs",3,IF(raw_data!IT12="1-2 hrs",2,1)))</f>
        <v>4</v>
      </c>
      <c r="IU12">
        <f>IF(raw_data!IU12="4+ hrs",4,IF(raw_data!IU12="2-4 hrs",3,IF(raw_data!IU12="1-2 hrs",2,1)))</f>
        <v>3</v>
      </c>
      <c r="IV12">
        <f>IF(raw_data!IV12="4+ hrs",4,IF(raw_data!IV12="2-4 hrs",3,IF(raw_data!IV12="1-2 hrs",2,1)))</f>
        <v>1</v>
      </c>
      <c r="IW12">
        <f>IF(raw_data!IW12="no", 0, IF(raw_data!IW12="na", 0, 1))</f>
        <v>1</v>
      </c>
      <c r="IX12">
        <f>IF(raw_data!IX12="no", 0, IF(raw_data!IX12="na", 0, 1))</f>
        <v>1</v>
      </c>
      <c r="IY12">
        <f>IF(raw_data!IY12="no", 0, IF(raw_data!IY12="na", 0, 1))</f>
        <v>0</v>
      </c>
      <c r="IZ12">
        <f>IF(raw_data!IZ12="no", 0, IF(raw_data!IZ12="na", 0, 1))</f>
        <v>1</v>
      </c>
      <c r="JA12">
        <f>IF(raw_data!JA12="no", 0, IF(raw_data!JA12="na", 0, 1))</f>
        <v>1</v>
      </c>
      <c r="JB12">
        <f>IF(raw_data!JB12="no", 0, IF(raw_data!JB12="na", 0, 1))</f>
        <v>0</v>
      </c>
      <c r="JC12">
        <f>IF(raw_data!JC12="posters",1,IF(raw_data!JC12="leaflets",1,IF(raw_data!JC12="brochures",1,IF(raw_data!JC12="booklets",1,IF(raw_data!JC12="community boards",1,IF(raw_data!JC12="na",0,2))))))</f>
        <v>2</v>
      </c>
      <c r="JD12">
        <f>IF(raw_data!JD12="posters",1,IF(raw_data!JD12="leaflets",1,IF(raw_data!JD12="brochures",1,IF(raw_data!JD12="booklets",1,IF(raw_data!JD12="community boards",1,IF(raw_data!JD12="na",0,2))))))</f>
        <v>2</v>
      </c>
      <c r="JE12">
        <f>IF(raw_data!JE12="posters",1,IF(raw_data!JE12="leaflets",1,IF(raw_data!JE12="brochures",1,IF(raw_data!JE12="booklets",1,IF(raw_data!JE12="community boards",1,IF(raw_data!JE12="na",0,2))))))</f>
        <v>1</v>
      </c>
      <c r="JF12">
        <f>IF(raw_data!JF12="fellow farmers", 0, IF(raw_data!JF12="community leaders", 1, IF(raw_data!JF12="gov agri-technicians", 2, IF(raw_data!JF12="health authorities", 3, IF(raw_data!JF12="agri-suppliers and agents", 4, 5)))))</f>
        <v>0</v>
      </c>
      <c r="JG12">
        <f>IF(raw_data!JG12="no", 0, IF(raw_data!JG12="na", 0, 1))</f>
        <v>1</v>
      </c>
      <c r="JH12">
        <f>IF(raw_data!JH12="no", 0, IF(raw_data!JH12="na", 0, 1))</f>
        <v>1</v>
      </c>
      <c r="JI12" s="33">
        <f>IF(raw_data!JI12="no", 0, IF(raw_data!JI12="na", 0, 1))</f>
        <v>1</v>
      </c>
    </row>
    <row r="13" spans="1:269" x14ac:dyDescent="0.35">
      <c r="A13" s="33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2020 + (raw_data!C13 * -1)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1</v>
      </c>
      <c r="K13">
        <f>IF(raw_data!K13="na", 0, raw_data!K13)</f>
        <v>50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>
        <f>IF(raw_data!AX13="na", 0, raw_data!AX13)</f>
        <v>35</v>
      </c>
      <c r="AY13">
        <f>IF(raw_data!AY13="na", 0, raw_data!AY13)</f>
        <v>20</v>
      </c>
      <c r="AZ13">
        <f>IF(raw_data!AZ13="na", 0, raw_data!AZ13)</f>
        <v>50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separated",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IF(raw_data!CJ13="no",0,IF(raw_data!CJ13="can't remember",0,1))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33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for specific diseases", 1, 0)</f>
        <v>0</v>
      </c>
      <c r="CT13">
        <f>IF(raw_data!CT13="can't remember", 0, 1)</f>
        <v>1</v>
      </c>
      <c r="CU13">
        <f>IF(raw_data!CU13="can't remember", 0, 1)</f>
        <v>1</v>
      </c>
      <c r="CV13">
        <f>IF(raw_data!CV13="can't remember", 0, 1)</f>
        <v>1</v>
      </c>
      <c r="CW13">
        <f>IF(raw_data!CW13="yes", 1, 0)</f>
        <v>1</v>
      </c>
      <c r="CX13">
        <f>IF(raw_data!CX13="treatment for specific diseases", 1, 0)</f>
        <v>0</v>
      </c>
      <c r="CY13">
        <f>IF(raw_data!CY13="can't remember", 0, 1)</f>
        <v>1</v>
      </c>
      <c r="CZ13">
        <f>IF(raw_data!CZ13="can't remember", 0, 1)</f>
        <v>1</v>
      </c>
      <c r="DA13">
        <f>IF(raw_data!DA13="can't remember", 0, 1)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1, 0)</f>
        <v>1</v>
      </c>
      <c r="DU13">
        <f>IF(raw_data!DU13="yes",1,0)</f>
        <v>1</v>
      </c>
      <c r="DV13">
        <f>IF(raw_data!DV13="yes",1,0)</f>
        <v>1</v>
      </c>
      <c r="DW13">
        <f>IF(raw_data!DW13="don't know", 0, 1)</f>
        <v>1</v>
      </c>
      <c r="DX13">
        <f>IF(raw_data!DX13="strongly agree", 5, IF(raw_data!DX13="agree", 4, IF(raw_data!DX13="don't know", 3, IF(raw_data!DX13="disagree", 2, 1))))</f>
        <v>3</v>
      </c>
      <c r="DY13">
        <f>IF(raw_data!DY13="strongly agree", 5, IF(raw_data!DY13="agree", 4, IF(raw_data!DY13="don't know", 3, IF(raw_data!DY13="disagree", 2, 1))))</f>
        <v>4</v>
      </c>
      <c r="DZ13">
        <f>IF(raw_data!DZ13="strongly agree", 5, IF(raw_data!DZ13="agree", 4, IF(raw_data!DZ13="don't know", 3, IF(raw_data!DZ13="disagree", 2, 1))))</f>
        <v>5</v>
      </c>
      <c r="EA13">
        <f>IF(raw_data!EA13="strongly agree", 5, IF(raw_data!EA13="agree", 4, IF(raw_data!EA13="don't know", 3, IF(raw_data!EA13="disagree", 2, 1))))</f>
        <v>5</v>
      </c>
      <c r="EB13">
        <f>IF(raw_data!EB13="strongly agree", 5, IF(raw_data!EB13="agree", 4, IF(raw_data!EB13="don't know", 3, IF(raw_data!EB13="disagree", 2, 1))))</f>
        <v>2</v>
      </c>
      <c r="EC13">
        <f>IF(raw_data!EC13="strongly agree", 5, IF(raw_data!EC13="agree", 4, IF(raw_data!EC13="don't know", 3, IF(raw_data!EC13="disagree", 2, 1))))</f>
        <v>4</v>
      </c>
      <c r="ED13">
        <f>IF(raw_data!ED13="strongly agree", 5, IF(raw_data!ED13="agree", 4, IF(raw_data!ED13="don't know", 3, IF(raw_data!ED13="disagree", 2, 1))))</f>
        <v>5</v>
      </c>
      <c r="EE13" s="33">
        <f>IF(raw_data!EE13="strongly agree", 5, IF(raw_data!EE13="agree", 4, IF(raw_data!EE13="don't know", 3, IF(raw_data!EE13="disagree", 2, 1))))</f>
        <v>5</v>
      </c>
      <c r="EF13">
        <f>IF(raw_data!EF13="very serious", 5, IF(raw_data!EF13="serious", 4, IF(raw_data!EF13="moderately serious", 3, IF(raw_data!EF13="slightly serious", 2, 1))))</f>
        <v>5</v>
      </c>
      <c r="EG13">
        <f>IF(raw_data!EG13="very serious", 5, IF(raw_data!EG13="serious", 4, IF(raw_data!EG13="moderately serious", 3, IF(raw_data!EG13="slightly serious", 2, 1))))</f>
        <v>5</v>
      </c>
      <c r="EH13">
        <f>IF(raw_data!EH13="strongly agree", 5, IF(raw_data!EH13="agree", 4, IF(raw_data!EH13="neutral", 3, IF(raw_data!EH13="disagree", 2, 1))))</f>
        <v>5</v>
      </c>
      <c r="EI13">
        <f>IF(raw_data!EI13="strongly agree", 5, IF(raw_data!EI13="agree", 4, IF(raw_data!EI13="neutral", 3, IF(raw_data!EI13="disagree", 2, 1))))</f>
        <v>5</v>
      </c>
      <c r="EJ13">
        <f>IF(raw_data!EJ13="strongly agree", 5, IF(raw_data!EJ13="agree", 4, IF(raw_data!EJ13="neutral", 3, IF(raw_data!EJ13="disagree", 2, 1))))</f>
        <v>1</v>
      </c>
      <c r="EK13">
        <f>IF(raw_data!EK13="strongly agree", 5, IF(raw_data!EK13="agree", 4, IF(raw_data!EK13="neutral", 3, IF(raw_data!EK13="disagree", 2, 1))))</f>
        <v>3</v>
      </c>
      <c r="EL13">
        <f>IF(raw_data!EL13="strongly agree", 5, IF(raw_data!EL13="agree", 4, IF(raw_data!EL13="neutral", 3, IF(raw_data!EL13="disagree", 2, 1))))</f>
        <v>1</v>
      </c>
      <c r="EM13">
        <f>IF(raw_data!EM13="strongly agree", 5, IF(raw_data!EM13="agree", 4, IF(raw_data!EM13="neutral", 3, IF(raw_data!EM13="disagree", 2, 1))))</f>
        <v>5</v>
      </c>
      <c r="EN13">
        <f>IF(raw_data!EN13="strongly agree", 5, IF(raw_data!EN13="agree", 4, IF(raw_data!EN13="neutral", 3, IF(raw_data!EN13="disagree", 2, 1))))</f>
        <v>1</v>
      </c>
      <c r="EO13" s="33">
        <f>IF(raw_data!EO13="strongly agree", 5, IF(raw_data!EO13="agree", 4, IF(raw_data!EO13="neutral", 3, IF(raw_data!EO13="disagree", 2, 1))))</f>
        <v>5</v>
      </c>
      <c r="EP13">
        <f>IF(raw_data!EP13="assess condition", 0, IF(raw_data!EP13="consult vet", 1, IF(raw_data!EP13="assess living space", 2, IF(raw_data!EP13="treat w/ otc", 3, IF(raw_data!EP13="treat w/ traditional medicine", 4, IF(raw_data!EP13="treat w/ ab", 5, 6))))))</f>
        <v>1</v>
      </c>
      <c r="EQ13">
        <f>IF(raw_data!EQ13="yes", 1, 0)</f>
        <v>1</v>
      </c>
      <c r="ER13">
        <f>IF(raw_data!ER13="yes", 1, 0)</f>
        <v>0</v>
      </c>
      <c r="ES13">
        <f>IF(raw_data!ES13="yes", 1, 0)</f>
        <v>1</v>
      </c>
      <c r="ET13">
        <f>IF(raw_data!ET13="yes", 0, 1)</f>
        <v>1</v>
      </c>
      <c r="EU13">
        <f>IF(raw_data!EU13="yes", 0, 1)</f>
        <v>1</v>
      </c>
      <c r="EV13">
        <f>IF(raw_data!EV13="yes", 1, 0)</f>
        <v>0</v>
      </c>
      <c r="EW13">
        <f>IF(raw_data!EW13="yes", 1, 0)</f>
        <v>1</v>
      </c>
      <c r="EX13">
        <f>IF(raw_data!EX13="yes", 1, 0)</f>
        <v>0</v>
      </c>
      <c r="EY13">
        <f>IF(raw_data!EY13="yes", 1, 0)</f>
        <v>1</v>
      </c>
      <c r="EZ13">
        <f>IF(raw_data!EZ13="yes", 1, 0)</f>
        <v>0</v>
      </c>
      <c r="FA13">
        <f>IF(raw_data!FA13="yes", 1, 0)</f>
        <v>1</v>
      </c>
      <c r="FB13">
        <f>IF(raw_data!FB13="just sick animal", 1, 0)</f>
        <v>0</v>
      </c>
      <c r="FC13">
        <f>IF(raw_data!FC13="yes", 1, 0)</f>
        <v>1</v>
      </c>
      <c r="FD13">
        <f>IF(raw_data!FD13="yes", 1, 0)</f>
        <v>1</v>
      </c>
      <c r="FE13">
        <f>IF(raw_data!FE13="yes", 1, 0)</f>
        <v>1</v>
      </c>
      <c r="FF13">
        <f>IF(raw_data!FF13="yes", 1, 0)</f>
        <v>0</v>
      </c>
      <c r="FG13">
        <f>IF(raw_data!FG13="no", 0, IF(raw_data!FG13="na", 0, 1))</f>
        <v>1</v>
      </c>
      <c r="FH13">
        <f>IF(raw_data!FH13="no", 0, IF(raw_data!FH13="na", 0, 1))</f>
        <v>0</v>
      </c>
      <c r="FI13">
        <f>IF(raw_data!FI13="everyday",0,IF(raw_data!FI13="once a week",1,IF(raw_data!FI13="every two weeks",2,IF(raw_data!FI13="once a month",3,IF(raw_data!FI13="every six months",4,IF(raw_data!FI13="once a year",5,6))))))</f>
        <v>3</v>
      </c>
      <c r="FJ13">
        <f>IF(raw_data!FJ13="no", 0, IF(raw_data!FJ13="na", 0, 1))</f>
        <v>0</v>
      </c>
      <c r="FK13">
        <f>IF(raw_data!FK13="no", 0, IF(raw_data!FK13="na", 0, 1))</f>
        <v>0</v>
      </c>
      <c r="FL13">
        <f>IF(raw_data!FL13="no", 0, IF(raw_data!FL13="na", 0, 1))</f>
        <v>1</v>
      </c>
      <c r="FM13">
        <f>IF(raw_data!FM13="no", 0, IF(raw_data!FM13="na", 0, 1))</f>
        <v>1</v>
      </c>
      <c r="FN13">
        <f>IF(raw_data!FN13="no", 0, IF(raw_data!FN13="na", 0, 1))</f>
        <v>1</v>
      </c>
      <c r="FO13">
        <f>IF(raw_data!FO13="no", 0, IF(raw_data!FO13="na", 0, 1))</f>
        <v>0</v>
      </c>
      <c r="FP13">
        <f>IF(raw_data!FP13="no", 0, IF(raw_data!FP13="na", 0, 1))</f>
        <v>1</v>
      </c>
      <c r="FQ13">
        <f>IF(raw_data!FQ13="no", 0, IF(raw_data!FQ13="na", 0, 1))</f>
        <v>0</v>
      </c>
      <c r="FR13">
        <f>IF(raw_data!FR13="no", 0, IF(raw_data!FR13="na", 0, 1))</f>
        <v>0</v>
      </c>
      <c r="FS13">
        <f>IF(raw_data!FS13="no", 0, IF(raw_data!FS13="na", 0, 1))</f>
        <v>0</v>
      </c>
      <c r="FT13">
        <f>IF(raw_data!FT13="no", 0, IF(raw_data!FT13="na", 0, 1))</f>
        <v>1</v>
      </c>
      <c r="FU13">
        <f>IF(raw_data!FU13="no", 0, IF(raw_data!FU13="na", 0, 1))</f>
        <v>0</v>
      </c>
      <c r="FV13">
        <f>IF(raw_data!FV13="no", 0, IF(raw_data!FV13="na", 0, 1))</f>
        <v>1</v>
      </c>
      <c r="FW13">
        <f>IF(raw_data!FW13="yes",1,IF(raw_data!FW13="sometimes",1,0))</f>
        <v>1</v>
      </c>
      <c r="FX13">
        <f>IF(raw_data!FX13="yes", 1, 0)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0</v>
      </c>
      <c r="GB13">
        <f>IF(raw_data!GB13="no", 0, IF(raw_data!GB13="na", 0, 1))</f>
        <v>0</v>
      </c>
      <c r="GC13">
        <f>IF(raw_data!GC13="no", 0, IF(raw_data!GC13="na", 0, 1))</f>
        <v>1</v>
      </c>
      <c r="GD13">
        <f>IF(raw_data!GD13="can't remember", 0, 1)</f>
        <v>1</v>
      </c>
      <c r="GE13">
        <f>IF(raw_data!GE13="can't remember", 0, 1)</f>
        <v>0</v>
      </c>
      <c r="GF13">
        <f>IF(raw_data!GF13="can't remember", 0, 1)</f>
        <v>0</v>
      </c>
      <c r="GG13">
        <f>IF(raw_data!GG13="no", 0, IF(raw_data!GG13="na", 0, 1))</f>
        <v>1</v>
      </c>
      <c r="GH13">
        <f>IF(raw_data!GH13="no", 0, IF(raw_data!GH13="na", 0, 1))</f>
        <v>1</v>
      </c>
      <c r="GI13">
        <f>IF(raw_data!GI13="no", 0, IF(raw_data!GI13="na", 0, 1))</f>
        <v>1</v>
      </c>
      <c r="GJ13">
        <f>IF(raw_data!GJ13="no", 0, IF(raw_data!GJ13="na", 0, 1))</f>
        <v>1</v>
      </c>
      <c r="GK13">
        <f>IF(raw_data!GK13="no", 0, IF(raw_data!GK13="na", 0, 1))</f>
        <v>0</v>
      </c>
      <c r="GL13">
        <f>IF(raw_data!GL13="as prescribed", 1, 0)</f>
        <v>0</v>
      </c>
      <c r="GM13">
        <f>IF(raw_data!GM13="no", 0, IF(raw_data!GM13="na", 0, 1))</f>
        <v>1</v>
      </c>
      <c r="GN13">
        <f>IF(raw_data!GN13="no", 0, IF(raw_data!GN13="na", 0, 1))</f>
        <v>1</v>
      </c>
      <c r="GO13">
        <f>IF(raw_data!GO13="no", 0, IF(raw_data!GO13="na", 0, 1))</f>
        <v>0</v>
      </c>
      <c r="GP13">
        <f>IF(raw_data!GP13="no", 0, IF(raw_data!GP13="na", 0, 1))</f>
        <v>0</v>
      </c>
      <c r="GQ13">
        <f>IF(raw_data!GQ13="no", 0, IF(raw_data!GQ13="na", 0, 1))</f>
        <v>1</v>
      </c>
      <c r="GR13">
        <f>IF(raw_data!GR13="no", 0, IF(raw_data!GR13="na", 0, 1))</f>
        <v>0</v>
      </c>
      <c r="GS13">
        <f>IF(raw_data!GS13="no", 0, IF(raw_data!GS13="na", 0, 1))</f>
        <v>0</v>
      </c>
      <c r="GT13">
        <f>IF(raw_data!GT13="no", 0, IF(raw_data!GT13="na", 0, 1))</f>
        <v>0</v>
      </c>
      <c r="GU13">
        <f>IF(raw_data!GU13="no", 0, IF(raw_data!GU13="na", 0, 1))</f>
        <v>0</v>
      </c>
      <c r="GV13">
        <f>IF(raw_data!GV13="no", 0, IF(raw_data!GV13="na", 0, 1))</f>
        <v>0</v>
      </c>
      <c r="GW13">
        <f>IF(raw_data!GW13="no", 0, IF(raw_data!GW13="na", 0, 1))</f>
        <v>1</v>
      </c>
      <c r="GX13">
        <f>IF(raw_data!GX13="no", 1, 0)</f>
        <v>1</v>
      </c>
      <c r="GY13">
        <f>IF(raw_data!GY13="no", 1, 0)</f>
        <v>1</v>
      </c>
      <c r="GZ13">
        <f>IF(raw_data!GZ13="no", 0, IF(raw_data!GZ13="na", 0, 1))</f>
        <v>0</v>
      </c>
      <c r="HA13">
        <f>IF(raw_data!HA13="don't keep", 1, 0)</f>
        <v>1</v>
      </c>
      <c r="HB13">
        <f>IF(raw_data!HB13="cool dry place", 1, 0)</f>
        <v>1</v>
      </c>
      <c r="HC13">
        <f>IF(raw_data!HC13="1-15 days", 0, IF(raw_data!HC13="16-28 days", 1, IF(raw_data!HC13="29-60 days", 2, 3)))</f>
        <v>3</v>
      </c>
      <c r="HD13" s="33">
        <f>IF(raw_data!HD13="bury properly", 1, 0)</f>
        <v>1</v>
      </c>
      <c r="HE13">
        <f>IF(raw_data!HE13="yes", 1, 0)</f>
        <v>1</v>
      </c>
      <c r="HF13">
        <f>IF(raw_data!HF13="yes", 1, 0)</f>
        <v>0</v>
      </c>
      <c r="HG13" s="33">
        <f>IF(raw_data!HG13="interested", 1, 0)</f>
        <v>1</v>
      </c>
      <c r="HH13">
        <f>IF(raw_data!HH13="yes", 1, 0)</f>
        <v>1</v>
      </c>
      <c r="HI13">
        <f>IF(raw_data!HI13="yes", 1, 0)</f>
        <v>0</v>
      </c>
      <c r="HJ13">
        <f>IF(raw_data!HJ13="yes", 1, 0)</f>
        <v>1</v>
      </c>
      <c r="HK13">
        <f>IF(raw_data!HK13="yes", 1, 0)</f>
        <v>1</v>
      </c>
      <c r="HL13">
        <f>IF(raw_data!HL13="yes", 1, 0)</f>
        <v>1</v>
      </c>
      <c r="HM13">
        <f>IF(raw_data!HM13="yes", 1, 0)</f>
        <v>1</v>
      </c>
      <c r="HN13">
        <f>IF(raw_data!HN13="weeky",2,IF(raw_data!HN13="once a month",2,IF(raw_data!HN13="twice a month",2,IF(raw_data!HN13="every three months",2,IF(raw_data!HN13="twice a year",2,IF(raw_data!HN13="once a year",1,0))))))</f>
        <v>1</v>
      </c>
      <c r="HO13">
        <f>IF(raw_data!HO13="yes", 1, 0)</f>
        <v>1</v>
      </c>
      <c r="HP13">
        <f>IF(raw_data!HP13="no", 0, IF(raw_data!HP13="na", 0, 1))</f>
        <v>1</v>
      </c>
      <c r="HQ13">
        <f>IF(raw_data!HQ13="no", 0, IF(raw_data!HQ13="na", 0, 1))</f>
        <v>1</v>
      </c>
      <c r="HR13">
        <f>IF(raw_data!HR13="yes", 1, 0)</f>
        <v>1</v>
      </c>
      <c r="HS13">
        <f>IF(raw_data!HS13="no", 0, IF(raw_data!HS13="na", 0, 1))</f>
        <v>1</v>
      </c>
      <c r="HT13">
        <f>IF(raw_data!HT13="no", 0, IF(raw_data!HT13="na", 0, 1))</f>
        <v>1</v>
      </c>
      <c r="HU13">
        <f>IF(raw_data!HU13="yes", 1, 0)</f>
        <v>0</v>
      </c>
      <c r="HV13">
        <f>IF(raw_data!HV13="no", 0, IF(raw_data!HV13="na", 0, 1))</f>
        <v>1</v>
      </c>
      <c r="HW13">
        <f>IF(raw_data!HW13="no", 0, IF(raw_data!HW13="na", 0, 1))</f>
        <v>1</v>
      </c>
      <c r="HX13">
        <f>IF(raw_data!HX13="no", 0, IF(raw_data!HX13="na", 0, 1))</f>
        <v>1</v>
      </c>
      <c r="HY13">
        <f>IF(raw_data!HY13="yes", 1, 0)</f>
        <v>0</v>
      </c>
      <c r="HZ13">
        <f>IF(raw_data!HZ13="no", 0, IF(raw_data!HZ13="na", 0, 1))</f>
        <v>0</v>
      </c>
      <c r="IA13">
        <f>IF(raw_data!IA13="no", 0, IF(raw_data!IA13="na", 0, 1))</f>
        <v>0</v>
      </c>
      <c r="IB13">
        <f>IF(raw_data!IB13="no", 0, IF(raw_data!IB13="na", 0, 1))</f>
        <v>0</v>
      </c>
      <c r="IC13">
        <f>IF(raw_data!IC13="yes", 1, 0)</f>
        <v>0</v>
      </c>
      <c r="ID13">
        <f>IF(raw_data!ID13="no", 0, IF(raw_data!ID13="na", 0, 1))</f>
        <v>0</v>
      </c>
      <c r="IE13">
        <f>IF(raw_data!IE13="no", 0, IF(raw_data!IE13="na", 0, 1))</f>
        <v>0</v>
      </c>
      <c r="IF13">
        <f>IF(raw_data!IF13="no", 0, IF(raw_data!IF13="na", 0, 1))</f>
        <v>0</v>
      </c>
      <c r="IG13">
        <f>IF(raw_data!IG13="yes", 1, 0)</f>
        <v>1</v>
      </c>
      <c r="IH13">
        <f>IF(raw_data!IH13="all the time",2,IF(raw_data!IH13="often",1,0))</f>
        <v>1</v>
      </c>
      <c r="II13">
        <f>IF(raw_data!II13="yes", 1, 0)</f>
        <v>0</v>
      </c>
      <c r="IJ13">
        <f>IF(raw_data!IJ13="yes", 1, 0)</f>
        <v>0</v>
      </c>
      <c r="IK13">
        <f>IF(raw_data!IK13="tv",1,IF(raw_data!IK13="radio",1,IF(raw_data!IK13="newspaper",1,IF(raw_data!IK13="internet",1,IF(raw_data!IK13="sns",1,IF(raw_data!IK13="na",0,2))))))</f>
        <v>1</v>
      </c>
      <c r="IL13">
        <f>IF(raw_data!IL13="tv",1,IF(raw_data!IL13="radio",1,IF(raw_data!IL13="newspaper",1,IF(raw_data!IL13="internet",1,IF(raw_data!IL13="sns",1,IF(raw_data!IL13="na",0,2))))))</f>
        <v>1</v>
      </c>
      <c r="IM13">
        <f>IF(raw_data!IM13="tv",1,IF(raw_data!IM13="radio",1,IF(raw_data!IM13="newspaper",1,IF(raw_data!IM13="internet",1,IF(raw_data!IM13="sns",1,IF(raw_data!IM13="na",0,2))))))</f>
        <v>1</v>
      </c>
      <c r="IN13">
        <f>IF(raw_data!IN13="4+ hrs",4,IF(raw_data!IN13="2-4 hrs",3,IF(raw_data!IN13="1-2 hrs",2,1)))</f>
        <v>4</v>
      </c>
      <c r="IO13">
        <f>IF(raw_data!IO13="4+ hrs",4,IF(raw_data!IO13="2-4 hrs",3,IF(raw_data!IO13="1-2 hrs",2,1)))</f>
        <v>3</v>
      </c>
      <c r="IP13">
        <f>IF(raw_data!IP13="4+ hrs",4,IF(raw_data!IP13="2-4 hrs",3,IF(raw_data!IP13="1-2 hrs",2,1)))</f>
        <v>2</v>
      </c>
      <c r="IQ13">
        <f>IF(raw_data!IQ13="tv",1,IF(raw_data!IQ13="radio",1,IF(raw_data!IQ13="newspaper",1,IF(raw_data!IQ13="internet",1,IF(raw_data!IQ13="sns",1,IF(raw_data!IQ13="na",0,2))))))</f>
        <v>1</v>
      </c>
      <c r="IR13">
        <f>IF(raw_data!IR13="tv",1,IF(raw_data!IR13="radio",1,IF(raw_data!IR13="newspaper",1,IF(raw_data!IR13="internet",1,IF(raw_data!IR13="sns",1,IF(raw_data!IR13="na",0,2))))))</f>
        <v>1</v>
      </c>
      <c r="IS13">
        <f>IF(raw_data!IS13="tv",1,IF(raw_data!IS13="radio",1,IF(raw_data!IS13="newspaper",1,IF(raw_data!IS13="internet",1,IF(raw_data!IS13="sns",1,IF(raw_data!IS13="na",0,2))))))</f>
        <v>1</v>
      </c>
      <c r="IT13">
        <f>IF(raw_data!IT13="4+ hrs",4,IF(raw_data!IT13="2-4 hrs",3,IF(raw_data!IT13="1-2 hrs",2,1)))</f>
        <v>4</v>
      </c>
      <c r="IU13">
        <f>IF(raw_data!IU13="4+ hrs",4,IF(raw_data!IU13="2-4 hrs",3,IF(raw_data!IU13="1-2 hrs",2,1)))</f>
        <v>3</v>
      </c>
      <c r="IV13">
        <f>IF(raw_data!IV13="4+ hrs",4,IF(raw_data!IV13="2-4 hrs",3,IF(raw_data!IV13="1-2 hrs",2,1)))</f>
        <v>2</v>
      </c>
      <c r="IW13">
        <f>IF(raw_data!IW13="no", 0, IF(raw_data!IW13="na", 0, 1))</f>
        <v>1</v>
      </c>
      <c r="IX13">
        <f>IF(raw_data!IX13="no", 0, IF(raw_data!IX13="na", 0, 1))</f>
        <v>0</v>
      </c>
      <c r="IY13">
        <f>IF(raw_data!IY13="no", 0, IF(raw_data!IY13="na", 0, 1))</f>
        <v>1</v>
      </c>
      <c r="IZ13">
        <f>IF(raw_data!IZ13="no", 0, IF(raw_data!IZ13="na", 0, 1))</f>
        <v>1</v>
      </c>
      <c r="JA13">
        <f>IF(raw_data!JA13="no", 0, IF(raw_data!JA13="na", 0, 1))</f>
        <v>1</v>
      </c>
      <c r="JB13">
        <f>IF(raw_data!JB13="no", 0, IF(raw_data!JB13="na", 0, 1))</f>
        <v>1</v>
      </c>
      <c r="JC13">
        <f>IF(raw_data!JC13="posters",1,IF(raw_data!JC13="leaflets",1,IF(raw_data!JC13="brochures",1,IF(raw_data!JC13="booklets",1,IF(raw_data!JC13="community boards",1,IF(raw_data!JC13="na",0,2))))))</f>
        <v>2</v>
      </c>
      <c r="JD13">
        <f>IF(raw_data!JD13="posters",1,IF(raw_data!JD13="leaflets",1,IF(raw_data!JD13="brochures",1,IF(raw_data!JD13="booklets",1,IF(raw_data!JD13="community boards",1,IF(raw_data!JD13="na",0,2))))))</f>
        <v>1</v>
      </c>
      <c r="JE13">
        <f>IF(raw_data!JE13="posters",1,IF(raw_data!JE13="leaflets",1,IF(raw_data!JE13="brochures",1,IF(raw_data!JE13="booklets",1,IF(raw_data!JE13="community boards",1,IF(raw_data!JE13="na",0,2))))))</f>
        <v>1</v>
      </c>
      <c r="JF13">
        <f>IF(raw_data!JF13="fellow farmers", 0, IF(raw_data!JF13="community leaders", 1, IF(raw_data!JF13="gov agri-technicians", 2, IF(raw_data!JF13="health authorities", 3, IF(raw_data!JF13="agri-suppliers and agents", 4, 5)))))</f>
        <v>2</v>
      </c>
      <c r="JG13">
        <f>IF(raw_data!JG13="no", 0, IF(raw_data!JG13="na", 0, 1))</f>
        <v>1</v>
      </c>
      <c r="JH13">
        <f>IF(raw_data!JH13="no", 0, IF(raw_data!JH13="na", 0, 1))</f>
        <v>1</v>
      </c>
      <c r="JI13" s="33">
        <f>IF(raw_data!JI13="no", 0, IF(raw_data!JI13="na", 0, 1))</f>
        <v>1</v>
      </c>
    </row>
    <row r="15" spans="1:269" x14ac:dyDescent="0.35">
      <c r="JB15" s="1"/>
      <c r="JC15" s="1"/>
    </row>
    <row r="16" spans="1:269" x14ac:dyDescent="0.35">
      <c r="JB16" s="1"/>
      <c r="JC16" s="1"/>
    </row>
    <row r="17" spans="262:263" x14ac:dyDescent="0.35">
      <c r="JB17" s="1"/>
      <c r="JC17" s="1"/>
    </row>
    <row r="18" spans="262:263" x14ac:dyDescent="0.35">
      <c r="JB18" s="1"/>
      <c r="JC18" s="1"/>
    </row>
    <row r="19" spans="262:263" x14ac:dyDescent="0.35">
      <c r="JB19" s="1"/>
      <c r="JC19" s="1"/>
    </row>
    <row r="20" spans="262:263" x14ac:dyDescent="0.35">
      <c r="JB20" s="1"/>
    </row>
  </sheetData>
  <mergeCells count="33">
    <mergeCell ref="JF2:JI2"/>
    <mergeCell ref="HO2:IB2"/>
    <mergeCell ref="IC2:IG2"/>
    <mergeCell ref="IH2:IJ2"/>
    <mergeCell ref="IW2:JE2"/>
    <mergeCell ref="IK2:IP2"/>
    <mergeCell ref="IQ2:IV2"/>
    <mergeCell ref="DX2:EE2"/>
    <mergeCell ref="B2:BE2"/>
    <mergeCell ref="BF2:CQ2"/>
    <mergeCell ref="B1:CQ1"/>
    <mergeCell ref="CR1:EE1"/>
    <mergeCell ref="CR2:CV2"/>
    <mergeCell ref="CW2:DB2"/>
    <mergeCell ref="DC2:DJ2"/>
    <mergeCell ref="DK2:DR2"/>
    <mergeCell ref="DS2:DW2"/>
    <mergeCell ref="EF1:EO1"/>
    <mergeCell ref="EP1:HD1"/>
    <mergeCell ref="HE1:HG2"/>
    <mergeCell ref="HH1:IJ1"/>
    <mergeCell ref="IK1:JI1"/>
    <mergeCell ref="HH2:HN2"/>
    <mergeCell ref="EF2:EG2"/>
    <mergeCell ref="EH2:EO2"/>
    <mergeCell ref="EP2:FA2"/>
    <mergeCell ref="FB2:FI2"/>
    <mergeCell ref="FJ2:FV2"/>
    <mergeCell ref="FW2:FX2"/>
    <mergeCell ref="FY2:GK2"/>
    <mergeCell ref="GL2:GR2"/>
    <mergeCell ref="GS2:HB2"/>
    <mergeCell ref="HC2:HD2"/>
  </mergeCells>
  <hyperlinks>
    <hyperlink ref="A1" location="Intro!A1" display="Intro!A1" xr:uid="{F5CC5134-40F6-4F65-86FB-EC3FE1D744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workbookViewId="0"/>
  </sheetViews>
  <sheetFormatPr defaultRowHeight="14.5" x14ac:dyDescent="0.35"/>
  <cols>
    <col min="3" max="3" width="8.7265625" style="40"/>
    <col min="25" max="25" width="8.7265625" style="33"/>
    <col min="65" max="65" width="8.7265625" style="33"/>
    <col min="69" max="69" width="8.7265625" style="33"/>
    <col min="85" max="85" width="8.7265625" style="33"/>
  </cols>
  <sheetData>
    <row r="1" spans="1:85" ht="15" thickBot="1" x14ac:dyDescent="0.4">
      <c r="A1" s="86" t="s">
        <v>925</v>
      </c>
      <c r="B1" s="187" t="s">
        <v>480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9"/>
      <c r="Z1" s="173" t="s">
        <v>481</v>
      </c>
      <c r="AA1" s="174"/>
      <c r="AB1" s="174"/>
      <c r="AC1" s="174"/>
      <c r="AD1" s="174"/>
      <c r="AE1" s="174"/>
      <c r="AF1" s="174"/>
      <c r="AG1" s="175"/>
      <c r="AH1" s="176" t="s">
        <v>482</v>
      </c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86"/>
      <c r="BN1" s="155" t="s">
        <v>485</v>
      </c>
      <c r="BO1" s="156"/>
      <c r="BP1" s="156"/>
      <c r="BQ1" s="157"/>
      <c r="BR1" s="161" t="s">
        <v>483</v>
      </c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5"/>
    </row>
    <row r="2" spans="1:85" ht="15" thickBot="1" x14ac:dyDescent="0.4">
      <c r="B2" s="181" t="s">
        <v>454</v>
      </c>
      <c r="C2" s="182"/>
      <c r="D2" s="182"/>
      <c r="E2" s="183"/>
      <c r="F2" s="181" t="s">
        <v>455</v>
      </c>
      <c r="G2" s="182"/>
      <c r="H2" s="182"/>
      <c r="I2" s="183"/>
      <c r="J2" s="181" t="s">
        <v>486</v>
      </c>
      <c r="K2" s="182"/>
      <c r="L2" s="182"/>
      <c r="M2" s="183"/>
      <c r="N2" s="181" t="s">
        <v>487</v>
      </c>
      <c r="O2" s="182"/>
      <c r="P2" s="182"/>
      <c r="Q2" s="183"/>
      <c r="R2" s="181" t="s">
        <v>457</v>
      </c>
      <c r="S2" s="182"/>
      <c r="T2" s="182"/>
      <c r="U2" s="183"/>
      <c r="V2" s="181" t="s">
        <v>458</v>
      </c>
      <c r="W2" s="182"/>
      <c r="X2" s="182"/>
      <c r="Y2" s="183"/>
      <c r="Z2" s="181" t="s">
        <v>459</v>
      </c>
      <c r="AA2" s="182"/>
      <c r="AB2" s="182"/>
      <c r="AC2" s="183"/>
      <c r="AD2" s="181" t="s">
        <v>460</v>
      </c>
      <c r="AE2" s="182"/>
      <c r="AF2" s="182"/>
      <c r="AG2" s="183"/>
      <c r="AH2" s="181" t="s">
        <v>498</v>
      </c>
      <c r="AI2" s="182"/>
      <c r="AJ2" s="182"/>
      <c r="AK2" s="183"/>
      <c r="AL2" s="181" t="s">
        <v>462</v>
      </c>
      <c r="AM2" s="182"/>
      <c r="AN2" s="182"/>
      <c r="AO2" s="183"/>
      <c r="AP2" s="178" t="s">
        <v>488</v>
      </c>
      <c r="AQ2" s="179"/>
      <c r="AR2" s="179"/>
      <c r="AS2" s="180"/>
      <c r="AT2" s="181" t="s">
        <v>464</v>
      </c>
      <c r="AU2" s="182"/>
      <c r="AV2" s="182"/>
      <c r="AW2" s="183"/>
      <c r="AX2" s="181" t="s">
        <v>465</v>
      </c>
      <c r="AY2" s="182"/>
      <c r="AZ2" s="182"/>
      <c r="BA2" s="183"/>
      <c r="BB2" s="181" t="s">
        <v>466</v>
      </c>
      <c r="BC2" s="182"/>
      <c r="BD2" s="182"/>
      <c r="BE2" s="183"/>
      <c r="BF2" s="181" t="s">
        <v>497</v>
      </c>
      <c r="BG2" s="182"/>
      <c r="BH2" s="182"/>
      <c r="BI2" s="183"/>
      <c r="BJ2" s="181" t="s">
        <v>489</v>
      </c>
      <c r="BK2" s="182"/>
      <c r="BL2" s="182"/>
      <c r="BM2" s="183"/>
      <c r="BN2" s="158"/>
      <c r="BO2" s="159"/>
      <c r="BP2" s="159"/>
      <c r="BQ2" s="160"/>
      <c r="BR2" s="181" t="s">
        <v>470</v>
      </c>
      <c r="BS2" s="182"/>
      <c r="BT2" s="182"/>
      <c r="BU2" s="183"/>
      <c r="BV2" s="181" t="s">
        <v>490</v>
      </c>
      <c r="BW2" s="182"/>
      <c r="BX2" s="182"/>
      <c r="BY2" s="183"/>
      <c r="BZ2" s="181" t="s">
        <v>471</v>
      </c>
      <c r="CA2" s="182"/>
      <c r="CB2" s="182"/>
      <c r="CC2" s="183"/>
      <c r="CD2" s="181" t="s">
        <v>473</v>
      </c>
      <c r="CE2" s="182"/>
      <c r="CF2" s="182"/>
      <c r="CG2" s="183"/>
    </row>
    <row r="3" spans="1:85" ht="15" thickBot="1" x14ac:dyDescent="0.4">
      <c r="A3" t="s">
        <v>404</v>
      </c>
      <c r="B3" s="36" t="s">
        <v>491</v>
      </c>
      <c r="C3" s="37" t="s">
        <v>492</v>
      </c>
      <c r="D3" s="37" t="s">
        <v>493</v>
      </c>
      <c r="E3" s="38" t="s">
        <v>494</v>
      </c>
      <c r="F3" s="36" t="s">
        <v>510</v>
      </c>
      <c r="G3" s="37" t="s">
        <v>511</v>
      </c>
      <c r="H3" s="37" t="s">
        <v>512</v>
      </c>
      <c r="I3" s="38" t="s">
        <v>513</v>
      </c>
      <c r="J3" s="36" t="s">
        <v>514</v>
      </c>
      <c r="K3" s="37" t="s">
        <v>515</v>
      </c>
      <c r="L3" s="37" t="s">
        <v>516</v>
      </c>
      <c r="M3" s="38" t="s">
        <v>517</v>
      </c>
      <c r="N3" s="36" t="s">
        <v>518</v>
      </c>
      <c r="O3" s="37" t="s">
        <v>519</v>
      </c>
      <c r="P3" s="37" t="s">
        <v>520</v>
      </c>
      <c r="Q3" s="38" t="s">
        <v>521</v>
      </c>
      <c r="R3" s="36" t="s">
        <v>522</v>
      </c>
      <c r="S3" s="37" t="s">
        <v>523</v>
      </c>
      <c r="T3" s="37" t="s">
        <v>524</v>
      </c>
      <c r="U3" s="38" t="s">
        <v>525</v>
      </c>
      <c r="V3" s="36" t="s">
        <v>526</v>
      </c>
      <c r="W3" s="37" t="s">
        <v>527</v>
      </c>
      <c r="X3" s="37" t="s">
        <v>528</v>
      </c>
      <c r="Y3" s="41" t="s">
        <v>529</v>
      </c>
      <c r="Z3" s="39" t="s">
        <v>531</v>
      </c>
      <c r="AA3" s="37" t="s">
        <v>530</v>
      </c>
      <c r="AB3" s="37" t="s">
        <v>532</v>
      </c>
      <c r="AC3" s="38" t="s">
        <v>533</v>
      </c>
      <c r="AD3" s="36" t="s">
        <v>534</v>
      </c>
      <c r="AE3" s="37" t="s">
        <v>535</v>
      </c>
      <c r="AF3" s="37" t="s">
        <v>536</v>
      </c>
      <c r="AG3" s="38" t="s">
        <v>537</v>
      </c>
      <c r="AH3" s="36" t="s">
        <v>538</v>
      </c>
      <c r="AI3" s="37" t="s">
        <v>539</v>
      </c>
      <c r="AJ3" s="37" t="s">
        <v>540</v>
      </c>
      <c r="AK3" s="38" t="s">
        <v>541</v>
      </c>
      <c r="AL3" s="34" t="s">
        <v>546</v>
      </c>
      <c r="AM3" s="34" t="s">
        <v>547</v>
      </c>
      <c r="AN3" s="34" t="s">
        <v>548</v>
      </c>
      <c r="AO3" s="34" t="s">
        <v>549</v>
      </c>
      <c r="AP3" s="36" t="s">
        <v>542</v>
      </c>
      <c r="AQ3" s="37" t="s">
        <v>543</v>
      </c>
      <c r="AR3" s="37" t="s">
        <v>544</v>
      </c>
      <c r="AS3" s="38" t="s">
        <v>545</v>
      </c>
      <c r="AT3" s="36" t="s">
        <v>550</v>
      </c>
      <c r="AU3" s="37" t="s">
        <v>551</v>
      </c>
      <c r="AV3" s="37" t="s">
        <v>552</v>
      </c>
      <c r="AW3" s="38" t="s">
        <v>553</v>
      </c>
      <c r="AX3" s="36" t="s">
        <v>554</v>
      </c>
      <c r="AY3" s="37" t="s">
        <v>556</v>
      </c>
      <c r="AZ3" s="37" t="s">
        <v>555</v>
      </c>
      <c r="BA3" s="38" t="s">
        <v>557</v>
      </c>
      <c r="BB3" s="36" t="s">
        <v>558</v>
      </c>
      <c r="BC3" s="37" t="s">
        <v>559</v>
      </c>
      <c r="BD3" s="37" t="s">
        <v>560</v>
      </c>
      <c r="BE3" s="38" t="s">
        <v>561</v>
      </c>
      <c r="BF3" s="36" t="s">
        <v>562</v>
      </c>
      <c r="BG3" s="37" t="s">
        <v>563</v>
      </c>
      <c r="BH3" s="37" t="s">
        <v>564</v>
      </c>
      <c r="BI3" s="38" t="s">
        <v>565</v>
      </c>
      <c r="BJ3" s="36" t="s">
        <v>566</v>
      </c>
      <c r="BK3" s="37" t="s">
        <v>567</v>
      </c>
      <c r="BL3" s="37" t="s">
        <v>568</v>
      </c>
      <c r="BM3" s="41" t="s">
        <v>569</v>
      </c>
      <c r="BN3" s="39" t="s">
        <v>570</v>
      </c>
      <c r="BO3" s="37" t="s">
        <v>571</v>
      </c>
      <c r="BP3" s="37" t="s">
        <v>572</v>
      </c>
      <c r="BQ3" s="41" t="s">
        <v>573</v>
      </c>
      <c r="BR3" s="39" t="s">
        <v>574</v>
      </c>
      <c r="BS3" s="37" t="s">
        <v>575</v>
      </c>
      <c r="BT3" s="37" t="s">
        <v>576</v>
      </c>
      <c r="BU3" s="38" t="s">
        <v>577</v>
      </c>
      <c r="BV3" s="36" t="s">
        <v>578</v>
      </c>
      <c r="BW3" s="37" t="s">
        <v>579</v>
      </c>
      <c r="BX3" s="37" t="s">
        <v>580</v>
      </c>
      <c r="BY3" s="38" t="s">
        <v>581</v>
      </c>
      <c r="BZ3" s="36" t="s">
        <v>582</v>
      </c>
      <c r="CA3" s="37" t="s">
        <v>583</v>
      </c>
      <c r="CB3" s="37" t="s">
        <v>584</v>
      </c>
      <c r="CC3" s="38" t="s">
        <v>585</v>
      </c>
      <c r="CD3" s="36" t="s">
        <v>586</v>
      </c>
      <c r="CE3" s="37" t="s">
        <v>587</v>
      </c>
      <c r="CF3" s="37" t="s">
        <v>588</v>
      </c>
      <c r="CG3" s="41" t="s">
        <v>589</v>
      </c>
    </row>
    <row r="4" spans="1:85" x14ac:dyDescent="0.35">
      <c r="A4">
        <v>1</v>
      </c>
      <c r="B4">
        <f>SUM(coded_data!CR4:CV4)</f>
        <v>5</v>
      </c>
      <c r="C4" s="40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40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6</v>
      </c>
      <c r="K4" s="40">
        <f>J4/8</f>
        <v>0.75</v>
      </c>
      <c r="L4">
        <f>IF(M4="very high", 5, IF(M4="high", 4, IF(M4="moderate", 3, IF(M4="low", 2, 1))))</f>
        <v>4</v>
      </c>
      <c r="M4" t="str">
        <f>IF(K4&lt;=20%, "very low", IF(K4&lt;=40%, "low", IF(K4&lt;=60%, "moderate", IF(K4&lt;=80%, "high", "very high"))))</f>
        <v>high</v>
      </c>
      <c r="N4">
        <f>SUM(coded_data!DK4:DR4)</f>
        <v>6</v>
      </c>
      <c r="O4" s="40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SUM(coded_data!DS4:DW4)</f>
        <v>5</v>
      </c>
      <c r="S4" s="40">
        <f>R4/5</f>
        <v>1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SUM(coded_data!DX4:EE4)</f>
        <v>32</v>
      </c>
      <c r="W4" s="40">
        <f>V4/40</f>
        <v>0.8</v>
      </c>
      <c r="X4">
        <f>IF(Y4="very high", 5, IF(Y4="high", 4, IF(Y4="moderate", 3, IF(Y4="low", 2, 1))))</f>
        <v>4</v>
      </c>
      <c r="Y4" s="33" t="str">
        <f>IF(W4&lt;=20%, "very low", IF(W4&lt;=40%, "low", IF(W4&lt;=60%, "moderate", IF(W4&lt;=80%, "high", "very high"))))</f>
        <v>high</v>
      </c>
      <c r="Z4">
        <f>SUM(coded_data!EF4:EG4)</f>
        <v>10</v>
      </c>
      <c r="AA4" s="40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SUM(coded_data!EH4:EO4)</f>
        <v>26</v>
      </c>
      <c r="AE4" s="40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SUM(coded_data!EP4:FA4)</f>
        <v>9</v>
      </c>
      <c r="AI4" s="40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SUM(coded_data!FB4:FI4)</f>
        <v>12</v>
      </c>
      <c r="AM4" s="40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SUM(coded_data!FJ4:FV4)</f>
        <v>6</v>
      </c>
      <c r="AQ4" s="40">
        <f>AP4/12</f>
        <v>0.5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SUM(coded_data!FW4:FX4)</f>
        <v>2</v>
      </c>
      <c r="AU4" s="40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SUM(coded_data!FY4:GK4)</f>
        <v>3</v>
      </c>
      <c r="AY4" s="40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SUM(coded_data!GL4:GR4)</f>
        <v>7</v>
      </c>
      <c r="BC4" s="40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SUM(coded_data!GS4:HB4)</f>
        <v>5</v>
      </c>
      <c r="BG4" s="40">
        <f>BF4/8</f>
        <v>0.625</v>
      </c>
      <c r="BH4">
        <f>IF(BI4="very high", 5, IF(BI4="high", 4, IF(BI4="moderate", 3, IF(BI4="low", 2, 1))))</f>
        <v>4</v>
      </c>
      <c r="BI4" t="str">
        <f>IF(BG4&lt;=20%, "very low", IF(BG4&lt;=40%, "low", IF(BG4&lt;=60%, "moderate", IF(BG4&lt;=80%, "high", "very high"))))</f>
        <v>high</v>
      </c>
      <c r="BJ4">
        <f>SUM(coded_data!HC4:HD4)</f>
        <v>4</v>
      </c>
      <c r="BK4" s="40">
        <f>BJ4/4</f>
        <v>1</v>
      </c>
      <c r="BL4">
        <f>IF(BM4="very high", 5, IF(BM4="high", 4, IF(BM4="moderate", 3, IF(BM4="low", 2, 1))))</f>
        <v>5</v>
      </c>
      <c r="BM4" s="33" t="str">
        <f>IF(BK4&lt;=20%, "very low", IF(BK4&lt;=40%, "low", IF(BK4&lt;=60%, "moderate", IF(BK4&lt;=80%, "high", "very high"))))</f>
        <v>very high</v>
      </c>
      <c r="BN4">
        <f>SUM(coded_data!HE4:HG4)</f>
        <v>2</v>
      </c>
      <c r="BO4" s="40">
        <f>BN4/3</f>
        <v>0.66666666666666663</v>
      </c>
      <c r="BP4">
        <f>IF(BQ4="very high", 5, IF(BQ4="high", 4, IF(BQ4="moderate", 3, IF(BQ4="low", 2, 1))))</f>
        <v>4</v>
      </c>
      <c r="BQ4" s="33" t="str">
        <f>IF(BO4&lt;=20%, "very low", IF(BO4&lt;=40%, "low", IF(BO4&lt;=60%, "moderate", IF(BO4&lt;=80%, "high", "very high"))))</f>
        <v>high</v>
      </c>
      <c r="BR4">
        <f>SUM(coded_data!HH4:HN4)</f>
        <v>7</v>
      </c>
      <c r="BS4" s="40">
        <f>BR4/8</f>
        <v>0.875</v>
      </c>
      <c r="BT4">
        <f>IF(BU4="very high", 5, IF(BU4="high", 4, IF(BU4="moderate", 3, IF(BU4="low", 2, 1))))</f>
        <v>5</v>
      </c>
      <c r="BU4" t="str">
        <f>IF(BS4&lt;=20%, "very low", IF(BS4&lt;=40%, "low", IF(BS4&lt;=60%, "moderate", IF(BS4&lt;=80%, "high", "very high"))))</f>
        <v>very high</v>
      </c>
      <c r="BV4">
        <f>SUM(coded_data!HO4:IB4)</f>
        <v>14</v>
      </c>
      <c r="BW4" s="40">
        <f>BV4/14</f>
        <v>1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SUM(coded_data!IC4:IG4)</f>
        <v>5</v>
      </c>
      <c r="CA4" s="40">
        <f>BZ4/5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SUM(coded_data!IH4:IJ4)</f>
        <v>4</v>
      </c>
      <c r="CE4" s="40">
        <f>CD4/4</f>
        <v>1</v>
      </c>
      <c r="CF4">
        <f>IF(CG4="very high", 5, IF(CG4="high", 4, IF(CG4="moderate", 3, IF(CG4="low", 2, 1))))</f>
        <v>5</v>
      </c>
      <c r="CG4" s="33" t="str">
        <f>IF(CE4&lt;=20%, "very low", IF(CE4&lt;=40%, "low", IF(CE4&lt;=60%, "moderate", IF(CE4&lt;=80%, "high", "very high"))))</f>
        <v>very high</v>
      </c>
    </row>
    <row r="5" spans="1:85" x14ac:dyDescent="0.35">
      <c r="A5">
        <v>2</v>
      </c>
      <c r="B5">
        <f>SUM(coded_data!CR5:CV5)</f>
        <v>3</v>
      </c>
      <c r="C5" s="40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40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40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40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SUM(coded_data!DS5:DW5)</f>
        <v>5</v>
      </c>
      <c r="S5" s="40">
        <f t="shared" ref="S5:S13" si="12">R5/5</f>
        <v>1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SUM(coded_data!DX5:EE5)</f>
        <v>31</v>
      </c>
      <c r="W5" s="40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33" t="str">
        <f t="shared" ref="Y5:Y13" si="17">IF(W5&lt;=20%, "very low", IF(W5&lt;=40%, "low", IF(W5&lt;=60%, "moderate", IF(W5&lt;=80%, "high", "very high"))))</f>
        <v>high</v>
      </c>
      <c r="Z5">
        <f>SUM(coded_data!EF5:EG5)</f>
        <v>10</v>
      </c>
      <c r="AA5" s="40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SUM(coded_data!EH5:EO5)</f>
        <v>27</v>
      </c>
      <c r="AE5" s="40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SUM(coded_data!EP5:FA5)</f>
        <v>9</v>
      </c>
      <c r="AI5" s="40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SUM(coded_data!FB5:FI5)</f>
        <v>8</v>
      </c>
      <c r="AM5" s="40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SUM(coded_data!FJ5:FV5)</f>
        <v>6</v>
      </c>
      <c r="AQ5" s="40">
        <f t="shared" ref="AQ5:AQ13" si="30">AP5/12</f>
        <v>0.5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SUM(coded_data!FW5:FX5)</f>
        <v>2</v>
      </c>
      <c r="AU5" s="40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SUM(coded_data!FY5:GK5)</f>
        <v>3</v>
      </c>
      <c r="AY5" s="40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SUM(coded_data!GL5:GR5)</f>
        <v>6</v>
      </c>
      <c r="BC5" s="40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SUM(coded_data!GS5:HB5)</f>
        <v>5</v>
      </c>
      <c r="BG5" s="40">
        <f t="shared" ref="BG5:BG13" si="42">BF5/8</f>
        <v>0.625</v>
      </c>
      <c r="BH5">
        <f t="shared" ref="BH5:BH13" si="43">IF(BI5="very high", 5, IF(BI5="high", 4, IF(BI5="moderate", 3, IF(BI5="low", 2, 1))))</f>
        <v>4</v>
      </c>
      <c r="BI5" t="str">
        <f t="shared" ref="BI5:BI13" si="44">IF(BG5&lt;=20%, "very low", IF(BG5&lt;=40%, "low", IF(BG5&lt;=60%, "moderate", IF(BG5&lt;=80%, "high", "very high"))))</f>
        <v>high</v>
      </c>
      <c r="BJ5">
        <f>SUM(coded_data!HC5:HD5)</f>
        <v>4</v>
      </c>
      <c r="BK5" s="40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33" t="str">
        <f t="shared" ref="BM5:BM13" si="47">IF(BK5&lt;=20%, "very low", IF(BK5&lt;=40%, "low", IF(BK5&lt;=60%, "moderate", IF(BK5&lt;=80%, "high", "very high"))))</f>
        <v>very high</v>
      </c>
      <c r="BN5">
        <f>SUM(coded_data!HE5:HG5)</f>
        <v>1</v>
      </c>
      <c r="BO5" s="40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33" t="str">
        <f t="shared" ref="BQ5:BQ13" si="50">IF(BO5&lt;=20%, "very low", IF(BO5&lt;=40%, "low", IF(BO5&lt;=60%, "moderate", IF(BO5&lt;=80%, "high", "very high"))))</f>
        <v>low</v>
      </c>
      <c r="BR5">
        <f>SUM(coded_data!HH5:HN5)</f>
        <v>4</v>
      </c>
      <c r="BS5" s="40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SUM(coded_data!HO5:IB5)</f>
        <v>8</v>
      </c>
      <c r="BW5" s="40">
        <f t="shared" ref="BW5:BW13" si="54">BV5/14</f>
        <v>0.5714285714285714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SUM(coded_data!IC5:IG5)</f>
        <v>1</v>
      </c>
      <c r="CA5" s="40">
        <f t="shared" ref="CA5:CA13" si="57">BZ5/5</f>
        <v>0.2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SUM(coded_data!IH5:IJ5)</f>
        <v>1</v>
      </c>
      <c r="CE5" s="40">
        <f t="shared" ref="CE5:CE13" si="60">CD5/4</f>
        <v>0.25</v>
      </c>
      <c r="CF5">
        <f t="shared" ref="CF5:CF13" si="61">IF(CG5="very high", 5, IF(CG5="high", 4, IF(CG5="moderate", 3, IF(CG5="low", 2, 1))))</f>
        <v>2</v>
      </c>
      <c r="CG5" s="33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>
        <v>3</v>
      </c>
      <c r="B6">
        <f>SUM(coded_data!CR6:CV6)</f>
        <v>3</v>
      </c>
      <c r="C6" s="40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40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40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40">
        <f t="shared" si="9"/>
        <v>0</v>
      </c>
      <c r="P6">
        <f t="shared" si="10"/>
        <v>1</v>
      </c>
      <c r="Q6" t="str">
        <f t="shared" si="11"/>
        <v>very low</v>
      </c>
      <c r="R6">
        <f>SUM(coded_data!DS6:DW6)</f>
        <v>4</v>
      </c>
      <c r="S6" s="40">
        <f t="shared" si="12"/>
        <v>0.8</v>
      </c>
      <c r="T6">
        <f t="shared" si="13"/>
        <v>4</v>
      </c>
      <c r="U6" t="str">
        <f t="shared" si="14"/>
        <v>high</v>
      </c>
      <c r="V6">
        <f>SUM(coded_data!DX6:EE6)</f>
        <v>32</v>
      </c>
      <c r="W6" s="40">
        <f t="shared" si="15"/>
        <v>0.8</v>
      </c>
      <c r="X6">
        <f t="shared" si="16"/>
        <v>4</v>
      </c>
      <c r="Y6" s="33" t="str">
        <f t="shared" si="17"/>
        <v>high</v>
      </c>
      <c r="Z6">
        <f>SUM(coded_data!EF6:EG6)</f>
        <v>9</v>
      </c>
      <c r="AA6" s="40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SUM(coded_data!EH6:EO6)</f>
        <v>31</v>
      </c>
      <c r="AE6" s="40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SUM(coded_data!EP6:FA6)</f>
        <v>11</v>
      </c>
      <c r="AI6" s="40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SUM(coded_data!FB6:FI6)</f>
        <v>7</v>
      </c>
      <c r="AM6" s="40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SUM(coded_data!FJ6:FV6)</f>
        <v>4</v>
      </c>
      <c r="AQ6" s="40">
        <f t="shared" si="30"/>
        <v>0.33333333333333331</v>
      </c>
      <c r="AR6">
        <f t="shared" si="31"/>
        <v>2</v>
      </c>
      <c r="AS6" t="str">
        <f t="shared" si="32"/>
        <v>low</v>
      </c>
      <c r="AT6">
        <f>SUM(coded_data!FW6:FX6)</f>
        <v>1</v>
      </c>
      <c r="AU6" s="40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SUM(coded_data!FY6:GK6)</f>
        <v>7</v>
      </c>
      <c r="AY6" s="40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SUM(coded_data!GL6:GR6)</f>
        <v>3</v>
      </c>
      <c r="BC6" s="40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SUM(coded_data!GS6:HB6)</f>
        <v>3</v>
      </c>
      <c r="BG6" s="40">
        <f t="shared" si="42"/>
        <v>0.375</v>
      </c>
      <c r="BH6">
        <f t="shared" si="43"/>
        <v>2</v>
      </c>
      <c r="BI6" t="str">
        <f t="shared" si="44"/>
        <v>low</v>
      </c>
      <c r="BJ6">
        <f>SUM(coded_data!HC6:HD6)</f>
        <v>0</v>
      </c>
      <c r="BK6" s="40">
        <f t="shared" si="45"/>
        <v>0</v>
      </c>
      <c r="BL6">
        <f t="shared" si="46"/>
        <v>1</v>
      </c>
      <c r="BM6" s="33" t="str">
        <f t="shared" si="47"/>
        <v>very low</v>
      </c>
      <c r="BN6">
        <f>SUM(coded_data!HE6:HG6)</f>
        <v>1</v>
      </c>
      <c r="BO6" s="40">
        <f t="shared" si="48"/>
        <v>0.33333333333333331</v>
      </c>
      <c r="BP6">
        <f t="shared" si="49"/>
        <v>2</v>
      </c>
      <c r="BQ6" s="33" t="str">
        <f t="shared" si="50"/>
        <v>low</v>
      </c>
      <c r="BR6">
        <f>SUM(coded_data!HH6:HN6)</f>
        <v>3</v>
      </c>
      <c r="BS6" s="40">
        <f t="shared" si="51"/>
        <v>0.375</v>
      </c>
      <c r="BT6">
        <f t="shared" si="52"/>
        <v>2</v>
      </c>
      <c r="BU6" t="str">
        <f t="shared" si="53"/>
        <v>low</v>
      </c>
      <c r="BV6">
        <f>SUM(coded_data!HO6:IB6)</f>
        <v>4</v>
      </c>
      <c r="BW6" s="40">
        <f t="shared" si="54"/>
        <v>0.2857142857142857</v>
      </c>
      <c r="BX6">
        <f t="shared" si="55"/>
        <v>2</v>
      </c>
      <c r="BY6" t="str">
        <f t="shared" si="56"/>
        <v>low</v>
      </c>
      <c r="BZ6">
        <f>SUM(coded_data!IC6:IG6)</f>
        <v>1</v>
      </c>
      <c r="CA6" s="40">
        <f t="shared" si="57"/>
        <v>0.2</v>
      </c>
      <c r="CB6">
        <f t="shared" si="58"/>
        <v>1</v>
      </c>
      <c r="CC6" t="str">
        <f t="shared" si="59"/>
        <v>very low</v>
      </c>
      <c r="CD6">
        <f>SUM(coded_data!IH6:IJ6)</f>
        <v>0</v>
      </c>
      <c r="CE6" s="40">
        <f t="shared" si="60"/>
        <v>0</v>
      </c>
      <c r="CF6">
        <f t="shared" si="61"/>
        <v>1</v>
      </c>
      <c r="CG6" s="33" t="str">
        <f t="shared" si="62"/>
        <v>very low</v>
      </c>
    </row>
    <row r="7" spans="1:85" x14ac:dyDescent="0.35">
      <c r="A7">
        <v>4</v>
      </c>
      <c r="B7">
        <f>SUM(coded_data!CR7:CV7)</f>
        <v>2</v>
      </c>
      <c r="C7" s="40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40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40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40">
        <f t="shared" si="9"/>
        <v>0</v>
      </c>
      <c r="P7">
        <f t="shared" si="10"/>
        <v>1</v>
      </c>
      <c r="Q7" t="str">
        <f t="shared" si="11"/>
        <v>very low</v>
      </c>
      <c r="R7">
        <f>SUM(coded_data!DS7:DW7)</f>
        <v>2</v>
      </c>
      <c r="S7" s="40">
        <f t="shared" si="12"/>
        <v>0.4</v>
      </c>
      <c r="T7">
        <f t="shared" si="13"/>
        <v>2</v>
      </c>
      <c r="U7" t="str">
        <f t="shared" si="14"/>
        <v>low</v>
      </c>
      <c r="V7">
        <f>SUM(coded_data!DX7:EE7)</f>
        <v>33</v>
      </c>
      <c r="W7" s="40">
        <f t="shared" si="15"/>
        <v>0.82499999999999996</v>
      </c>
      <c r="X7">
        <f t="shared" si="16"/>
        <v>5</v>
      </c>
      <c r="Y7" s="33" t="str">
        <f t="shared" si="17"/>
        <v>very high</v>
      </c>
      <c r="Z7">
        <f>SUM(coded_data!EF7:EG7)</f>
        <v>9</v>
      </c>
      <c r="AA7" s="40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SUM(coded_data!EH7:EO7)</f>
        <v>31</v>
      </c>
      <c r="AE7" s="40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SUM(coded_data!EP7:FA7)</f>
        <v>12</v>
      </c>
      <c r="AI7" s="40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SUM(coded_data!FB7:FI7)</f>
        <v>7</v>
      </c>
      <c r="AM7" s="40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SUM(coded_data!FJ7:FV7)</f>
        <v>8</v>
      </c>
      <c r="AQ7" s="40">
        <f t="shared" si="30"/>
        <v>0.66666666666666663</v>
      </c>
      <c r="AR7">
        <f t="shared" si="31"/>
        <v>4</v>
      </c>
      <c r="AS7" t="str">
        <f t="shared" si="32"/>
        <v>high</v>
      </c>
      <c r="AT7">
        <f>SUM(coded_data!FW7:FX7)</f>
        <v>1</v>
      </c>
      <c r="AU7" s="40">
        <f t="shared" si="33"/>
        <v>0.33333333333333331</v>
      </c>
      <c r="AV7">
        <f t="shared" si="34"/>
        <v>2</v>
      </c>
      <c r="AW7" t="str">
        <f t="shared" si="35"/>
        <v>low</v>
      </c>
      <c r="AX7">
        <f>SUM(coded_data!FY7:GK7)</f>
        <v>6</v>
      </c>
      <c r="AY7" s="40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SUM(coded_data!GL7:GR7)</f>
        <v>2</v>
      </c>
      <c r="BC7" s="40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SUM(coded_data!GS7:HB7)</f>
        <v>3</v>
      </c>
      <c r="BG7" s="40">
        <f t="shared" si="42"/>
        <v>0.375</v>
      </c>
      <c r="BH7">
        <f t="shared" si="43"/>
        <v>2</v>
      </c>
      <c r="BI7" t="str">
        <f t="shared" si="44"/>
        <v>low</v>
      </c>
      <c r="BJ7">
        <f>SUM(coded_data!HC7:HD7)</f>
        <v>0</v>
      </c>
      <c r="BK7" s="40">
        <f t="shared" si="45"/>
        <v>0</v>
      </c>
      <c r="BL7">
        <f t="shared" si="46"/>
        <v>1</v>
      </c>
      <c r="BM7" s="33" t="str">
        <f t="shared" si="47"/>
        <v>very low</v>
      </c>
      <c r="BN7">
        <f>SUM(coded_data!HE7:HG7)</f>
        <v>1</v>
      </c>
      <c r="BO7" s="40">
        <f t="shared" si="48"/>
        <v>0.33333333333333331</v>
      </c>
      <c r="BP7">
        <f t="shared" si="49"/>
        <v>2</v>
      </c>
      <c r="BQ7" s="33" t="str">
        <f t="shared" si="50"/>
        <v>low</v>
      </c>
      <c r="BR7">
        <f>SUM(coded_data!HH7:HN7)</f>
        <v>1</v>
      </c>
      <c r="BS7" s="40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SUM(coded_data!HO7:IB7)</f>
        <v>0</v>
      </c>
      <c r="BW7" s="40">
        <f t="shared" si="54"/>
        <v>0</v>
      </c>
      <c r="BX7">
        <f t="shared" si="55"/>
        <v>1</v>
      </c>
      <c r="BY7" t="str">
        <f t="shared" si="56"/>
        <v>very low</v>
      </c>
      <c r="BZ7">
        <f>SUM(coded_data!IC7:IG7)</f>
        <v>1</v>
      </c>
      <c r="CA7" s="40">
        <f t="shared" si="57"/>
        <v>0.2</v>
      </c>
      <c r="CB7">
        <f t="shared" si="58"/>
        <v>1</v>
      </c>
      <c r="CC7" t="str">
        <f t="shared" si="59"/>
        <v>very low</v>
      </c>
      <c r="CD7">
        <f>SUM(coded_data!IH7:IJ7)</f>
        <v>1</v>
      </c>
      <c r="CE7" s="40">
        <f t="shared" si="60"/>
        <v>0.25</v>
      </c>
      <c r="CF7">
        <f t="shared" si="61"/>
        <v>2</v>
      </c>
      <c r="CG7" s="33" t="str">
        <f t="shared" si="62"/>
        <v>low</v>
      </c>
    </row>
    <row r="8" spans="1:85" x14ac:dyDescent="0.35">
      <c r="A8">
        <v>5</v>
      </c>
      <c r="B8">
        <f>SUM(coded_data!CR8:CV8)</f>
        <v>2</v>
      </c>
      <c r="C8" s="40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3</v>
      </c>
      <c r="G8" s="40">
        <f t="shared" si="3"/>
        <v>0.5</v>
      </c>
      <c r="H8">
        <f t="shared" si="4"/>
        <v>3</v>
      </c>
      <c r="I8" t="str">
        <f t="shared" si="5"/>
        <v>moderate</v>
      </c>
      <c r="J8">
        <f>SUM(coded_data!DC8:DJ8)</f>
        <v>0</v>
      </c>
      <c r="K8" s="40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40">
        <f t="shared" si="9"/>
        <v>0</v>
      </c>
      <c r="P8">
        <f t="shared" si="10"/>
        <v>1</v>
      </c>
      <c r="Q8" t="str">
        <f t="shared" si="11"/>
        <v>very low</v>
      </c>
      <c r="R8">
        <f>SUM(coded_data!DS8:DW8)</f>
        <v>2</v>
      </c>
      <c r="S8" s="40">
        <f t="shared" si="12"/>
        <v>0.4</v>
      </c>
      <c r="T8">
        <f t="shared" si="13"/>
        <v>2</v>
      </c>
      <c r="U8" t="str">
        <f t="shared" si="14"/>
        <v>low</v>
      </c>
      <c r="V8">
        <f>SUM(coded_data!DX8:EE8)</f>
        <v>32</v>
      </c>
      <c r="W8" s="40">
        <f t="shared" si="15"/>
        <v>0.8</v>
      </c>
      <c r="X8">
        <f t="shared" si="16"/>
        <v>4</v>
      </c>
      <c r="Y8" s="33" t="str">
        <f t="shared" si="17"/>
        <v>high</v>
      </c>
      <c r="Z8">
        <f>SUM(coded_data!EF8:EG8)</f>
        <v>9</v>
      </c>
      <c r="AA8" s="40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SUM(coded_data!EH8:EO8)</f>
        <v>27</v>
      </c>
      <c r="AE8" s="40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SUM(coded_data!EP8:FA8)</f>
        <v>12</v>
      </c>
      <c r="AI8" s="40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SUM(coded_data!FB8:FI8)</f>
        <v>6</v>
      </c>
      <c r="AM8" s="40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SUM(coded_data!FJ8:FV8)</f>
        <v>4</v>
      </c>
      <c r="AQ8" s="40">
        <f t="shared" si="30"/>
        <v>0.33333333333333331</v>
      </c>
      <c r="AR8">
        <f t="shared" si="31"/>
        <v>2</v>
      </c>
      <c r="AS8" t="str">
        <f t="shared" si="32"/>
        <v>low</v>
      </c>
      <c r="AT8">
        <f>SUM(coded_data!FW8:FX8)</f>
        <v>1</v>
      </c>
      <c r="AU8" s="40">
        <f t="shared" si="33"/>
        <v>0.33333333333333331</v>
      </c>
      <c r="AV8">
        <f t="shared" si="34"/>
        <v>2</v>
      </c>
      <c r="AW8" t="str">
        <f t="shared" si="35"/>
        <v>low</v>
      </c>
      <c r="AX8">
        <f>SUM(coded_data!FY8:GK8)</f>
        <v>7</v>
      </c>
      <c r="AY8" s="40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SUM(coded_data!GL8:GR8)</f>
        <v>1</v>
      </c>
      <c r="BC8" s="40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SUM(coded_data!GS8:HB8)</f>
        <v>4</v>
      </c>
      <c r="BG8" s="40">
        <f t="shared" si="42"/>
        <v>0.5</v>
      </c>
      <c r="BH8">
        <f t="shared" si="43"/>
        <v>3</v>
      </c>
      <c r="BI8" t="str">
        <f t="shared" si="44"/>
        <v>moderate</v>
      </c>
      <c r="BJ8">
        <f>SUM(coded_data!HC8:HD8)</f>
        <v>0</v>
      </c>
      <c r="BK8" s="40">
        <f t="shared" si="45"/>
        <v>0</v>
      </c>
      <c r="BL8">
        <f t="shared" si="46"/>
        <v>1</v>
      </c>
      <c r="BM8" s="33" t="str">
        <f t="shared" si="47"/>
        <v>very low</v>
      </c>
      <c r="BN8">
        <f>SUM(coded_data!HE8:HG8)</f>
        <v>1</v>
      </c>
      <c r="BO8" s="40">
        <f t="shared" si="48"/>
        <v>0.33333333333333331</v>
      </c>
      <c r="BP8">
        <f t="shared" si="49"/>
        <v>2</v>
      </c>
      <c r="BQ8" s="33" t="str">
        <f t="shared" si="50"/>
        <v>low</v>
      </c>
      <c r="BR8">
        <f>SUM(coded_data!HH8:HN8)</f>
        <v>1</v>
      </c>
      <c r="BS8" s="40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SUM(coded_data!HO8:IB8)</f>
        <v>0</v>
      </c>
      <c r="BW8" s="40">
        <f t="shared" si="54"/>
        <v>0</v>
      </c>
      <c r="BX8">
        <f t="shared" si="55"/>
        <v>1</v>
      </c>
      <c r="BY8" t="str">
        <f t="shared" si="56"/>
        <v>very low</v>
      </c>
      <c r="BZ8">
        <f>SUM(coded_data!IC8:IG8)</f>
        <v>0</v>
      </c>
      <c r="CA8" s="40">
        <f t="shared" si="57"/>
        <v>0</v>
      </c>
      <c r="CB8">
        <f t="shared" si="58"/>
        <v>1</v>
      </c>
      <c r="CC8" t="str">
        <f t="shared" si="59"/>
        <v>very low</v>
      </c>
      <c r="CD8">
        <f>SUM(coded_data!IH8:IJ8)</f>
        <v>0</v>
      </c>
      <c r="CE8" s="40">
        <f t="shared" si="60"/>
        <v>0</v>
      </c>
      <c r="CF8">
        <f t="shared" si="61"/>
        <v>1</v>
      </c>
      <c r="CG8" s="33" t="str">
        <f t="shared" si="62"/>
        <v>very low</v>
      </c>
    </row>
    <row r="9" spans="1:85" x14ac:dyDescent="0.35">
      <c r="A9">
        <v>6</v>
      </c>
      <c r="B9">
        <f>SUM(coded_data!CR9:CV9)</f>
        <v>2</v>
      </c>
      <c r="C9" s="40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3</v>
      </c>
      <c r="G9" s="40">
        <f t="shared" si="3"/>
        <v>0.5</v>
      </c>
      <c r="H9">
        <f t="shared" si="4"/>
        <v>3</v>
      </c>
      <c r="I9" t="str">
        <f t="shared" si="5"/>
        <v>moderate</v>
      </c>
      <c r="J9">
        <f>SUM(coded_data!DC9:DJ9)</f>
        <v>0</v>
      </c>
      <c r="K9" s="40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40">
        <f t="shared" si="9"/>
        <v>0</v>
      </c>
      <c r="P9">
        <f t="shared" si="10"/>
        <v>1</v>
      </c>
      <c r="Q9" t="str">
        <f t="shared" si="11"/>
        <v>very low</v>
      </c>
      <c r="R9">
        <f>SUM(coded_data!DS9:DW9)</f>
        <v>1</v>
      </c>
      <c r="S9" s="40">
        <f t="shared" si="12"/>
        <v>0.2</v>
      </c>
      <c r="T9">
        <f t="shared" si="13"/>
        <v>1</v>
      </c>
      <c r="U9" t="str">
        <f t="shared" si="14"/>
        <v>very low</v>
      </c>
      <c r="V9">
        <f>SUM(coded_data!DX9:EE9)</f>
        <v>31</v>
      </c>
      <c r="W9" s="40">
        <f t="shared" si="15"/>
        <v>0.77500000000000002</v>
      </c>
      <c r="X9">
        <f t="shared" si="16"/>
        <v>4</v>
      </c>
      <c r="Y9" s="33" t="str">
        <f t="shared" si="17"/>
        <v>high</v>
      </c>
      <c r="Z9">
        <f>SUM(coded_data!EF9:EG9)</f>
        <v>8</v>
      </c>
      <c r="AA9" s="40">
        <f t="shared" si="18"/>
        <v>0.8</v>
      </c>
      <c r="AB9">
        <f t="shared" si="19"/>
        <v>4</v>
      </c>
      <c r="AC9" t="str">
        <f t="shared" si="20"/>
        <v>high</v>
      </c>
      <c r="AD9">
        <f>SUM(coded_data!EH9:EO9)</f>
        <v>29</v>
      </c>
      <c r="AE9" s="40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SUM(coded_data!EP9:FA9)</f>
        <v>13</v>
      </c>
      <c r="AI9" s="40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SUM(coded_data!FB9:FI9)</f>
        <v>10</v>
      </c>
      <c r="AM9" s="40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SUM(coded_data!FJ9:FV9)</f>
        <v>6</v>
      </c>
      <c r="AQ9" s="40">
        <f t="shared" si="30"/>
        <v>0.5</v>
      </c>
      <c r="AR9">
        <f t="shared" si="31"/>
        <v>3</v>
      </c>
      <c r="AS9" t="str">
        <f t="shared" si="32"/>
        <v>moderate</v>
      </c>
      <c r="AT9">
        <f>SUM(coded_data!FW9:FX9)</f>
        <v>1</v>
      </c>
      <c r="AU9" s="40">
        <f t="shared" si="33"/>
        <v>0.33333333333333331</v>
      </c>
      <c r="AV9">
        <f t="shared" si="34"/>
        <v>2</v>
      </c>
      <c r="AW9" t="str">
        <f t="shared" si="35"/>
        <v>low</v>
      </c>
      <c r="AX9">
        <f>SUM(coded_data!FY9:GK9)</f>
        <v>8</v>
      </c>
      <c r="AY9" s="40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SUM(coded_data!GL9:GR9)</f>
        <v>2</v>
      </c>
      <c r="BC9" s="40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SUM(coded_data!GS9:HB9)</f>
        <v>4</v>
      </c>
      <c r="BG9" s="40">
        <f t="shared" si="42"/>
        <v>0.5</v>
      </c>
      <c r="BH9">
        <f t="shared" si="43"/>
        <v>3</v>
      </c>
      <c r="BI9" t="str">
        <f t="shared" si="44"/>
        <v>moderate</v>
      </c>
      <c r="BJ9">
        <f>SUM(coded_data!HC9:HD9)</f>
        <v>0</v>
      </c>
      <c r="BK9" s="40">
        <f t="shared" si="45"/>
        <v>0</v>
      </c>
      <c r="BL9">
        <f t="shared" si="46"/>
        <v>1</v>
      </c>
      <c r="BM9" s="33" t="str">
        <f t="shared" si="47"/>
        <v>very low</v>
      </c>
      <c r="BN9">
        <f>SUM(coded_data!HE9:HG9)</f>
        <v>1</v>
      </c>
      <c r="BO9" s="40">
        <f t="shared" si="48"/>
        <v>0.33333333333333331</v>
      </c>
      <c r="BP9">
        <f t="shared" si="49"/>
        <v>2</v>
      </c>
      <c r="BQ9" s="33" t="str">
        <f t="shared" si="50"/>
        <v>low</v>
      </c>
      <c r="BR9">
        <f>SUM(coded_data!HH9:HN9)</f>
        <v>1</v>
      </c>
      <c r="BS9" s="40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SUM(coded_data!HO9:IB9)</f>
        <v>0</v>
      </c>
      <c r="BW9" s="40">
        <f t="shared" si="54"/>
        <v>0</v>
      </c>
      <c r="BX9">
        <f t="shared" si="55"/>
        <v>1</v>
      </c>
      <c r="BY9" t="str">
        <f t="shared" si="56"/>
        <v>very low</v>
      </c>
      <c r="BZ9">
        <f>SUM(coded_data!IC9:IG9)</f>
        <v>1</v>
      </c>
      <c r="CA9" s="40">
        <f t="shared" si="57"/>
        <v>0.2</v>
      </c>
      <c r="CB9">
        <f t="shared" si="58"/>
        <v>1</v>
      </c>
      <c r="CC9" t="str">
        <f t="shared" si="59"/>
        <v>very low</v>
      </c>
      <c r="CD9">
        <f>SUM(coded_data!IH9:IJ9)</f>
        <v>2</v>
      </c>
      <c r="CE9" s="40">
        <f t="shared" si="60"/>
        <v>0.5</v>
      </c>
      <c r="CF9">
        <f t="shared" si="61"/>
        <v>3</v>
      </c>
      <c r="CG9" s="33" t="str">
        <f t="shared" si="62"/>
        <v>moderate</v>
      </c>
    </row>
    <row r="10" spans="1:85" x14ac:dyDescent="0.35">
      <c r="A10">
        <v>7</v>
      </c>
      <c r="B10">
        <f>SUM(coded_data!CR10:CV10)</f>
        <v>2</v>
      </c>
      <c r="C10" s="40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3</v>
      </c>
      <c r="G10" s="40">
        <f t="shared" si="3"/>
        <v>0.5</v>
      </c>
      <c r="H10">
        <f t="shared" si="4"/>
        <v>3</v>
      </c>
      <c r="I10" t="str">
        <f t="shared" si="5"/>
        <v>moderate</v>
      </c>
      <c r="J10">
        <f>SUM(coded_data!DC10:DJ10)</f>
        <v>0</v>
      </c>
      <c r="K10" s="40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40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SUM(coded_data!DS10:DW10)</f>
        <v>1</v>
      </c>
      <c r="S10" s="40">
        <f t="shared" si="12"/>
        <v>0.2</v>
      </c>
      <c r="T10">
        <f t="shared" si="13"/>
        <v>1</v>
      </c>
      <c r="U10" t="str">
        <f t="shared" si="14"/>
        <v>very low</v>
      </c>
      <c r="V10">
        <f>SUM(coded_data!DX10:EE10)</f>
        <v>28</v>
      </c>
      <c r="W10" s="40">
        <f t="shared" si="15"/>
        <v>0.7</v>
      </c>
      <c r="X10">
        <f t="shared" si="16"/>
        <v>4</v>
      </c>
      <c r="Y10" s="33" t="str">
        <f t="shared" si="17"/>
        <v>high</v>
      </c>
      <c r="Z10">
        <f>SUM(coded_data!EF10:EG10)</f>
        <v>9</v>
      </c>
      <c r="AA10" s="40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SUM(coded_data!EH10:EO10)</f>
        <v>31</v>
      </c>
      <c r="AE10" s="40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SUM(coded_data!EP10:FA10)</f>
        <v>16</v>
      </c>
      <c r="AI10" s="40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SUM(coded_data!FB10:FI10)</f>
        <v>7</v>
      </c>
      <c r="AM10" s="40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SUM(coded_data!FJ10:FV10)</f>
        <v>4</v>
      </c>
      <c r="AQ10" s="40">
        <f t="shared" si="30"/>
        <v>0.33333333333333331</v>
      </c>
      <c r="AR10">
        <f t="shared" si="31"/>
        <v>2</v>
      </c>
      <c r="AS10" t="str">
        <f t="shared" si="32"/>
        <v>low</v>
      </c>
      <c r="AT10">
        <f>SUM(coded_data!FW10:FX10)</f>
        <v>1</v>
      </c>
      <c r="AU10" s="40">
        <f t="shared" si="33"/>
        <v>0.33333333333333331</v>
      </c>
      <c r="AV10">
        <f t="shared" si="34"/>
        <v>2</v>
      </c>
      <c r="AW10" t="str">
        <f t="shared" si="35"/>
        <v>low</v>
      </c>
      <c r="AX10">
        <f>SUM(coded_data!FY10:GK10)</f>
        <v>8</v>
      </c>
      <c r="AY10" s="40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SUM(coded_data!GL10:GR10)</f>
        <v>2</v>
      </c>
      <c r="BC10" s="40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SUM(coded_data!GS10:HB10)</f>
        <v>4</v>
      </c>
      <c r="BG10" s="40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SUM(coded_data!HC10:HD10)</f>
        <v>0</v>
      </c>
      <c r="BK10" s="40">
        <f t="shared" si="45"/>
        <v>0</v>
      </c>
      <c r="BL10">
        <f t="shared" si="46"/>
        <v>1</v>
      </c>
      <c r="BM10" s="33" t="str">
        <f t="shared" si="47"/>
        <v>very low</v>
      </c>
      <c r="BN10">
        <f>SUM(coded_data!HE10:HG10)</f>
        <v>2</v>
      </c>
      <c r="BO10" s="40">
        <f t="shared" si="48"/>
        <v>0.66666666666666663</v>
      </c>
      <c r="BP10">
        <f t="shared" si="49"/>
        <v>4</v>
      </c>
      <c r="BQ10" s="33" t="str">
        <f t="shared" si="50"/>
        <v>high</v>
      </c>
      <c r="BR10">
        <f>SUM(coded_data!HH10:HN10)</f>
        <v>1</v>
      </c>
      <c r="BS10" s="40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SUM(coded_data!HO10:IB10)</f>
        <v>0</v>
      </c>
      <c r="BW10" s="40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SUM(coded_data!IC10:IG10)</f>
        <v>0</v>
      </c>
      <c r="CA10" s="40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SUM(coded_data!IH10:IJ10)</f>
        <v>0</v>
      </c>
      <c r="CE10" s="40">
        <f t="shared" si="60"/>
        <v>0</v>
      </c>
      <c r="CF10">
        <f t="shared" si="61"/>
        <v>1</v>
      </c>
      <c r="CG10" s="33" t="str">
        <f t="shared" si="62"/>
        <v>very low</v>
      </c>
    </row>
    <row r="11" spans="1:85" x14ac:dyDescent="0.35">
      <c r="A11">
        <v>8</v>
      </c>
      <c r="B11">
        <f>SUM(coded_data!CR11:CV11)</f>
        <v>3</v>
      </c>
      <c r="C11" s="40">
        <f t="shared" si="0"/>
        <v>0.6</v>
      </c>
      <c r="D11">
        <f t="shared" si="1"/>
        <v>3</v>
      </c>
      <c r="E11" t="str">
        <f t="shared" si="2"/>
        <v>moderate</v>
      </c>
      <c r="F11">
        <f>SUM(coded_data!CW11:DB11)</f>
        <v>3</v>
      </c>
      <c r="G11" s="40">
        <f t="shared" si="3"/>
        <v>0.5</v>
      </c>
      <c r="H11">
        <f t="shared" si="4"/>
        <v>3</v>
      </c>
      <c r="I11" t="str">
        <f t="shared" si="5"/>
        <v>moderate</v>
      </c>
      <c r="J11">
        <f>SUM(coded_data!DC11:DJ11)</f>
        <v>0</v>
      </c>
      <c r="K11" s="40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40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SUM(coded_data!DS11:DW11)</f>
        <v>2</v>
      </c>
      <c r="S11" s="40">
        <f t="shared" si="12"/>
        <v>0.4</v>
      </c>
      <c r="T11">
        <f t="shared" si="13"/>
        <v>2</v>
      </c>
      <c r="U11" t="str">
        <f t="shared" si="14"/>
        <v>low</v>
      </c>
      <c r="V11">
        <f>SUM(coded_data!DX11:EE11)</f>
        <v>30</v>
      </c>
      <c r="W11" s="40">
        <f t="shared" si="15"/>
        <v>0.75</v>
      </c>
      <c r="X11">
        <f t="shared" si="16"/>
        <v>4</v>
      </c>
      <c r="Y11" s="33" t="str">
        <f t="shared" si="17"/>
        <v>high</v>
      </c>
      <c r="Z11">
        <f>SUM(coded_data!EF11:EG11)</f>
        <v>7</v>
      </c>
      <c r="AA11" s="40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SUM(coded_data!EH11:EO11)</f>
        <v>33</v>
      </c>
      <c r="AE11" s="40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SUM(coded_data!EP11:FA11)</f>
        <v>14</v>
      </c>
      <c r="AI11" s="40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SUM(coded_data!FB11:FI11)</f>
        <v>7</v>
      </c>
      <c r="AM11" s="40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SUM(coded_data!FJ11:FV11)</f>
        <v>5</v>
      </c>
      <c r="AQ11" s="40">
        <f t="shared" si="30"/>
        <v>0.41666666666666669</v>
      </c>
      <c r="AR11">
        <f t="shared" si="31"/>
        <v>3</v>
      </c>
      <c r="AS11" t="str">
        <f t="shared" si="32"/>
        <v>moderate</v>
      </c>
      <c r="AT11">
        <f>SUM(coded_data!FW11:FX11)</f>
        <v>0</v>
      </c>
      <c r="AU11" s="40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SUM(coded_data!FY11:GK11)</f>
        <v>7</v>
      </c>
      <c r="AY11" s="40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SUM(coded_data!GL11:GR11)</f>
        <v>1</v>
      </c>
      <c r="BC11" s="40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SUM(coded_data!GS11:HB11)</f>
        <v>4</v>
      </c>
      <c r="BG11" s="40">
        <f t="shared" si="42"/>
        <v>0.5</v>
      </c>
      <c r="BH11">
        <f t="shared" si="43"/>
        <v>3</v>
      </c>
      <c r="BI11" t="str">
        <f t="shared" si="44"/>
        <v>moderate</v>
      </c>
      <c r="BJ11">
        <f>SUM(coded_data!HC11:HD11)</f>
        <v>0</v>
      </c>
      <c r="BK11" s="40">
        <f t="shared" si="45"/>
        <v>0</v>
      </c>
      <c r="BL11">
        <f t="shared" si="46"/>
        <v>1</v>
      </c>
      <c r="BM11" s="33" t="str">
        <f t="shared" si="47"/>
        <v>very low</v>
      </c>
      <c r="BN11">
        <f>SUM(coded_data!HE11:HG11)</f>
        <v>2</v>
      </c>
      <c r="BO11" s="40">
        <f t="shared" si="48"/>
        <v>0.66666666666666663</v>
      </c>
      <c r="BP11">
        <f t="shared" si="49"/>
        <v>4</v>
      </c>
      <c r="BQ11" s="33" t="str">
        <f t="shared" si="50"/>
        <v>high</v>
      </c>
      <c r="BR11">
        <f>SUM(coded_data!HH11:HN11)</f>
        <v>1</v>
      </c>
      <c r="BS11" s="40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SUM(coded_data!HO11:IB11)</f>
        <v>0</v>
      </c>
      <c r="BW11" s="40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SUM(coded_data!IC11:IG11)</f>
        <v>1</v>
      </c>
      <c r="CA11" s="40">
        <f t="shared" si="57"/>
        <v>0.2</v>
      </c>
      <c r="CB11">
        <f t="shared" si="58"/>
        <v>1</v>
      </c>
      <c r="CC11" t="str">
        <f t="shared" si="59"/>
        <v>very low</v>
      </c>
      <c r="CD11">
        <f>SUM(coded_data!IH11:IJ11)</f>
        <v>1</v>
      </c>
      <c r="CE11" s="40">
        <f t="shared" si="60"/>
        <v>0.25</v>
      </c>
      <c r="CF11">
        <f t="shared" si="61"/>
        <v>2</v>
      </c>
      <c r="CG11" s="33" t="str">
        <f t="shared" si="62"/>
        <v>low</v>
      </c>
    </row>
    <row r="12" spans="1:85" x14ac:dyDescent="0.35">
      <c r="A12">
        <v>9</v>
      </c>
      <c r="B12">
        <f>SUM(coded_data!CR12:CV12)</f>
        <v>3</v>
      </c>
      <c r="C12" s="40">
        <f t="shared" si="0"/>
        <v>0.6</v>
      </c>
      <c r="D12">
        <f t="shared" si="1"/>
        <v>3</v>
      </c>
      <c r="E12" t="str">
        <f t="shared" si="2"/>
        <v>moderate</v>
      </c>
      <c r="F12">
        <f>SUM(coded_data!CW12:DB12)</f>
        <v>3</v>
      </c>
      <c r="G12" s="40">
        <f t="shared" si="3"/>
        <v>0.5</v>
      </c>
      <c r="H12">
        <f t="shared" si="4"/>
        <v>3</v>
      </c>
      <c r="I12" t="str">
        <f t="shared" si="5"/>
        <v>moderate</v>
      </c>
      <c r="J12">
        <f>SUM(coded_data!DC12:DJ12)</f>
        <v>0</v>
      </c>
      <c r="K12" s="40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40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SUM(coded_data!DS12:DW12)</f>
        <v>2</v>
      </c>
      <c r="S12" s="40">
        <f t="shared" si="12"/>
        <v>0.4</v>
      </c>
      <c r="T12">
        <f t="shared" si="13"/>
        <v>2</v>
      </c>
      <c r="U12" t="str">
        <f t="shared" si="14"/>
        <v>low</v>
      </c>
      <c r="V12">
        <f>SUM(coded_data!DX12:EE12)</f>
        <v>30</v>
      </c>
      <c r="W12" s="40">
        <f t="shared" si="15"/>
        <v>0.75</v>
      </c>
      <c r="X12">
        <f t="shared" si="16"/>
        <v>4</v>
      </c>
      <c r="Y12" s="33" t="str">
        <f t="shared" si="17"/>
        <v>high</v>
      </c>
      <c r="Z12">
        <f>SUM(coded_data!EF12:EG12)</f>
        <v>10</v>
      </c>
      <c r="AA12" s="40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SUM(coded_data!EH12:EO12)</f>
        <v>30</v>
      </c>
      <c r="AE12" s="40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SUM(coded_data!EP12:FA12)</f>
        <v>12</v>
      </c>
      <c r="AI12" s="40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SUM(coded_data!FB12:FI12)</f>
        <v>6</v>
      </c>
      <c r="AM12" s="40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SUM(coded_data!FJ12:FV12)</f>
        <v>7</v>
      </c>
      <c r="AQ12" s="40">
        <f t="shared" si="30"/>
        <v>0.58333333333333337</v>
      </c>
      <c r="AR12">
        <f t="shared" si="31"/>
        <v>3</v>
      </c>
      <c r="AS12" t="str">
        <f t="shared" si="32"/>
        <v>moderate</v>
      </c>
      <c r="AT12">
        <f>SUM(coded_data!FW12:FX12)</f>
        <v>0</v>
      </c>
      <c r="AU12" s="40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SUM(coded_data!FY12:GK12)</f>
        <v>8</v>
      </c>
      <c r="AY12" s="40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SUM(coded_data!GL12:GR12)</f>
        <v>1</v>
      </c>
      <c r="BC12" s="40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SUM(coded_data!GS12:HB12)</f>
        <v>3</v>
      </c>
      <c r="BG12" s="40">
        <f t="shared" si="42"/>
        <v>0.375</v>
      </c>
      <c r="BH12">
        <f t="shared" si="43"/>
        <v>2</v>
      </c>
      <c r="BI12" t="str">
        <f t="shared" si="44"/>
        <v>low</v>
      </c>
      <c r="BJ12">
        <f>SUM(coded_data!HC12:HD12)</f>
        <v>0</v>
      </c>
      <c r="BK12" s="40">
        <f t="shared" si="45"/>
        <v>0</v>
      </c>
      <c r="BL12">
        <f t="shared" si="46"/>
        <v>1</v>
      </c>
      <c r="BM12" s="33" t="str">
        <f t="shared" si="47"/>
        <v>very low</v>
      </c>
      <c r="BN12">
        <f>SUM(coded_data!HE12:HG12)</f>
        <v>2</v>
      </c>
      <c r="BO12" s="40">
        <f t="shared" si="48"/>
        <v>0.66666666666666663</v>
      </c>
      <c r="BP12">
        <f t="shared" si="49"/>
        <v>4</v>
      </c>
      <c r="BQ12" s="33" t="str">
        <f t="shared" si="50"/>
        <v>high</v>
      </c>
      <c r="BR12">
        <f>SUM(coded_data!HH12:HN12)</f>
        <v>1</v>
      </c>
      <c r="BS12" s="40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SUM(coded_data!HO12:IB12)</f>
        <v>0</v>
      </c>
      <c r="BW12" s="40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SUM(coded_data!IC12:IG12)</f>
        <v>0</v>
      </c>
      <c r="CA12" s="40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SUM(coded_data!IH12:IJ12)</f>
        <v>1</v>
      </c>
      <c r="CE12" s="40">
        <f t="shared" si="60"/>
        <v>0.25</v>
      </c>
      <c r="CF12">
        <f t="shared" si="61"/>
        <v>2</v>
      </c>
      <c r="CG12" s="33" t="str">
        <f t="shared" si="62"/>
        <v>low</v>
      </c>
    </row>
    <row r="13" spans="1:85" x14ac:dyDescent="0.35">
      <c r="A13">
        <v>10</v>
      </c>
      <c r="B13">
        <f>SUM(coded_data!CR13:CV13)</f>
        <v>4</v>
      </c>
      <c r="C13" s="40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40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40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40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SUM(coded_data!DS13:DW13)</f>
        <v>5</v>
      </c>
      <c r="S13" s="40">
        <f t="shared" si="12"/>
        <v>1</v>
      </c>
      <c r="T13">
        <f t="shared" si="13"/>
        <v>5</v>
      </c>
      <c r="U13" t="str">
        <f t="shared" si="14"/>
        <v>very high</v>
      </c>
      <c r="V13">
        <f>SUM(coded_data!DX13:EE13)</f>
        <v>33</v>
      </c>
      <c r="W13" s="40">
        <f t="shared" si="15"/>
        <v>0.82499999999999996</v>
      </c>
      <c r="X13">
        <f t="shared" si="16"/>
        <v>5</v>
      </c>
      <c r="Y13" s="33" t="str">
        <f t="shared" si="17"/>
        <v>very high</v>
      </c>
      <c r="Z13">
        <f>SUM(coded_data!EF13:EG13)</f>
        <v>10</v>
      </c>
      <c r="AA13" s="40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SUM(coded_data!EH13:EO13)</f>
        <v>26</v>
      </c>
      <c r="AE13" s="40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SUM(coded_data!EP13:FA13)</f>
        <v>8</v>
      </c>
      <c r="AI13" s="40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SUM(coded_data!FB13:FI13)</f>
        <v>7</v>
      </c>
      <c r="AM13" s="40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SUM(coded_data!FJ13:FV13)</f>
        <v>6</v>
      </c>
      <c r="AQ13" s="40">
        <f t="shared" si="30"/>
        <v>0.5</v>
      </c>
      <c r="AR13">
        <f t="shared" si="31"/>
        <v>3</v>
      </c>
      <c r="AS13" t="str">
        <f t="shared" si="32"/>
        <v>moderate</v>
      </c>
      <c r="AT13">
        <f>SUM(coded_data!FW13:FX13)</f>
        <v>1</v>
      </c>
      <c r="AU13" s="40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SUM(coded_data!FY13:GK13)</f>
        <v>6</v>
      </c>
      <c r="AY13" s="40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SUM(coded_data!GL13:GR13)</f>
        <v>3</v>
      </c>
      <c r="BC13" s="40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SUM(coded_data!GS13:HB13)</f>
        <v>5</v>
      </c>
      <c r="BG13" s="40">
        <f t="shared" si="42"/>
        <v>0.625</v>
      </c>
      <c r="BH13">
        <f t="shared" si="43"/>
        <v>4</v>
      </c>
      <c r="BI13" t="str">
        <f t="shared" si="44"/>
        <v>high</v>
      </c>
      <c r="BJ13">
        <f>SUM(coded_data!HC13:HD13)</f>
        <v>4</v>
      </c>
      <c r="BK13" s="40">
        <f t="shared" si="45"/>
        <v>1</v>
      </c>
      <c r="BL13">
        <f t="shared" si="46"/>
        <v>5</v>
      </c>
      <c r="BM13" s="33" t="str">
        <f t="shared" si="47"/>
        <v>very high</v>
      </c>
      <c r="BN13">
        <f>SUM(coded_data!HE13:HG13)</f>
        <v>2</v>
      </c>
      <c r="BO13" s="40">
        <f t="shared" si="48"/>
        <v>0.66666666666666663</v>
      </c>
      <c r="BP13">
        <f t="shared" si="49"/>
        <v>4</v>
      </c>
      <c r="BQ13" s="33" t="str">
        <f t="shared" si="50"/>
        <v>high</v>
      </c>
      <c r="BR13">
        <f>SUM(coded_data!HH13:HN13)</f>
        <v>6</v>
      </c>
      <c r="BS13" s="40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SUM(coded_data!HO13:IB13)</f>
        <v>9</v>
      </c>
      <c r="BW13" s="40">
        <f t="shared" si="54"/>
        <v>0.6428571428571429</v>
      </c>
      <c r="BX13">
        <f t="shared" si="55"/>
        <v>4</v>
      </c>
      <c r="BY13" t="str">
        <f t="shared" si="56"/>
        <v>high</v>
      </c>
      <c r="BZ13">
        <f>SUM(coded_data!IC13:IG13)</f>
        <v>1</v>
      </c>
      <c r="CA13" s="40">
        <f t="shared" si="57"/>
        <v>0.2</v>
      </c>
      <c r="CB13">
        <f t="shared" si="58"/>
        <v>1</v>
      </c>
      <c r="CC13" t="str">
        <f t="shared" si="59"/>
        <v>very low</v>
      </c>
      <c r="CD13">
        <f>SUM(coded_data!IH13:IJ13)</f>
        <v>1</v>
      </c>
      <c r="CE13" s="40">
        <f t="shared" si="60"/>
        <v>0.25</v>
      </c>
      <c r="CF13">
        <f t="shared" si="61"/>
        <v>2</v>
      </c>
      <c r="CG13" s="33" t="str">
        <f t="shared" si="62"/>
        <v>low</v>
      </c>
    </row>
  </sheetData>
  <mergeCells count="25"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</mergeCells>
  <hyperlinks>
    <hyperlink ref="A1" location="Intro!A1" display="Intro!A1" xr:uid="{52F76497-CDC2-4AEA-BDCC-8BD0E7867D1B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:CD61"/>
  <sheetViews>
    <sheetView topLeftCell="BA1" zoomScale="40" zoomScaleNormal="40" workbookViewId="0">
      <selection activeCell="BQ33" sqref="BQ33"/>
    </sheetView>
  </sheetViews>
  <sheetFormatPr defaultRowHeight="14.5" x14ac:dyDescent="0.35"/>
  <cols>
    <col min="1" max="1" width="4" style="53" customWidth="1"/>
    <col min="2" max="2" width="27.81640625" customWidth="1"/>
    <col min="3" max="3" width="28.08984375" customWidth="1"/>
    <col min="4" max="4" width="6.26953125" customWidth="1"/>
    <col min="5" max="5" width="24" customWidth="1"/>
    <col min="6" max="6" width="1" customWidth="1"/>
    <col min="7" max="7" width="4.7265625" style="53" customWidth="1"/>
    <col min="8" max="8" width="40" customWidth="1"/>
    <col min="9" max="9" width="26.7265625" customWidth="1"/>
    <col min="10" max="10" width="6.7265625" customWidth="1"/>
    <col min="11" max="11" width="16.90625" customWidth="1"/>
    <col min="12" max="12" width="2.08984375" customWidth="1"/>
    <col min="13" max="13" width="5.26953125" style="53" customWidth="1"/>
    <col min="14" max="14" width="36.54296875" customWidth="1"/>
    <col min="15" max="15" width="20.1796875" customWidth="1"/>
    <col min="16" max="16" width="5.81640625" customWidth="1"/>
    <col min="17" max="17" width="11.36328125" customWidth="1"/>
    <col min="19" max="19" width="6" customWidth="1"/>
    <col min="20" max="20" width="78.90625" customWidth="1"/>
    <col min="21" max="21" width="18" customWidth="1"/>
    <col min="22" max="22" width="26.36328125" style="40" customWidth="1"/>
    <col min="23" max="23" width="9.453125" customWidth="1"/>
    <col min="24" max="24" width="19.08984375" customWidth="1"/>
    <col min="25" max="25" width="2.6328125" customWidth="1"/>
    <col min="26" max="26" width="6" customWidth="1"/>
    <col min="27" max="27" width="55.81640625" customWidth="1"/>
    <col min="28" max="28" width="4.1796875" customWidth="1"/>
    <col min="29" max="32" width="4.54296875" customWidth="1"/>
    <col min="33" max="33" width="18" customWidth="1"/>
    <col min="34" max="34" width="20.54296875" customWidth="1"/>
    <col min="35" max="35" width="10.1796875" customWidth="1"/>
    <col min="36" max="36" width="18.7265625" customWidth="1"/>
    <col min="37" max="37" width="4.6328125" customWidth="1"/>
    <col min="38" max="38" width="6.36328125" customWidth="1"/>
    <col min="39" max="39" width="106.81640625" customWidth="1"/>
    <col min="40" max="40" width="4.36328125" customWidth="1"/>
    <col min="41" max="44" width="4.81640625" customWidth="1"/>
    <col min="45" max="45" width="18.90625" customWidth="1"/>
    <col min="46" max="46" width="21.1796875" customWidth="1"/>
    <col min="47" max="47" width="10" customWidth="1"/>
    <col min="48" max="48" width="18.6328125" customWidth="1"/>
    <col min="49" max="49" width="3.08984375" customWidth="1"/>
    <col min="50" max="50" width="6.36328125" customWidth="1"/>
    <col min="51" max="51" width="83.6328125" customWidth="1"/>
    <col min="52" max="52" width="18.90625" customWidth="1"/>
    <col min="53" max="53" width="27.54296875" customWidth="1"/>
    <col min="54" max="54" width="9.36328125" customWidth="1"/>
    <col min="55" max="55" width="19.08984375" customWidth="1"/>
    <col min="56" max="56" width="2.36328125" customWidth="1"/>
    <col min="57" max="57" width="6.36328125" customWidth="1"/>
    <col min="58" max="58" width="58" customWidth="1"/>
    <col min="59" max="59" width="18.90625" customWidth="1"/>
    <col min="60" max="60" width="27.54296875" customWidth="1"/>
    <col min="61" max="61" width="9.36328125" customWidth="1"/>
    <col min="62" max="62" width="19.08984375" customWidth="1"/>
    <col min="63" max="63" width="3.453125" customWidth="1"/>
    <col min="64" max="64" width="13.90625" customWidth="1"/>
    <col min="71" max="71" width="1.6328125" customWidth="1"/>
    <col min="72" max="72" width="14.6328125" customWidth="1"/>
    <col min="73" max="73" width="15.36328125" customWidth="1"/>
    <col min="74" max="74" width="1.26953125" customWidth="1"/>
    <col min="75" max="75" width="23.90625" customWidth="1"/>
    <col min="77" max="77" width="7.81640625" customWidth="1"/>
    <col min="78" max="78" width="10.54296875" customWidth="1"/>
    <col min="79" max="79" width="1.1796875" customWidth="1"/>
    <col min="80" max="80" width="25.36328125" customWidth="1"/>
    <col min="81" max="81" width="2.81640625" customWidth="1"/>
  </cols>
  <sheetData>
    <row r="1" spans="1:82" ht="14.5" customHeight="1" x14ac:dyDescent="0.35">
      <c r="A1" s="199" t="s">
        <v>925</v>
      </c>
      <c r="B1" s="212" t="s">
        <v>781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4"/>
      <c r="S1" s="206" t="s">
        <v>822</v>
      </c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8"/>
      <c r="AL1" s="254" t="s">
        <v>481</v>
      </c>
      <c r="AM1" s="255"/>
      <c r="AN1" s="255"/>
      <c r="AO1" s="255"/>
      <c r="AP1" s="255"/>
      <c r="AQ1" s="255"/>
      <c r="AR1" s="255"/>
      <c r="AS1" s="255"/>
      <c r="AT1" s="255"/>
      <c r="AU1" s="255"/>
      <c r="AV1" s="256"/>
      <c r="AX1" s="260" t="s">
        <v>482</v>
      </c>
      <c r="AY1" s="261"/>
      <c r="AZ1" s="261"/>
      <c r="BA1" s="261"/>
      <c r="BB1" s="261"/>
      <c r="BC1" s="262"/>
      <c r="BE1" s="245" t="s">
        <v>483</v>
      </c>
      <c r="BF1" s="246"/>
      <c r="BG1" s="246"/>
      <c r="BH1" s="246"/>
      <c r="BI1" s="246"/>
      <c r="BJ1" s="247"/>
      <c r="BL1" s="271" t="s">
        <v>896</v>
      </c>
      <c r="BM1" s="272"/>
      <c r="BN1" s="272"/>
      <c r="BO1" s="272"/>
      <c r="BP1" s="272"/>
      <c r="BQ1" s="272"/>
      <c r="BR1" s="272"/>
      <c r="BS1" s="272"/>
      <c r="BT1" s="272"/>
      <c r="BU1" s="272"/>
      <c r="BV1" s="272"/>
      <c r="BW1" s="272"/>
      <c r="BX1" s="272"/>
      <c r="BY1" s="272"/>
      <c r="BZ1" s="272"/>
      <c r="CA1" s="272"/>
      <c r="CB1" s="272"/>
      <c r="CC1" s="272"/>
      <c r="CD1" s="273"/>
    </row>
    <row r="2" spans="1:82" ht="15" customHeight="1" thickBot="1" x14ac:dyDescent="0.4">
      <c r="A2" s="199"/>
      <c r="B2" s="215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7"/>
      <c r="S2" s="209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1"/>
      <c r="AL2" s="257"/>
      <c r="AM2" s="258"/>
      <c r="AN2" s="258"/>
      <c r="AO2" s="258"/>
      <c r="AP2" s="258"/>
      <c r="AQ2" s="258"/>
      <c r="AR2" s="258"/>
      <c r="AS2" s="258"/>
      <c r="AT2" s="258"/>
      <c r="AU2" s="258"/>
      <c r="AV2" s="259"/>
      <c r="AX2" s="263"/>
      <c r="AY2" s="264"/>
      <c r="AZ2" s="264"/>
      <c r="BA2" s="264"/>
      <c r="BB2" s="264"/>
      <c r="BC2" s="265"/>
      <c r="BE2" s="248"/>
      <c r="BF2" s="249"/>
      <c r="BG2" s="249"/>
      <c r="BH2" s="249"/>
      <c r="BI2" s="249"/>
      <c r="BJ2" s="250"/>
      <c r="BL2" s="274"/>
      <c r="BM2" s="275"/>
      <c r="BN2" s="275"/>
      <c r="BO2" s="275"/>
      <c r="BP2" s="275"/>
      <c r="BQ2" s="275"/>
      <c r="BR2" s="275"/>
      <c r="BS2" s="275"/>
      <c r="BT2" s="275"/>
      <c r="BU2" s="275"/>
      <c r="BV2" s="275"/>
      <c r="BW2" s="275"/>
      <c r="BX2" s="275"/>
      <c r="BY2" s="275"/>
      <c r="BZ2" s="275"/>
      <c r="CA2" s="275"/>
      <c r="CB2" s="275"/>
      <c r="CC2" s="275"/>
      <c r="CD2" s="276"/>
    </row>
    <row r="3" spans="1:82" ht="15" thickBot="1" x14ac:dyDescent="0.4">
      <c r="A3" s="53" t="s">
        <v>51</v>
      </c>
      <c r="B3" t="s">
        <v>626</v>
      </c>
      <c r="C3" t="s">
        <v>627</v>
      </c>
      <c r="D3" t="s">
        <v>628</v>
      </c>
      <c r="E3" t="s">
        <v>629</v>
      </c>
      <c r="G3" s="53" t="s">
        <v>51</v>
      </c>
      <c r="H3" t="s">
        <v>626</v>
      </c>
      <c r="I3" t="s">
        <v>627</v>
      </c>
      <c r="J3" t="s">
        <v>628</v>
      </c>
      <c r="K3" t="s">
        <v>629</v>
      </c>
      <c r="M3" s="53" t="s">
        <v>51</v>
      </c>
      <c r="N3" t="s">
        <v>626</v>
      </c>
      <c r="O3" t="s">
        <v>627</v>
      </c>
      <c r="P3" t="s">
        <v>628</v>
      </c>
      <c r="Q3" t="s">
        <v>629</v>
      </c>
      <c r="S3" t="s">
        <v>51</v>
      </c>
      <c r="T3" t="s">
        <v>782</v>
      </c>
      <c r="U3" t="s">
        <v>783</v>
      </c>
      <c r="V3" s="40" t="s">
        <v>784</v>
      </c>
      <c r="W3" t="s">
        <v>785</v>
      </c>
      <c r="X3" t="s">
        <v>786</v>
      </c>
      <c r="Z3" t="s">
        <v>51</v>
      </c>
      <c r="AA3" t="s">
        <v>814</v>
      </c>
      <c r="AB3" t="s">
        <v>920</v>
      </c>
      <c r="AC3" t="s">
        <v>921</v>
      </c>
      <c r="AD3" t="s">
        <v>922</v>
      </c>
      <c r="AE3" t="s">
        <v>923</v>
      </c>
      <c r="AF3" t="s">
        <v>924</v>
      </c>
      <c r="AG3" t="s">
        <v>783</v>
      </c>
      <c r="AH3" t="s">
        <v>803</v>
      </c>
      <c r="AI3" t="s">
        <v>804</v>
      </c>
      <c r="AJ3" t="s">
        <v>507</v>
      </c>
      <c r="AL3" t="s">
        <v>51</v>
      </c>
      <c r="AM3" t="s">
        <v>782</v>
      </c>
      <c r="AN3" t="s">
        <v>920</v>
      </c>
      <c r="AO3" t="s">
        <v>921</v>
      </c>
      <c r="AP3" t="s">
        <v>922</v>
      </c>
      <c r="AQ3" t="s">
        <v>923</v>
      </c>
      <c r="AR3" t="s">
        <v>924</v>
      </c>
      <c r="AS3" t="s">
        <v>783</v>
      </c>
      <c r="AT3" t="s">
        <v>803</v>
      </c>
      <c r="AU3" t="s">
        <v>804</v>
      </c>
      <c r="AV3" t="s">
        <v>507</v>
      </c>
      <c r="AX3" t="s">
        <v>51</v>
      </c>
      <c r="AY3" t="s">
        <v>782</v>
      </c>
      <c r="AZ3" t="s">
        <v>783</v>
      </c>
      <c r="BA3" s="40" t="s">
        <v>784</v>
      </c>
      <c r="BB3" t="s">
        <v>785</v>
      </c>
      <c r="BC3" t="s">
        <v>786</v>
      </c>
      <c r="BE3" t="s">
        <v>51</v>
      </c>
      <c r="BF3" t="s">
        <v>782</v>
      </c>
      <c r="BG3" t="s">
        <v>783</v>
      </c>
      <c r="BH3" s="40" t="s">
        <v>784</v>
      </c>
      <c r="BI3" t="s">
        <v>785</v>
      </c>
      <c r="BJ3" t="s">
        <v>786</v>
      </c>
      <c r="BL3" s="251" t="s">
        <v>897</v>
      </c>
      <c r="BM3" s="252"/>
      <c r="BN3" s="252"/>
      <c r="BO3" s="252"/>
      <c r="BP3" s="252"/>
      <c r="BQ3" s="252"/>
      <c r="BR3" s="253"/>
      <c r="BT3" s="251" t="s">
        <v>908</v>
      </c>
      <c r="BU3" s="253"/>
      <c r="BW3" s="251" t="s">
        <v>909</v>
      </c>
      <c r="BX3" s="252"/>
      <c r="BY3" s="252"/>
      <c r="BZ3" s="253"/>
      <c r="CB3" s="268" t="s">
        <v>476</v>
      </c>
      <c r="CC3" s="269"/>
      <c r="CD3" s="270"/>
    </row>
    <row r="4" spans="1:82" ht="14.5" customHeight="1" thickBot="1" x14ac:dyDescent="0.4">
      <c r="A4" s="218" t="s">
        <v>477</v>
      </c>
      <c r="B4" s="219"/>
      <c r="C4" s="219"/>
      <c r="D4" s="219"/>
      <c r="E4" s="220"/>
      <c r="G4" s="223" t="s">
        <v>680</v>
      </c>
      <c r="H4" s="224"/>
      <c r="I4" s="224"/>
      <c r="J4" s="224"/>
      <c r="K4" s="225"/>
      <c r="M4" s="237" t="s">
        <v>478</v>
      </c>
      <c r="N4" s="238"/>
      <c r="O4" s="238"/>
      <c r="P4" s="238"/>
      <c r="Q4" s="239"/>
      <c r="S4">
        <v>1</v>
      </c>
      <c r="T4" t="s">
        <v>787</v>
      </c>
      <c r="U4">
        <f>SUM(coded_data!CR:CR)</f>
        <v>8</v>
      </c>
      <c r="V4" s="40">
        <f>U4/COUNT(coded_data!CR:CR)</f>
        <v>0.8</v>
      </c>
      <c r="W4">
        <f>IF(X4="very low", 1, IF(X4="low", 2, IF(X4="moderate", 3, IF(X4="high", 4, 5))))</f>
        <v>4</v>
      </c>
      <c r="X4" t="str">
        <f t="shared" ref="X4:X19" si="0">IF(V4&lt;=20%, "very low", IF(V4&lt;=40%, "low", IF(V4&lt;=60%, "moderate", IF(V4&lt;=80%, "high", "very high"))))</f>
        <v>high</v>
      </c>
      <c r="Z4" t="s">
        <v>805</v>
      </c>
      <c r="AA4" t="s">
        <v>813</v>
      </c>
      <c r="AB4">
        <f>COUNTIF(coded_data!DX:DX, 1)</f>
        <v>1</v>
      </c>
      <c r="AC4">
        <f>COUNTIF(coded_data!DX:DX, 2)</f>
        <v>1</v>
      </c>
      <c r="AD4">
        <f>COUNTIF(coded_data!DX:DX, 3)</f>
        <v>8</v>
      </c>
      <c r="AE4">
        <f>COUNTIF(coded_data!DX:DX, 4)</f>
        <v>0</v>
      </c>
      <c r="AF4">
        <f>COUNTIF(coded_data!DX:DX, 5)</f>
        <v>0</v>
      </c>
      <c r="AG4">
        <f>SUM(coded_data!DX:DX)</f>
        <v>27</v>
      </c>
      <c r="AH4" s="40">
        <f>AG4/COUNT(coded_data!DD:DD)/5</f>
        <v>0.54</v>
      </c>
      <c r="AI4">
        <f t="shared" ref="AI4:AI11" si="1">IF(AJ4="very low", 1, IF(AJ4="low", 2, IF(AJ4="moderate", 3, IF(AJ4="high", 4, 5))))</f>
        <v>3</v>
      </c>
      <c r="AJ4" t="str">
        <f>IF(AH4&lt;=20%, "very low", IF(AH4&lt;=40%, "low", IF(AH4&lt;=60%, "moderate", IF(AH4&lt;=80%, "high", "very high"))))</f>
        <v>moderate</v>
      </c>
      <c r="AL4">
        <v>1</v>
      </c>
      <c r="AM4" t="s">
        <v>831</v>
      </c>
      <c r="AN4">
        <f>COUNTIF(coded_data!EF:EF, 1)</f>
        <v>0</v>
      </c>
      <c r="AO4">
        <f>COUNTIF(coded_data!EF:EF, 2)</f>
        <v>0</v>
      </c>
      <c r="AP4">
        <f>COUNTIF(coded_data!EF:EF, 3)</f>
        <v>0</v>
      </c>
      <c r="AQ4">
        <f>COUNTIF(coded_data!EF:EF, 4)</f>
        <v>0</v>
      </c>
      <c r="AR4">
        <f>COUNTIF(coded_data!EF:EF, 5)</f>
        <v>10</v>
      </c>
      <c r="AS4">
        <f>SUM(coded_data!EF:EF)</f>
        <v>50</v>
      </c>
      <c r="AT4" s="40">
        <f>AS4/COUNT(coded_data!DP:DP)/5</f>
        <v>1</v>
      </c>
      <c r="AU4">
        <f t="shared" ref="AU4:AU13" si="2">IF(AV4="very low", 1, IF(AV4="low", 2, IF(AV4="moderate", 3, IF(AV4="high", 4, 5))))</f>
        <v>5</v>
      </c>
      <c r="AV4" t="str">
        <f>IF(AT4&lt;=20%, "very low", IF(AT4&lt;=40%, "low", IF(AT4&lt;=60%, "moderate", IF(AT4&lt;=80%, "high", "very high"))))</f>
        <v>very high</v>
      </c>
      <c r="AX4">
        <v>1</v>
      </c>
      <c r="AY4" t="s">
        <v>841</v>
      </c>
      <c r="AZ4">
        <f>SUM(coded_data!EP:EP)</f>
        <v>30</v>
      </c>
      <c r="BA4" s="40">
        <f>AZ4/COUNT(coded_data!EP:EP)/6</f>
        <v>0.5</v>
      </c>
      <c r="BB4">
        <f t="shared" ref="BB4:BB26" si="3">IF(BC4="very low", 1, IF(BC4="low", 2, IF(BC4="moderate", 3, IF(BC4="high", 4, 5))))</f>
        <v>3</v>
      </c>
      <c r="BC4" t="str">
        <f>IF(BA4&lt;=20%, "very low", IF(BA4&lt;=40%, "low", IF(BA4&lt;=60%, "moderate", IF(BA4&lt;=80%, "high", "very high"))))</f>
        <v>moderate</v>
      </c>
      <c r="BE4">
        <v>1</v>
      </c>
      <c r="BF4" t="s">
        <v>873</v>
      </c>
      <c r="BG4">
        <f>SUM(coded_data!HH:HH)</f>
        <v>3</v>
      </c>
      <c r="BH4" s="40">
        <f>BG4/COUNT(coded_data!H:H)</f>
        <v>0.3</v>
      </c>
      <c r="BI4">
        <f t="shared" ref="BI4" si="4">IF(BJ4="very low", 1, IF(BJ4="low", 2, IF(BJ4="moderate", 3, IF(BJ4="high", 4, 5))))</f>
        <v>2</v>
      </c>
      <c r="BJ4" t="str">
        <f t="shared" ref="BJ4" si="5">IF(BH4&lt;=20%, "very low", IF(BH4&lt;=40%, "low", IF(BH4&lt;=60%, "moderate", IF(BH4&lt;=80%, "high", "very high"))))</f>
        <v>low</v>
      </c>
      <c r="BL4" s="277" t="s">
        <v>898</v>
      </c>
      <c r="BM4" s="149" t="s">
        <v>899</v>
      </c>
      <c r="BN4" s="154"/>
      <c r="BO4" s="150"/>
      <c r="BP4" s="149" t="s">
        <v>900</v>
      </c>
      <c r="BQ4" s="154"/>
      <c r="BR4" s="150"/>
      <c r="BT4" s="12" t="s">
        <v>419</v>
      </c>
      <c r="BU4" s="45">
        <f>COUNTIF(coded_data!IW:IW, 1)</f>
        <v>7</v>
      </c>
      <c r="BW4" s="12" t="s">
        <v>898</v>
      </c>
      <c r="BX4" s="13" t="s">
        <v>901</v>
      </c>
      <c r="BY4" s="13" t="s">
        <v>902</v>
      </c>
      <c r="BZ4" s="45" t="s">
        <v>903</v>
      </c>
      <c r="CB4" s="12" t="s">
        <v>915</v>
      </c>
      <c r="CC4" s="13">
        <v>0</v>
      </c>
      <c r="CD4" s="45">
        <f>COUNTIF(coded_data!JD:JD, CC4)</f>
        <v>0</v>
      </c>
    </row>
    <row r="5" spans="1:82" ht="15" customHeight="1" x14ac:dyDescent="0.35">
      <c r="A5" s="190">
        <v>1</v>
      </c>
      <c r="B5" s="221" t="s">
        <v>630</v>
      </c>
      <c r="C5" s="1" t="s">
        <v>631</v>
      </c>
      <c r="D5" s="1">
        <v>7</v>
      </c>
      <c r="E5" s="33">
        <f>COUNTIF(coded_data!B:B, D5)</f>
        <v>0</v>
      </c>
      <c r="G5" s="190">
        <v>14</v>
      </c>
      <c r="H5" s="195" t="s">
        <v>731</v>
      </c>
      <c r="I5" s="1" t="s">
        <v>681</v>
      </c>
      <c r="J5" s="1"/>
      <c r="K5" s="33">
        <f>COUNT(raw_data!A:A) - COUNTIF(raw_data!AA:AA, J5)</f>
        <v>10</v>
      </c>
      <c r="M5" s="193">
        <v>21</v>
      </c>
      <c r="N5" s="194" t="s">
        <v>733</v>
      </c>
      <c r="O5" s="57" t="s">
        <v>734</v>
      </c>
      <c r="P5" s="57">
        <v>1</v>
      </c>
      <c r="Q5" s="62">
        <f>COUNTIF(coded_data!BF:BF, P5)</f>
        <v>9</v>
      </c>
      <c r="S5">
        <v>2</v>
      </c>
      <c r="T5" t="s">
        <v>788</v>
      </c>
      <c r="U5">
        <f>SUM(coded_data!CS:CS)</f>
        <v>1</v>
      </c>
      <c r="V5" s="40">
        <f>U5/COUNT(coded_data!CR:CR)</f>
        <v>0.1</v>
      </c>
      <c r="W5">
        <f t="shared" ref="W5:W19" si="6">IF(X5="very low", 1, IF(X5="low", 2, IF(X5="moderate", 3, IF(X5="high", 4, 5))))</f>
        <v>1</v>
      </c>
      <c r="X5" t="str">
        <f t="shared" si="0"/>
        <v>very low</v>
      </c>
      <c r="Z5" t="s">
        <v>806</v>
      </c>
      <c r="AA5" t="s">
        <v>815</v>
      </c>
      <c r="AB5">
        <f>COUNTIF(coded_data!DY:DY, 1)</f>
        <v>0</v>
      </c>
      <c r="AC5">
        <f>COUNTIF(coded_data!DY:DY, 2)</f>
        <v>0</v>
      </c>
      <c r="AD5">
        <f>COUNTIF(coded_data!DY:DY, 3)</f>
        <v>4</v>
      </c>
      <c r="AE5">
        <f>COUNTIF(coded_data!DY:DY, 4)</f>
        <v>5</v>
      </c>
      <c r="AF5">
        <f>COUNTIF(coded_data!DY:DY, 5)</f>
        <v>1</v>
      </c>
      <c r="AG5">
        <f>SUM(coded_data!DY:DY)</f>
        <v>37</v>
      </c>
      <c r="AH5" s="40">
        <f>AG5/COUNT(coded_data!DD:DD)/5</f>
        <v>0.74</v>
      </c>
      <c r="AI5">
        <f t="shared" si="1"/>
        <v>4</v>
      </c>
      <c r="AJ5" t="str">
        <f t="shared" ref="AJ5:AJ11" si="7">IF(AH5&lt;=20%, "very low", IF(AH5&lt;=40%, "low", IF(AH5&lt;=60%, "moderate", IF(AH5&lt;=80%, "high", "very high"))))</f>
        <v>high</v>
      </c>
      <c r="AL5">
        <v>2</v>
      </c>
      <c r="AM5" t="s">
        <v>832</v>
      </c>
      <c r="AN5">
        <f>COUNTIF(coded_data!EG:EG, 1)</f>
        <v>0</v>
      </c>
      <c r="AO5">
        <f>COUNTIF(coded_data!EG:EG, 2)</f>
        <v>1</v>
      </c>
      <c r="AP5">
        <f>COUNTIF(coded_data!EG:EG, 3)</f>
        <v>1</v>
      </c>
      <c r="AQ5">
        <f>COUNTIF(coded_data!EG:EG, 4)</f>
        <v>4</v>
      </c>
      <c r="AR5">
        <f>COUNTIF(coded_data!EG:EG, 5)</f>
        <v>4</v>
      </c>
      <c r="AS5">
        <f>SUM(coded_data!EG:EG)</f>
        <v>41</v>
      </c>
      <c r="AT5" s="40">
        <f>AS5/COUNT(coded_data!DP:DP)/5</f>
        <v>0.82</v>
      </c>
      <c r="AU5">
        <f t="shared" si="2"/>
        <v>5</v>
      </c>
      <c r="AV5" t="str">
        <f t="shared" ref="AV5:AV13" si="8">IF(AT5&lt;=20%, "very low", IF(AT5&lt;=40%, "low", IF(AT5&lt;=60%, "moderate", IF(AT5&lt;=80%, "high", "very high"))))</f>
        <v>very high</v>
      </c>
      <c r="AX5">
        <v>2</v>
      </c>
      <c r="AY5" t="s">
        <v>842</v>
      </c>
      <c r="AZ5">
        <f>SUM(coded_data!EQ:EQ)</f>
        <v>10</v>
      </c>
      <c r="BA5" s="40">
        <f>AZ5/COUNT(coded_data!A:A)</f>
        <v>1</v>
      </c>
      <c r="BB5">
        <f t="shared" si="3"/>
        <v>5</v>
      </c>
      <c r="BC5" t="str">
        <f t="shared" ref="BC5:BC26" si="9">IF(BA5&lt;=20%, "very low", IF(BA5&lt;=40%, "low", IF(BA5&lt;=60%, "moderate", IF(BA5&lt;=80%, "high", "very high"))))</f>
        <v>very high</v>
      </c>
      <c r="BE5">
        <v>2</v>
      </c>
      <c r="BF5" t="s">
        <v>874</v>
      </c>
      <c r="BG5">
        <f>SUM(coded_data!HI:HI)</f>
        <v>0</v>
      </c>
      <c r="BH5" s="40">
        <f>BG5/COUNT(coded_data!H:H)</f>
        <v>0</v>
      </c>
      <c r="BI5">
        <f t="shared" ref="BI5:BI24" si="10">IF(BJ5="very low", 1, IF(BJ5="low", 2, IF(BJ5="moderate", 3, IF(BJ5="high", 4, 5))))</f>
        <v>1</v>
      </c>
      <c r="BJ5" t="str">
        <f t="shared" ref="BJ5:BJ24" si="11">IF(BH5&lt;=20%, "very low", IF(BH5&lt;=40%, "low", IF(BH5&lt;=60%, "moderate", IF(BH5&lt;=80%, "high", "very high"))))</f>
        <v>very low</v>
      </c>
      <c r="BL5" s="278"/>
      <c r="BM5" s="1" t="s">
        <v>901</v>
      </c>
      <c r="BN5" s="1" t="s">
        <v>902</v>
      </c>
      <c r="BO5" s="33" t="s">
        <v>903</v>
      </c>
      <c r="BP5" s="1" t="s">
        <v>901</v>
      </c>
      <c r="BQ5" s="1" t="s">
        <v>902</v>
      </c>
      <c r="BR5" s="46" t="s">
        <v>903</v>
      </c>
      <c r="BT5" s="14" t="s">
        <v>420</v>
      </c>
      <c r="BU5" s="46">
        <f>COUNTIF(coded_data!IX:IX, 1)</f>
        <v>6</v>
      </c>
      <c r="BW5" s="14" t="s">
        <v>910</v>
      </c>
      <c r="BX5" s="1">
        <f>COUNTIF(raw_data!JC:JC, BW5)</f>
        <v>2</v>
      </c>
      <c r="BY5" s="1">
        <f>COUNTIF(raw_data!JD:JD, BW5)</f>
        <v>1</v>
      </c>
      <c r="BZ5" s="46">
        <f>COUNTIF(raw_data!JE:JE, BW5)</f>
        <v>1</v>
      </c>
      <c r="CB5" s="14" t="s">
        <v>916</v>
      </c>
      <c r="CC5" s="1">
        <v>1</v>
      </c>
      <c r="CD5" s="46">
        <f>COUNTIF(coded_data!JD:JD, CC5)</f>
        <v>3</v>
      </c>
    </row>
    <row r="6" spans="1:82" x14ac:dyDescent="0.35">
      <c r="A6" s="191"/>
      <c r="B6" s="221"/>
      <c r="C6" s="1" t="s">
        <v>632</v>
      </c>
      <c r="D6" s="1">
        <v>6</v>
      </c>
      <c r="E6" s="33">
        <f>COUNTIF(coded_data!B:B, D6)</f>
        <v>1</v>
      </c>
      <c r="G6" s="191"/>
      <c r="H6" s="195"/>
      <c r="I6" s="1" t="s">
        <v>682</v>
      </c>
      <c r="J6" s="1"/>
      <c r="K6" s="33">
        <f>COUNT(raw_data!A:A) - COUNTIF(raw_data!AB:AB, J6)</f>
        <v>3</v>
      </c>
      <c r="M6" s="192"/>
      <c r="N6" s="196"/>
      <c r="O6" s="61" t="s">
        <v>735</v>
      </c>
      <c r="P6" s="61">
        <v>0</v>
      </c>
      <c r="Q6" s="62">
        <f>COUNTIF(coded_data!BF:BF, P6)</f>
        <v>1</v>
      </c>
      <c r="S6">
        <v>3</v>
      </c>
      <c r="T6" t="s">
        <v>789</v>
      </c>
      <c r="U6">
        <f>SUM(coded_data!CT:CT) + SUM(coded_data!CU:CU) + SUM(coded_data!CV:CV)</f>
        <v>20</v>
      </c>
      <c r="V6" s="40">
        <f>U6/COUNT(coded_data!CR:CR)/3</f>
        <v>0.66666666666666663</v>
      </c>
      <c r="W6">
        <f t="shared" si="6"/>
        <v>4</v>
      </c>
      <c r="X6" t="str">
        <f t="shared" si="0"/>
        <v>high</v>
      </c>
      <c r="Z6" t="s">
        <v>807</v>
      </c>
      <c r="AA6" t="s">
        <v>816</v>
      </c>
      <c r="AB6">
        <f>COUNTIF(coded_data!DZ:DZ, 1)</f>
        <v>0</v>
      </c>
      <c r="AC6">
        <f>COUNTIF(coded_data!DZ:DZ, 2)</f>
        <v>0</v>
      </c>
      <c r="AD6">
        <f>COUNTIF(coded_data!DZ:DZ, 3)</f>
        <v>0</v>
      </c>
      <c r="AE6">
        <f>COUNTIF(coded_data!DZ:DZ, 4)</f>
        <v>0</v>
      </c>
      <c r="AF6">
        <f>COUNTIF(coded_data!DZ:DZ, 5)</f>
        <v>10</v>
      </c>
      <c r="AG6">
        <f>SUM(coded_data!DZ:DZ)</f>
        <v>50</v>
      </c>
      <c r="AH6" s="40">
        <f>AG6/COUNT(coded_data!DD:DD)/5</f>
        <v>1</v>
      </c>
      <c r="AI6">
        <f t="shared" si="1"/>
        <v>5</v>
      </c>
      <c r="AJ6" t="str">
        <f t="shared" si="7"/>
        <v>very high</v>
      </c>
      <c r="AL6" t="s">
        <v>823</v>
      </c>
      <c r="AM6" t="s">
        <v>833</v>
      </c>
      <c r="AN6">
        <f>COUNTIF(coded_data!EH:EH, 1)</f>
        <v>0</v>
      </c>
      <c r="AO6">
        <f>COUNTIF(coded_data!EH:EH, 2)</f>
        <v>0</v>
      </c>
      <c r="AP6">
        <f>COUNTIF(coded_data!EH:EH, 3)</f>
        <v>0</v>
      </c>
      <c r="AQ6">
        <f>COUNTIF(coded_data!EH:EH, 4)</f>
        <v>0</v>
      </c>
      <c r="AR6">
        <f>COUNTIF(coded_data!EH:EH, 5)</f>
        <v>10</v>
      </c>
      <c r="AS6">
        <f>SUM(coded_data!EH:EH)</f>
        <v>50</v>
      </c>
      <c r="AT6" s="40">
        <f>AS6/COUNT(coded_data!DP:DP)/5</f>
        <v>1</v>
      </c>
      <c r="AU6">
        <f t="shared" si="2"/>
        <v>5</v>
      </c>
      <c r="AV6" t="str">
        <f t="shared" si="8"/>
        <v>very high</v>
      </c>
      <c r="AX6">
        <v>3</v>
      </c>
      <c r="AY6" t="s">
        <v>843</v>
      </c>
      <c r="AZ6">
        <f>SUM(coded_data!ER:ER) + SUM(coded_data!ES:ES) + SUM(processed_data!ET:ET) + SUM(processed_data!EU:EU)</f>
        <v>19</v>
      </c>
      <c r="BA6" s="40">
        <f>AZ6/COUNT(coded_data!A:A)/4</f>
        <v>0.47499999999999998</v>
      </c>
      <c r="BB6">
        <f t="shared" si="3"/>
        <v>3</v>
      </c>
      <c r="BC6" t="str">
        <f t="shared" si="9"/>
        <v>moderate</v>
      </c>
      <c r="BE6">
        <v>3</v>
      </c>
      <c r="BF6" t="s">
        <v>875</v>
      </c>
      <c r="BG6">
        <f>SUM(coded_data!HJ:HJ)</f>
        <v>10</v>
      </c>
      <c r="BH6" s="40">
        <f>BG6/COUNT(coded_data!H:H)</f>
        <v>1</v>
      </c>
      <c r="BI6">
        <f t="shared" si="10"/>
        <v>5</v>
      </c>
      <c r="BJ6" t="str">
        <f t="shared" si="11"/>
        <v>very high</v>
      </c>
      <c r="BL6" s="14" t="s">
        <v>419</v>
      </c>
      <c r="BM6" s="59">
        <f>COUNTIF(raw_data!IK:IK, BL6)</f>
        <v>4</v>
      </c>
      <c r="BN6" s="1">
        <f>COUNTIF(raw_data!IL:IL, BL6)</f>
        <v>0</v>
      </c>
      <c r="BO6" s="33">
        <f>COUNTIF(raw_data!IM:IM, BL6)</f>
        <v>3</v>
      </c>
      <c r="BP6" s="1">
        <f>COUNTIF(raw_data!IQ:IQ, BL6)</f>
        <v>3</v>
      </c>
      <c r="BQ6" s="1">
        <f>COUNTIF(raw_data!IR:IR, BL6)</f>
        <v>3</v>
      </c>
      <c r="BR6" s="46">
        <f>COUNTIF(raw_data!IS:IS, BL6)</f>
        <v>4</v>
      </c>
      <c r="BT6" s="14" t="s">
        <v>421</v>
      </c>
      <c r="BU6" s="46">
        <f>COUNTIF(coded_data!IY:IY, 1)</f>
        <v>5</v>
      </c>
      <c r="BW6" s="14" t="s">
        <v>911</v>
      </c>
      <c r="BX6" s="1">
        <f>COUNTIF(raw_data!JC:JC, BW6)</f>
        <v>0</v>
      </c>
      <c r="BY6" s="1">
        <f>COUNTIF(raw_data!JD:JD, BW6)</f>
        <v>0</v>
      </c>
      <c r="BZ6" s="46">
        <f>COUNTIF(raw_data!JE:JE, BW6)</f>
        <v>3</v>
      </c>
      <c r="CB6" s="81" t="s">
        <v>917</v>
      </c>
      <c r="CC6" s="1">
        <v>2</v>
      </c>
      <c r="CD6" s="46">
        <f>COUNTIF(coded_data!JD:JD, CC6)</f>
        <v>7</v>
      </c>
    </row>
    <row r="7" spans="1:82" ht="14.5" customHeight="1" x14ac:dyDescent="0.35">
      <c r="A7" s="191"/>
      <c r="B7" s="221"/>
      <c r="C7" s="1" t="s">
        <v>633</v>
      </c>
      <c r="D7" s="1">
        <v>5</v>
      </c>
      <c r="E7" s="33">
        <f>COUNTIF(coded_data!B:B, D7)</f>
        <v>2</v>
      </c>
      <c r="G7" s="191"/>
      <c r="H7" s="195"/>
      <c r="I7" s="1" t="s">
        <v>683</v>
      </c>
      <c r="J7" s="1"/>
      <c r="K7" s="33">
        <f>COUNT(raw_data!A:A) - COUNTIF(raw_data!AC:AC, J7)</f>
        <v>9</v>
      </c>
      <c r="M7" s="78">
        <v>22</v>
      </c>
      <c r="N7" s="77" t="s">
        <v>745</v>
      </c>
      <c r="O7" s="240" t="s">
        <v>693</v>
      </c>
      <c r="P7" s="241"/>
      <c r="Q7" s="242"/>
      <c r="S7">
        <v>4</v>
      </c>
      <c r="T7" t="s">
        <v>790</v>
      </c>
      <c r="U7">
        <f>SUM(coded_data!CW:CW)</f>
        <v>5</v>
      </c>
      <c r="V7" s="40">
        <f>U7/COUNT(coded_data!CR:CR)</f>
        <v>0.5</v>
      </c>
      <c r="W7">
        <f t="shared" si="6"/>
        <v>3</v>
      </c>
      <c r="X7" t="str">
        <f t="shared" si="0"/>
        <v>moderate</v>
      </c>
      <c r="Z7" t="s">
        <v>808</v>
      </c>
      <c r="AA7" t="s">
        <v>819</v>
      </c>
      <c r="AB7">
        <f>COUNTIF(coded_data!EA:EA, 1)</f>
        <v>0</v>
      </c>
      <c r="AC7">
        <f>COUNTIF(coded_data!EA:EA, 2)</f>
        <v>0</v>
      </c>
      <c r="AD7">
        <f>COUNTIF(coded_data!EA:EA, 3)</f>
        <v>0</v>
      </c>
      <c r="AE7">
        <f>COUNTIF(coded_data!EA:EA, 4)</f>
        <v>0</v>
      </c>
      <c r="AF7">
        <f>COUNTIF(coded_data!EA:EA, 5)</f>
        <v>10</v>
      </c>
      <c r="AG7">
        <f>SUM(coded_data!EA:EA)</f>
        <v>50</v>
      </c>
      <c r="AH7" s="40">
        <f>AG7/COUNT(coded_data!DD:DD)/5</f>
        <v>1</v>
      </c>
      <c r="AI7">
        <f t="shared" si="1"/>
        <v>5</v>
      </c>
      <c r="AJ7" t="str">
        <f t="shared" si="7"/>
        <v>very high</v>
      </c>
      <c r="AL7" t="s">
        <v>824</v>
      </c>
      <c r="AM7" t="s">
        <v>840</v>
      </c>
      <c r="AN7">
        <f>COUNTIF(coded_data!EI:EI, 1)</f>
        <v>0</v>
      </c>
      <c r="AO7">
        <f>COUNTIF(coded_data!EI:EI, 2)</f>
        <v>0</v>
      </c>
      <c r="AP7">
        <f>COUNTIF(coded_data!EI:EI, 3)</f>
        <v>4</v>
      </c>
      <c r="AQ7">
        <f>COUNTIF(coded_data!EI:EI, 4)</f>
        <v>3</v>
      </c>
      <c r="AR7">
        <f>COUNTIF(coded_data!EI:EI, 5)</f>
        <v>3</v>
      </c>
      <c r="AS7">
        <f>SUM(coded_data!EI:EI)</f>
        <v>39</v>
      </c>
      <c r="AT7" s="40">
        <f>AS7/COUNT(coded_data!DP:DP)/5</f>
        <v>0.78</v>
      </c>
      <c r="AU7">
        <f t="shared" si="2"/>
        <v>4</v>
      </c>
      <c r="AV7" t="str">
        <f t="shared" si="8"/>
        <v>high</v>
      </c>
      <c r="AX7">
        <v>4</v>
      </c>
      <c r="AY7" t="s">
        <v>844</v>
      </c>
      <c r="AZ7">
        <f>SUM(coded_data!EV:EV) + SUM(coded_data!EW:EW) + SUM(coded_data!EX:EX) + SUM(coded_data!EY:EY) + SUM(coded_data!EZ:EZ) + SUM(coded_data!FA:FA)</f>
        <v>43</v>
      </c>
      <c r="BA7" s="40">
        <f>AZ7/COUNT(coded_data!A:A)/6</f>
        <v>0.71666666666666667</v>
      </c>
      <c r="BB7">
        <f t="shared" si="3"/>
        <v>4</v>
      </c>
      <c r="BC7" t="str">
        <f t="shared" si="9"/>
        <v>high</v>
      </c>
      <c r="BE7">
        <v>4</v>
      </c>
      <c r="BF7" t="s">
        <v>876</v>
      </c>
      <c r="BG7">
        <f>SUM(coded_data!HK:HK)</f>
        <v>4</v>
      </c>
      <c r="BH7" s="40">
        <f>BG7/COUNT(coded_data!H:H)</f>
        <v>0.4</v>
      </c>
      <c r="BI7">
        <f t="shared" si="10"/>
        <v>2</v>
      </c>
      <c r="BJ7" t="str">
        <f t="shared" si="11"/>
        <v>low</v>
      </c>
      <c r="BL7" s="14" t="s">
        <v>420</v>
      </c>
      <c r="BM7" s="59">
        <f>COUNTIF(raw_data!IK:IK, BL7)</f>
        <v>3</v>
      </c>
      <c r="BN7" s="1">
        <f>COUNTIF(raw_data!IL:IL, BL7)</f>
        <v>2</v>
      </c>
      <c r="BO7" s="33">
        <f>COUNTIF(raw_data!IM:IM, BL7)</f>
        <v>2</v>
      </c>
      <c r="BP7" s="1">
        <f>COUNTIF(raw_data!IQ:IQ, BL7)</f>
        <v>3</v>
      </c>
      <c r="BQ7" s="1">
        <f>COUNTIF(raw_data!IR:IR, BL7)</f>
        <v>1</v>
      </c>
      <c r="BR7" s="46">
        <f>COUNTIF(raw_data!IS:IS, BL7)</f>
        <v>2</v>
      </c>
      <c r="BT7" s="14" t="s">
        <v>418</v>
      </c>
      <c r="BU7" s="46">
        <f>COUNTIF(coded_data!IZ:IZ, 1)</f>
        <v>10</v>
      </c>
      <c r="BW7" s="14" t="s">
        <v>912</v>
      </c>
      <c r="BX7" s="1">
        <f>COUNTIF(raw_data!JC:JC, BW7)</f>
        <v>0</v>
      </c>
      <c r="BY7" s="1">
        <f>COUNTIF(raw_data!JD:JD, BW7)</f>
        <v>0</v>
      </c>
      <c r="BZ7" s="46">
        <f>COUNTIF(raw_data!JE:JE, BW7)</f>
        <v>2</v>
      </c>
      <c r="CB7" s="81" t="s">
        <v>918</v>
      </c>
      <c r="CC7" s="34">
        <v>3</v>
      </c>
      <c r="CD7" s="46">
        <f>COUNTIF(coded_data!JD:JD, CC7)</f>
        <v>0</v>
      </c>
    </row>
    <row r="8" spans="1:82" x14ac:dyDescent="0.35">
      <c r="A8" s="191"/>
      <c r="B8" s="221"/>
      <c r="C8" s="1" t="s">
        <v>634</v>
      </c>
      <c r="D8" s="1">
        <v>4</v>
      </c>
      <c r="E8" s="33">
        <f>COUNTIF(coded_data!B:B, D8)</f>
        <v>1</v>
      </c>
      <c r="G8" s="191"/>
      <c r="H8" s="195"/>
      <c r="I8" s="1" t="s">
        <v>684</v>
      </c>
      <c r="J8" s="1"/>
      <c r="K8" s="33">
        <f>COUNT(raw_data!A:A) - COUNTIF(raw_data!AD:AD, J8)</f>
        <v>10</v>
      </c>
      <c r="M8" s="79"/>
      <c r="N8" s="76"/>
      <c r="O8" s="1" t="s">
        <v>736</v>
      </c>
      <c r="P8" s="1">
        <v>1</v>
      </c>
      <c r="Q8" s="62">
        <f>COUNTIF(coded_data!BG:BG, P8)</f>
        <v>9</v>
      </c>
      <c r="S8">
        <v>5</v>
      </c>
      <c r="T8" t="s">
        <v>791</v>
      </c>
      <c r="U8">
        <f>SUM(coded_data!CX:CX)</f>
        <v>1</v>
      </c>
      <c r="V8" s="40">
        <f>U8/COUNT(coded_data!CR:CR)</f>
        <v>0.1</v>
      </c>
      <c r="W8">
        <f t="shared" si="6"/>
        <v>1</v>
      </c>
      <c r="X8" t="str">
        <f t="shared" si="0"/>
        <v>very low</v>
      </c>
      <c r="Z8" t="s">
        <v>809</v>
      </c>
      <c r="AA8" t="s">
        <v>820</v>
      </c>
      <c r="AB8">
        <f>COUNTIF(coded_data!EB:EB, 1)</f>
        <v>1</v>
      </c>
      <c r="AC8">
        <f>COUNTIF(coded_data!EB:EB, 2)</f>
        <v>2</v>
      </c>
      <c r="AD8">
        <f>COUNTIF(coded_data!EB:EB, 3)</f>
        <v>0</v>
      </c>
      <c r="AE8">
        <f>COUNTIF(coded_data!EB:EB, 4)</f>
        <v>1</v>
      </c>
      <c r="AF8">
        <f>COUNTIF(coded_data!EB:EB, 5)</f>
        <v>6</v>
      </c>
      <c r="AG8">
        <f>SUM(coded_data!EB:EB)</f>
        <v>39</v>
      </c>
      <c r="AH8" s="40">
        <f>AG8/COUNT(coded_data!DD:DD)/5</f>
        <v>0.78</v>
      </c>
      <c r="AI8">
        <f t="shared" si="1"/>
        <v>4</v>
      </c>
      <c r="AJ8" t="str">
        <f t="shared" si="7"/>
        <v>high</v>
      </c>
      <c r="AL8" t="s">
        <v>825</v>
      </c>
      <c r="AM8" t="s">
        <v>834</v>
      </c>
      <c r="AN8">
        <f>COUNTIF(coded_data!EJ:EJ, 1)</f>
        <v>3</v>
      </c>
      <c r="AO8">
        <f>COUNTIF(coded_data!EJ:EJ, 2)</f>
        <v>0</v>
      </c>
      <c r="AP8">
        <f>COUNTIF(coded_data!EJ:EJ, 3)</f>
        <v>2</v>
      </c>
      <c r="AQ8">
        <f>COUNTIF(coded_data!EJ:EJ, 4)</f>
        <v>4</v>
      </c>
      <c r="AR8">
        <f>COUNTIF(coded_data!EJ:EJ, 5)</f>
        <v>1</v>
      </c>
      <c r="AS8">
        <f>SUM(coded_data!EJ:EJ)</f>
        <v>30</v>
      </c>
      <c r="AT8" s="40">
        <f>AS8/COUNT(coded_data!DP:DP)/5</f>
        <v>0.6</v>
      </c>
      <c r="AU8">
        <f t="shared" si="2"/>
        <v>3</v>
      </c>
      <c r="AV8" t="str">
        <f t="shared" si="8"/>
        <v>moderate</v>
      </c>
      <c r="AX8">
        <v>5</v>
      </c>
      <c r="AY8" t="s">
        <v>845</v>
      </c>
      <c r="AZ8">
        <f>SUM(coded_data!FB:FB)</f>
        <v>4</v>
      </c>
      <c r="BA8" s="40">
        <f>AZ8/COUNT(coded_data!A:A)</f>
        <v>0.4</v>
      </c>
      <c r="BB8">
        <f t="shared" si="3"/>
        <v>2</v>
      </c>
      <c r="BC8" t="str">
        <f t="shared" si="9"/>
        <v>low</v>
      </c>
      <c r="BE8">
        <v>5</v>
      </c>
      <c r="BF8" t="s">
        <v>877</v>
      </c>
      <c r="BG8">
        <f>SUM(coded_data!HL:HL)</f>
        <v>4</v>
      </c>
      <c r="BH8" s="40">
        <f>BG8/COUNT(coded_data!H:H)</f>
        <v>0.4</v>
      </c>
      <c r="BI8">
        <f t="shared" si="10"/>
        <v>2</v>
      </c>
      <c r="BJ8" t="str">
        <f t="shared" si="11"/>
        <v>low</v>
      </c>
      <c r="BL8" s="14" t="s">
        <v>423</v>
      </c>
      <c r="BM8" s="59">
        <f>COUNTIF(raw_data!IK:IK, BL8)</f>
        <v>0</v>
      </c>
      <c r="BN8" s="1">
        <f>COUNTIF(raw_data!IL:IL, BL8)</f>
        <v>0</v>
      </c>
      <c r="BO8" s="33">
        <f>COUNTIF(raw_data!IM:IM, BL8)</f>
        <v>3</v>
      </c>
      <c r="BP8" s="1">
        <f>COUNTIF(raw_data!IQ:IQ, BL8)</f>
        <v>0</v>
      </c>
      <c r="BQ8" s="1">
        <f>COUNTIF(raw_data!IR:IR, BL8)</f>
        <v>0</v>
      </c>
      <c r="BR8" s="46">
        <f>COUNTIF(raw_data!IS:IS, BL8)</f>
        <v>0</v>
      </c>
      <c r="BT8" s="14" t="s">
        <v>906</v>
      </c>
      <c r="BU8" s="46">
        <f>COUNTIF(coded_data!JA:JA, 1)</f>
        <v>10</v>
      </c>
      <c r="BW8" s="14" t="s">
        <v>913</v>
      </c>
      <c r="BX8" s="1">
        <f>COUNTIF(raw_data!JC:JC, BW8)</f>
        <v>1</v>
      </c>
      <c r="BY8" s="1">
        <f>COUNTIF(raw_data!JD:JD, BW8)</f>
        <v>1</v>
      </c>
      <c r="BZ8" s="46">
        <f>COUNTIF(raw_data!JE:JE, BW8)</f>
        <v>4</v>
      </c>
      <c r="CB8" s="81" t="s">
        <v>919</v>
      </c>
      <c r="CC8" s="34">
        <v>4</v>
      </c>
      <c r="CD8" s="46">
        <f>COUNTIF(coded_data!JD:JD, CC8)</f>
        <v>0</v>
      </c>
    </row>
    <row r="9" spans="1:82" ht="15" thickBot="1" x14ac:dyDescent="0.4">
      <c r="A9" s="191"/>
      <c r="B9" s="221"/>
      <c r="C9" s="1" t="s">
        <v>635</v>
      </c>
      <c r="D9" s="1">
        <v>3</v>
      </c>
      <c r="E9" s="33">
        <f>COUNTIF(coded_data!B:B, D9)</f>
        <v>3</v>
      </c>
      <c r="G9" s="191"/>
      <c r="H9" s="195"/>
      <c r="I9" s="1" t="s">
        <v>685</v>
      </c>
      <c r="J9" s="1"/>
      <c r="K9" s="33">
        <f>COUNT(raw_data!A:A) - COUNTIF(raw_data!AE:AE, J9)</f>
        <v>10</v>
      </c>
      <c r="M9" s="79"/>
      <c r="N9" s="76"/>
      <c r="O9" s="1" t="s">
        <v>737</v>
      </c>
      <c r="P9" s="1">
        <v>1</v>
      </c>
      <c r="Q9" s="62">
        <f>COUNTIF(coded_data!BH:BH, P9)</f>
        <v>9</v>
      </c>
      <c r="S9">
        <v>6</v>
      </c>
      <c r="T9" t="s">
        <v>792</v>
      </c>
      <c r="U9">
        <f>SUM(coded_data!CY:CY) + SUM(coded_data!CZ:CZ) + SUM(coded_data!DA:DA)</f>
        <v>30</v>
      </c>
      <c r="V9" s="40">
        <f>U9/COUNT(coded_data!CR:CR)/3</f>
        <v>1</v>
      </c>
      <c r="W9">
        <f t="shared" si="6"/>
        <v>5</v>
      </c>
      <c r="X9" t="str">
        <f t="shared" si="0"/>
        <v>very high</v>
      </c>
      <c r="Z9" t="s">
        <v>810</v>
      </c>
      <c r="AA9" t="s">
        <v>817</v>
      </c>
      <c r="AB9">
        <f>COUNTIF(coded_data!EC:EC, 1)</f>
        <v>0</v>
      </c>
      <c r="AC9">
        <f>COUNTIF(coded_data!EC:EC, 2)</f>
        <v>2</v>
      </c>
      <c r="AD9">
        <f>COUNTIF(coded_data!EC:EC, 3)</f>
        <v>5</v>
      </c>
      <c r="AE9">
        <f>COUNTIF(coded_data!EC:EC, 4)</f>
        <v>2</v>
      </c>
      <c r="AF9">
        <f>COUNTIF(coded_data!EC:EC, 5)</f>
        <v>1</v>
      </c>
      <c r="AG9">
        <f>SUM(coded_data!EC:EC)</f>
        <v>32</v>
      </c>
      <c r="AH9" s="40">
        <f>AG9/COUNT(coded_data!DD:DD)/5</f>
        <v>0.64</v>
      </c>
      <c r="AI9">
        <f t="shared" si="1"/>
        <v>4</v>
      </c>
      <c r="AJ9" t="str">
        <f t="shared" si="7"/>
        <v>high</v>
      </c>
      <c r="AL9" t="s">
        <v>826</v>
      </c>
      <c r="AM9" t="s">
        <v>835</v>
      </c>
      <c r="AN9">
        <f>COUNTIF(coded_data!EK:EK, 1)</f>
        <v>0</v>
      </c>
      <c r="AO9">
        <f>COUNTIF(coded_data!EK:EK, 2)</f>
        <v>0</v>
      </c>
      <c r="AP9">
        <f>COUNTIF(coded_data!EK:EK, 3)</f>
        <v>5</v>
      </c>
      <c r="AQ9">
        <f>COUNTIF(coded_data!EK:EK, 4)</f>
        <v>5</v>
      </c>
      <c r="AR9">
        <f>COUNTIF(coded_data!EK:EK, 5)</f>
        <v>0</v>
      </c>
      <c r="AS9">
        <f>SUM(coded_data!EK:EK)</f>
        <v>35</v>
      </c>
      <c r="AT9" s="40">
        <f>AS9/COUNT(coded_data!DP:DP)/5</f>
        <v>0.7</v>
      </c>
      <c r="AU9">
        <f t="shared" si="2"/>
        <v>4</v>
      </c>
      <c r="AV9" t="str">
        <f t="shared" si="8"/>
        <v>high</v>
      </c>
      <c r="AX9">
        <v>6</v>
      </c>
      <c r="AY9" t="s">
        <v>846</v>
      </c>
      <c r="AZ9">
        <f>SUM(coded_data!FC:FC) + SUM(coded_data!FD:FD) + SUM(coded_data!FE:FE) + SUM(coded_data!FF:FF)</f>
        <v>23</v>
      </c>
      <c r="BA9" s="40">
        <f>AZ9/COUNT(coded_data!A:A)/4</f>
        <v>0.57499999999999996</v>
      </c>
      <c r="BB9">
        <f t="shared" si="3"/>
        <v>3</v>
      </c>
      <c r="BC9" t="str">
        <f t="shared" si="9"/>
        <v>moderate</v>
      </c>
      <c r="BE9">
        <v>6</v>
      </c>
      <c r="BF9" t="s">
        <v>878</v>
      </c>
      <c r="BG9">
        <f>SUM(coded_data!HM:HM)</f>
        <v>2</v>
      </c>
      <c r="BH9" s="40">
        <f>BG9/COUNT(coded_data!H:H)</f>
        <v>0.2</v>
      </c>
      <c r="BI9">
        <f t="shared" si="10"/>
        <v>1</v>
      </c>
      <c r="BJ9" t="str">
        <f t="shared" si="11"/>
        <v>very low</v>
      </c>
      <c r="BL9" s="14" t="s">
        <v>421</v>
      </c>
      <c r="BM9" s="59">
        <f>COUNTIF(raw_data!IK:IK, BL9)</f>
        <v>0</v>
      </c>
      <c r="BN9" s="1">
        <f>COUNTIF(raw_data!IL:IL, BL9)</f>
        <v>3</v>
      </c>
      <c r="BO9" s="33">
        <f>COUNTIF(raw_data!IM:IM, BL9)</f>
        <v>0</v>
      </c>
      <c r="BP9" s="1">
        <f>COUNTIF(raw_data!IQ:IQ, BL9)</f>
        <v>0</v>
      </c>
      <c r="BQ9" s="1">
        <f>COUNTIF(raw_data!IR:IR, BL9)</f>
        <v>0</v>
      </c>
      <c r="BR9" s="46">
        <f>COUNTIF(raw_data!IS:IS, BL9)</f>
        <v>1</v>
      </c>
      <c r="BT9" s="80" t="s">
        <v>751</v>
      </c>
      <c r="BU9" s="48">
        <f>COUNTIF(coded_data!JB:JB, 1)</f>
        <v>5</v>
      </c>
      <c r="BW9" s="14" t="s">
        <v>914</v>
      </c>
      <c r="BX9" s="1">
        <f>COUNTIF(raw_data!JC:JC, BW9)</f>
        <v>0</v>
      </c>
      <c r="BY9" s="1">
        <f>COUNTIF(raw_data!JD:JD, BW9)</f>
        <v>1</v>
      </c>
      <c r="BZ9" s="46">
        <f>COUNTIF(raw_data!JE:JE, BW9)</f>
        <v>0</v>
      </c>
      <c r="CB9" s="82" t="s">
        <v>643</v>
      </c>
      <c r="CC9" s="83">
        <v>5</v>
      </c>
      <c r="CD9" s="48">
        <f>COUNTIF(coded_data!JD:JD, CC9)</f>
        <v>0</v>
      </c>
    </row>
    <row r="10" spans="1:82" ht="15" thickBot="1" x14ac:dyDescent="0.4">
      <c r="A10" s="191"/>
      <c r="B10" s="221"/>
      <c r="C10" s="1" t="s">
        <v>636</v>
      </c>
      <c r="D10" s="1">
        <v>2</v>
      </c>
      <c r="E10" s="33">
        <f>COUNTIF(coded_data!B:B, D10)</f>
        <v>1</v>
      </c>
      <c r="G10" s="191"/>
      <c r="H10" s="195"/>
      <c r="I10" s="1" t="s">
        <v>686</v>
      </c>
      <c r="J10" s="1"/>
      <c r="K10" s="33">
        <f>COUNT(raw_data!A:A) - COUNTIF(raw_data!AF:AF, J10)</f>
        <v>3</v>
      </c>
      <c r="M10" s="79"/>
      <c r="N10" s="76"/>
      <c r="O10" s="1" t="s">
        <v>738</v>
      </c>
      <c r="P10" s="1">
        <v>1</v>
      </c>
      <c r="Q10" s="62">
        <f>COUNTIF(coded_data!BI:BI, P10)</f>
        <v>9</v>
      </c>
      <c r="S10">
        <v>7</v>
      </c>
      <c r="T10" t="s">
        <v>793</v>
      </c>
      <c r="U10">
        <f>SUM(coded_data!DB:DB)</f>
        <v>2</v>
      </c>
      <c r="V10" s="40">
        <f>U10/COUNT(coded_data!CR:CR)</f>
        <v>0.2</v>
      </c>
      <c r="W10">
        <f t="shared" si="6"/>
        <v>1</v>
      </c>
      <c r="X10" t="str">
        <f t="shared" si="0"/>
        <v>very low</v>
      </c>
      <c r="Z10" t="s">
        <v>811</v>
      </c>
      <c r="AA10" t="s">
        <v>818</v>
      </c>
      <c r="AB10">
        <f>COUNTIF(coded_data!ED:ED, 1)</f>
        <v>0</v>
      </c>
      <c r="AC10">
        <f>COUNTIF(coded_data!ED:ED, 2)</f>
        <v>1</v>
      </c>
      <c r="AD10">
        <f>COUNTIF(coded_data!ED:ED, 3)</f>
        <v>3</v>
      </c>
      <c r="AE10">
        <f>COUNTIF(coded_data!ED:ED, 4)</f>
        <v>4</v>
      </c>
      <c r="AF10">
        <f>COUNTIF(coded_data!ED:ED, 5)</f>
        <v>2</v>
      </c>
      <c r="AG10">
        <f>SUM(coded_data!ED:ED)</f>
        <v>37</v>
      </c>
      <c r="AH10" s="40">
        <f>AG10/COUNT(coded_data!DD:DD)/5</f>
        <v>0.74</v>
      </c>
      <c r="AI10">
        <f t="shared" si="1"/>
        <v>4</v>
      </c>
      <c r="AJ10" t="str">
        <f t="shared" si="7"/>
        <v>high</v>
      </c>
      <c r="AL10" t="s">
        <v>827</v>
      </c>
      <c r="AM10" t="s">
        <v>836</v>
      </c>
      <c r="AN10">
        <f>COUNTIF(coded_data!EL:EL, 1)</f>
        <v>3</v>
      </c>
      <c r="AO10">
        <f>COUNTIF(coded_data!EL:EL, 2)</f>
        <v>0</v>
      </c>
      <c r="AP10">
        <f>COUNTIF(coded_data!EL:EL, 3)</f>
        <v>1</v>
      </c>
      <c r="AQ10">
        <f>COUNTIF(coded_data!EL:EL, 4)</f>
        <v>4</v>
      </c>
      <c r="AR10">
        <f>COUNTIF(coded_data!EL:EL, 5)</f>
        <v>2</v>
      </c>
      <c r="AS10">
        <f>SUM(coded_data!EL:EL)</f>
        <v>32</v>
      </c>
      <c r="AT10" s="40">
        <f>AS10/COUNT(coded_data!DP:DP)/5</f>
        <v>0.64</v>
      </c>
      <c r="AU10">
        <f t="shared" si="2"/>
        <v>4</v>
      </c>
      <c r="AV10" t="str">
        <f t="shared" si="8"/>
        <v>high</v>
      </c>
      <c r="AX10">
        <v>7</v>
      </c>
      <c r="AY10" t="s">
        <v>847</v>
      </c>
      <c r="AZ10">
        <f>SUM(coded_data!FG:FG) + SUM(coded_data!FH:FH)</f>
        <v>11</v>
      </c>
      <c r="BA10" s="40">
        <f>AZ10/COUNT(coded_data!A:A)/2</f>
        <v>0.55000000000000004</v>
      </c>
      <c r="BB10">
        <f t="shared" si="3"/>
        <v>3</v>
      </c>
      <c r="BC10" t="str">
        <f t="shared" si="9"/>
        <v>moderate</v>
      </c>
      <c r="BE10">
        <v>7</v>
      </c>
      <c r="BF10" t="s">
        <v>879</v>
      </c>
      <c r="BG10">
        <f>SUM(coded_data!HN:HN)</f>
        <v>3</v>
      </c>
      <c r="BH10" s="40">
        <f>BG10/COUNT(coded_data!H:H)</f>
        <v>0.3</v>
      </c>
      <c r="BI10">
        <f t="shared" si="10"/>
        <v>2</v>
      </c>
      <c r="BJ10" t="str">
        <f t="shared" si="11"/>
        <v>low</v>
      </c>
      <c r="BL10" s="14" t="s">
        <v>418</v>
      </c>
      <c r="BM10" s="59">
        <f>COUNTIF(raw_data!IK:IK, BL10)</f>
        <v>3</v>
      </c>
      <c r="BN10" s="1">
        <f>COUNTIF(raw_data!IL:IL, BL10)</f>
        <v>5</v>
      </c>
      <c r="BO10" s="33">
        <f>COUNTIF(raw_data!IM:IM, BL10)</f>
        <v>2</v>
      </c>
      <c r="BP10" s="1">
        <f>COUNTIF(raw_data!IQ:IQ, BL10)</f>
        <v>4</v>
      </c>
      <c r="BQ10" s="1">
        <f>COUNTIF(raw_data!IR:IR, BL10)</f>
        <v>6</v>
      </c>
      <c r="BR10" s="46">
        <f>COUNTIF(raw_data!IS:IS, BL10)</f>
        <v>1</v>
      </c>
      <c r="BT10" s="1"/>
      <c r="BU10" s="1"/>
      <c r="BW10" s="80" t="s">
        <v>643</v>
      </c>
      <c r="BX10" s="47">
        <f>COUNTIF(coded_data!JC:JC, 2)</f>
        <v>7</v>
      </c>
      <c r="BY10" s="47">
        <f>COUNTIF(coded_data!JD:JD, 2)</f>
        <v>7</v>
      </c>
      <c r="BZ10" s="48">
        <f>COUNTIF(coded_data!JE:JE, 2)</f>
        <v>0</v>
      </c>
    </row>
    <row r="11" spans="1:82" x14ac:dyDescent="0.35">
      <c r="A11" s="191"/>
      <c r="B11" s="221"/>
      <c r="C11" s="1" t="s">
        <v>637</v>
      </c>
      <c r="D11" s="1">
        <v>1</v>
      </c>
      <c r="E11" s="33">
        <f>COUNTIF(coded_data!B:B, D11)</f>
        <v>1</v>
      </c>
      <c r="G11" s="191"/>
      <c r="H11" s="195"/>
      <c r="I11" s="1" t="s">
        <v>687</v>
      </c>
      <c r="J11" s="1"/>
      <c r="K11" s="33">
        <f>COUNT(raw_data!A:A) - COUNTIF(raw_data!AG:AG, J11)</f>
        <v>1</v>
      </c>
      <c r="M11" s="79"/>
      <c r="N11" s="76"/>
      <c r="O11" s="1" t="s">
        <v>739</v>
      </c>
      <c r="P11" s="1">
        <v>1</v>
      </c>
      <c r="Q11" s="62">
        <f>COUNTIF(coded_data!BJ:BJ, P11)</f>
        <v>9</v>
      </c>
      <c r="S11">
        <v>8</v>
      </c>
      <c r="T11" t="s">
        <v>794</v>
      </c>
      <c r="U11">
        <f>SUM(coded_data!DC:DC)</f>
        <v>3</v>
      </c>
      <c r="V11" s="40">
        <f>U11/COUNT(coded_data!CR:CR)</f>
        <v>0.3</v>
      </c>
      <c r="W11">
        <f t="shared" si="6"/>
        <v>2</v>
      </c>
      <c r="X11" t="str">
        <f t="shared" si="0"/>
        <v>low</v>
      </c>
      <c r="Z11" t="s">
        <v>812</v>
      </c>
      <c r="AA11" t="s">
        <v>821</v>
      </c>
      <c r="AB11">
        <f>COUNTIF(coded_data!EE:EE, 1)</f>
        <v>0</v>
      </c>
      <c r="AC11">
        <f>COUNTIF(coded_data!EE:EE, 2)</f>
        <v>0</v>
      </c>
      <c r="AD11">
        <f>COUNTIF(coded_data!EE:EE, 3)</f>
        <v>4</v>
      </c>
      <c r="AE11">
        <f>COUNTIF(coded_data!EE:EE, 4)</f>
        <v>2</v>
      </c>
      <c r="AF11">
        <f>COUNTIF(coded_data!EE:EE, 5)</f>
        <v>4</v>
      </c>
      <c r="AG11">
        <f>SUM(coded_data!EE:EE)</f>
        <v>40</v>
      </c>
      <c r="AH11" s="40">
        <f>AG11/COUNT(coded_data!DD:DD)/5</f>
        <v>0.8</v>
      </c>
      <c r="AI11">
        <f t="shared" si="1"/>
        <v>4</v>
      </c>
      <c r="AJ11" t="str">
        <f t="shared" si="7"/>
        <v>high</v>
      </c>
      <c r="AL11" t="s">
        <v>828</v>
      </c>
      <c r="AM11" t="s">
        <v>838</v>
      </c>
      <c r="AN11">
        <f>COUNTIF(coded_data!EM:EM, 1)</f>
        <v>1</v>
      </c>
      <c r="AO11">
        <f>COUNTIF(coded_data!EM:EM, 2)</f>
        <v>4</v>
      </c>
      <c r="AP11">
        <f>COUNTIF(coded_data!EM:EM, 3)</f>
        <v>2</v>
      </c>
      <c r="AQ11">
        <f>COUNTIF(coded_data!EM:EM, 4)</f>
        <v>0</v>
      </c>
      <c r="AR11">
        <f>COUNTIF(coded_data!EM:EM, 5)</f>
        <v>3</v>
      </c>
      <c r="AS11">
        <f>SUM(coded_data!EM:EM)</f>
        <v>30</v>
      </c>
      <c r="AT11" s="40">
        <f>AS11/COUNT(coded_data!DP:DP)/5</f>
        <v>0.6</v>
      </c>
      <c r="AU11">
        <f t="shared" si="2"/>
        <v>3</v>
      </c>
      <c r="AV11" t="str">
        <f t="shared" si="8"/>
        <v>moderate</v>
      </c>
      <c r="AX11">
        <v>8</v>
      </c>
      <c r="AY11" t="s">
        <v>848</v>
      </c>
      <c r="AZ11">
        <f>SUM(coded_data!FI:FI)</f>
        <v>39</v>
      </c>
      <c r="BA11" s="40">
        <f>AZ11/COUNT(coded_data!A:A)/6</f>
        <v>0.65</v>
      </c>
      <c r="BB11">
        <f t="shared" si="3"/>
        <v>4</v>
      </c>
      <c r="BC11" t="str">
        <f t="shared" si="9"/>
        <v>high</v>
      </c>
      <c r="BE11">
        <v>8</v>
      </c>
      <c r="BF11" t="s">
        <v>880</v>
      </c>
      <c r="BG11">
        <f>SUM(coded_data!HO:HO)</f>
        <v>2</v>
      </c>
      <c r="BH11" s="40">
        <f>BG11/COUNT(coded_data!H:H)</f>
        <v>0.2</v>
      </c>
      <c r="BI11">
        <f t="shared" si="10"/>
        <v>1</v>
      </c>
      <c r="BJ11" t="str">
        <f t="shared" si="11"/>
        <v>very low</v>
      </c>
      <c r="BL11" s="14" t="s">
        <v>751</v>
      </c>
      <c r="BM11" s="59">
        <f>COUNTIF(raw_data!IK:IK, 2)</f>
        <v>0</v>
      </c>
      <c r="BN11" s="59">
        <f>COUNTIF(raw_data!IL:IL, 2)</f>
        <v>0</v>
      </c>
      <c r="BO11" s="59">
        <f>COUNTIF(raw_data!IM:IM, 2)</f>
        <v>0</v>
      </c>
      <c r="BP11" s="59">
        <f>COUNTIF(coded_data!IQ:IQ, 2)</f>
        <v>0</v>
      </c>
      <c r="BQ11" s="59">
        <f>COUNTIF(coded_data!IR:IR, 2)</f>
        <v>0</v>
      </c>
      <c r="BR11" s="59">
        <f>COUNTIF(coded_data!IS:IS, 2)</f>
        <v>2</v>
      </c>
      <c r="BW11" s="1"/>
      <c r="BX11" s="1"/>
      <c r="BY11" s="1"/>
      <c r="BZ11" s="1"/>
    </row>
    <row r="12" spans="1:82" ht="15" thickBot="1" x14ac:dyDescent="0.4">
      <c r="A12" s="192"/>
      <c r="B12" s="222"/>
      <c r="C12" s="61" t="s">
        <v>638</v>
      </c>
      <c r="D12" s="61">
        <v>0</v>
      </c>
      <c r="E12" s="62">
        <f>COUNTIF(coded_data!B:B, D12)</f>
        <v>1</v>
      </c>
      <c r="G12" s="192"/>
      <c r="H12" s="196"/>
      <c r="I12" s="61" t="s">
        <v>643</v>
      </c>
      <c r="J12" s="61"/>
      <c r="K12" s="33">
        <f>COUNT(raw_data!A:A) - COUNTIF(raw_data!AH:AH, J12)</f>
        <v>7</v>
      </c>
      <c r="M12" s="79"/>
      <c r="N12" s="76"/>
      <c r="O12" s="1" t="s">
        <v>740</v>
      </c>
      <c r="P12" s="1">
        <v>1</v>
      </c>
      <c r="Q12" s="62">
        <f>COUNTIF(coded_data!BK:BK, P12)</f>
        <v>7</v>
      </c>
      <c r="S12">
        <v>9</v>
      </c>
      <c r="T12" t="s">
        <v>795</v>
      </c>
      <c r="U12">
        <f>SUM(coded_data!DD:DD) + SUM(coded_data!DE:DE) + SUM(coded_data!DF:DF) + SUM(coded_data!DG:DG) + SUM(coded_data!DH:DH) + SUM(coded_data!DI:DI)</f>
        <v>10</v>
      </c>
      <c r="V12" s="40">
        <f>U12/COUNT(coded_data!CR:CR)/6</f>
        <v>0.16666666666666666</v>
      </c>
      <c r="W12">
        <f t="shared" si="6"/>
        <v>1</v>
      </c>
      <c r="X12" t="str">
        <f t="shared" si="0"/>
        <v>very low</v>
      </c>
      <c r="AL12" t="s">
        <v>829</v>
      </c>
      <c r="AM12" t="s">
        <v>837</v>
      </c>
      <c r="AN12">
        <f>COUNTIF(coded_data!EN:EN, 1)</f>
        <v>3</v>
      </c>
      <c r="AO12">
        <f>COUNTIF(coded_data!EN:EN, 2)</f>
        <v>0</v>
      </c>
      <c r="AP12">
        <f>COUNTIF(coded_data!EN:EN, 3)</f>
        <v>1</v>
      </c>
      <c r="AQ12">
        <f>COUNTIF(coded_data!EN:EN, 4)</f>
        <v>4</v>
      </c>
      <c r="AR12">
        <f>COUNTIF(coded_data!EN:EN, 5)</f>
        <v>2</v>
      </c>
      <c r="AS12">
        <f>SUM(coded_data!EN:EN)</f>
        <v>32</v>
      </c>
      <c r="AT12" s="40">
        <f>AS12/COUNT(coded_data!DP:DP)/5</f>
        <v>0.64</v>
      </c>
      <c r="AU12">
        <f t="shared" si="2"/>
        <v>4</v>
      </c>
      <c r="AV12" t="str">
        <f t="shared" si="8"/>
        <v>high</v>
      </c>
      <c r="AX12">
        <v>9</v>
      </c>
      <c r="AY12" t="s">
        <v>849</v>
      </c>
      <c r="AZ12">
        <f>SUM(coded_data!FJ:FJ) + SUM(coded_data!FK:FK) + SUM(coded_data!FL:FL) + SUM(coded_data!FM:FM) + SUM(coded_data!FN:FN) + SUM(coded_data!FO:FO) + SUM(coded_data!FP:FP)</f>
        <v>33</v>
      </c>
      <c r="BA12" s="40">
        <f>AZ12/COUNT(coded_data!A:A)/7</f>
        <v>0.47142857142857142</v>
      </c>
      <c r="BB12">
        <f t="shared" si="3"/>
        <v>3</v>
      </c>
      <c r="BC12" t="str">
        <f t="shared" si="9"/>
        <v>moderate</v>
      </c>
      <c r="BE12">
        <v>9</v>
      </c>
      <c r="BF12" t="s">
        <v>883</v>
      </c>
      <c r="BG12">
        <f>SUM(coded_data!HP:HP) + SUM(coded_data!HQ:HQ)</f>
        <v>4</v>
      </c>
      <c r="BH12" s="40">
        <f>BG12/COUNT(coded_data!H:H)/2</f>
        <v>0.2</v>
      </c>
      <c r="BI12">
        <f t="shared" si="10"/>
        <v>1</v>
      </c>
      <c r="BJ12" t="str">
        <f t="shared" si="11"/>
        <v>very low</v>
      </c>
      <c r="BL12" s="80" t="s">
        <v>54</v>
      </c>
      <c r="BM12" s="84">
        <f>COUNTIF(raw_data!IK:IK, BL12)</f>
        <v>0</v>
      </c>
      <c r="BN12" s="47">
        <f>COUNTIF(raw_data!IL:IL, BL12)</f>
        <v>0</v>
      </c>
      <c r="BO12" s="85">
        <f>COUNTIF(raw_data!IM:IM, BL12)</f>
        <v>0</v>
      </c>
      <c r="BP12" s="47">
        <f>COUNTIF(raw_data!IQ:IQ, BL12)</f>
        <v>0</v>
      </c>
      <c r="BQ12" s="47">
        <f>COUNTIF(raw_data!IR:IR, BL12)</f>
        <v>0</v>
      </c>
      <c r="BR12" s="48">
        <f>COUNTIF(raw_data!IS:IS, BL12)</f>
        <v>0</v>
      </c>
      <c r="BW12" s="1"/>
      <c r="BX12" s="1"/>
      <c r="BY12" s="1"/>
      <c r="BZ12" s="1"/>
    </row>
    <row r="13" spans="1:82" ht="15" thickBot="1" x14ac:dyDescent="0.4">
      <c r="A13" s="193">
        <v>2</v>
      </c>
      <c r="B13" s="226" t="s">
        <v>639</v>
      </c>
      <c r="C13" s="57" t="s">
        <v>718</v>
      </c>
      <c r="D13" s="57"/>
      <c r="E13" s="58">
        <f>AVERAGE(coded_data!C:C)</f>
        <v>42.3</v>
      </c>
      <c r="G13" s="193">
        <v>15</v>
      </c>
      <c r="H13" s="194" t="s">
        <v>688</v>
      </c>
      <c r="I13" s="57" t="s">
        <v>689</v>
      </c>
      <c r="J13" s="57">
        <v>0</v>
      </c>
      <c r="K13" s="58">
        <f>COUNTIF(coded_data!AJ:AJ, J13)</f>
        <v>4</v>
      </c>
      <c r="M13" s="79"/>
      <c r="N13" s="76"/>
      <c r="O13" s="1" t="s">
        <v>643</v>
      </c>
      <c r="P13" s="1">
        <v>1</v>
      </c>
      <c r="Q13" s="62">
        <f>COUNTIF(coded_data!BL:BL, P13)</f>
        <v>0</v>
      </c>
      <c r="S13">
        <v>10</v>
      </c>
      <c r="T13" t="s">
        <v>796</v>
      </c>
      <c r="U13">
        <f>SUM(coded_data!DJ:DJ)</f>
        <v>3</v>
      </c>
      <c r="V13" s="40">
        <f>U13/COUNT(coded_data!CR:CR)</f>
        <v>0.3</v>
      </c>
      <c r="W13">
        <f t="shared" si="6"/>
        <v>2</v>
      </c>
      <c r="X13" t="str">
        <f t="shared" si="0"/>
        <v>low</v>
      </c>
      <c r="AL13" t="s">
        <v>830</v>
      </c>
      <c r="AM13" t="s">
        <v>839</v>
      </c>
      <c r="AN13">
        <f>COUNTIF(coded_data!EO:EO, 1)</f>
        <v>0</v>
      </c>
      <c r="AO13">
        <f>COUNTIF(coded_data!EO:EO, 2)</f>
        <v>0</v>
      </c>
      <c r="AP13">
        <f>COUNTIF(coded_data!EO:EO, 3)</f>
        <v>0</v>
      </c>
      <c r="AQ13">
        <f>COUNTIF(coded_data!EO:EO, 4)</f>
        <v>7</v>
      </c>
      <c r="AR13">
        <f>COUNTIF(coded_data!EO:EO, 5)</f>
        <v>3</v>
      </c>
      <c r="AS13">
        <f>SUM(coded_data!EO:EO)</f>
        <v>43</v>
      </c>
      <c r="AT13" s="40">
        <f>AS13/COUNT(coded_data!DP:DP)/5</f>
        <v>0.86</v>
      </c>
      <c r="AU13">
        <f t="shared" si="2"/>
        <v>5</v>
      </c>
      <c r="AV13" t="str">
        <f t="shared" si="8"/>
        <v>very high</v>
      </c>
      <c r="AX13">
        <v>10</v>
      </c>
      <c r="AY13" t="s">
        <v>850</v>
      </c>
      <c r="AZ13">
        <f>SUM(coded_data!FQ:FQ) + SUM(coded_data!FR:FR) + SUM(coded_data!FS:FS) + SUM(coded_data!FT:FT) + SUM(coded_data!FU:FU) + SUM(coded_data!FV:FV)</f>
        <v>23</v>
      </c>
      <c r="BA13" s="40">
        <f>AZ13/COUNT(coded_data!A:A)/6</f>
        <v>0.3833333333333333</v>
      </c>
      <c r="BB13">
        <f t="shared" si="3"/>
        <v>2</v>
      </c>
      <c r="BC13" t="str">
        <f t="shared" si="9"/>
        <v>low</v>
      </c>
      <c r="BE13">
        <v>10</v>
      </c>
      <c r="BF13" t="s">
        <v>881</v>
      </c>
      <c r="BG13">
        <f>SUM(coded_data!HR:HR)</f>
        <v>2</v>
      </c>
      <c r="BH13" s="40">
        <f>BG13/COUNT(coded_data!H:H)</f>
        <v>0.2</v>
      </c>
      <c r="BI13">
        <f t="shared" si="10"/>
        <v>1</v>
      </c>
      <c r="BJ13" t="str">
        <f t="shared" si="11"/>
        <v>very low</v>
      </c>
      <c r="BL13" s="251" t="s">
        <v>904</v>
      </c>
      <c r="BM13" s="252"/>
      <c r="BN13" s="252"/>
      <c r="BO13" s="252"/>
      <c r="BP13" s="252"/>
      <c r="BQ13" s="252"/>
      <c r="BR13" s="253"/>
      <c r="BW13" s="1"/>
      <c r="BX13" s="1"/>
      <c r="BY13" s="1"/>
      <c r="BZ13" s="1"/>
    </row>
    <row r="14" spans="1:82" ht="15" thickBot="1" x14ac:dyDescent="0.4">
      <c r="A14" s="191"/>
      <c r="B14" s="221"/>
      <c r="C14" s="1" t="s">
        <v>719</v>
      </c>
      <c r="D14" s="1"/>
      <c r="E14" s="33">
        <f>MEDIAN(coded_data!C:C)</f>
        <v>39</v>
      </c>
      <c r="G14" s="191"/>
      <c r="H14" s="195"/>
      <c r="I14" s="1" t="s">
        <v>690</v>
      </c>
      <c r="J14" s="1">
        <v>1</v>
      </c>
      <c r="K14" s="33">
        <f>COUNTIF(coded_data!AJ:AJ, J14)</f>
        <v>1</v>
      </c>
      <c r="M14" s="79"/>
      <c r="N14" s="76"/>
      <c r="O14" s="240" t="s">
        <v>695</v>
      </c>
      <c r="P14" s="241"/>
      <c r="Q14" s="242"/>
      <c r="S14">
        <v>11</v>
      </c>
      <c r="T14" t="s">
        <v>797</v>
      </c>
      <c r="U14">
        <f>SUM(coded_data!DK:DK)</f>
        <v>3</v>
      </c>
      <c r="V14" s="40">
        <f>U14/COUNT(coded_data!CR:CR)</f>
        <v>0.3</v>
      </c>
      <c r="W14">
        <f t="shared" si="6"/>
        <v>2</v>
      </c>
      <c r="X14" t="str">
        <f t="shared" si="0"/>
        <v>low</v>
      </c>
      <c r="AX14">
        <v>11</v>
      </c>
      <c r="AY14" t="s">
        <v>851</v>
      </c>
      <c r="AZ14">
        <f>SUM(coded_data!FW:FW)</f>
        <v>8</v>
      </c>
      <c r="BA14" s="40">
        <f>AZ14/COUNT(coded_data!A:A)</f>
        <v>0.8</v>
      </c>
      <c r="BB14">
        <f t="shared" si="3"/>
        <v>4</v>
      </c>
      <c r="BC14" t="str">
        <f t="shared" si="9"/>
        <v>high</v>
      </c>
      <c r="BE14">
        <v>11</v>
      </c>
      <c r="BF14" t="s">
        <v>882</v>
      </c>
      <c r="BG14">
        <f>SUM(coded_data!HS:HS) + SUM(coded_data!HT:HT)</f>
        <v>4</v>
      </c>
      <c r="BH14" s="40">
        <f>BG14/COUNT(coded_data!H:H)/2</f>
        <v>0.2</v>
      </c>
      <c r="BI14">
        <f t="shared" si="10"/>
        <v>1</v>
      </c>
      <c r="BJ14" t="str">
        <f t="shared" si="11"/>
        <v>very low</v>
      </c>
      <c r="BL14" s="266" t="s">
        <v>905</v>
      </c>
      <c r="BM14" s="154" t="s">
        <v>899</v>
      </c>
      <c r="BN14" s="154"/>
      <c r="BO14" s="150"/>
      <c r="BP14" s="149" t="s">
        <v>900</v>
      </c>
      <c r="BQ14" s="154"/>
      <c r="BR14" s="150"/>
      <c r="BT14" s="1"/>
      <c r="BU14" s="1"/>
      <c r="BW14" s="1"/>
      <c r="BX14" s="1"/>
      <c r="BY14" s="1"/>
      <c r="BZ14" s="1"/>
    </row>
    <row r="15" spans="1:82" ht="15" thickBot="1" x14ac:dyDescent="0.4">
      <c r="A15" s="191"/>
      <c r="B15" s="221"/>
      <c r="C15" s="1" t="s">
        <v>720</v>
      </c>
      <c r="D15" s="1"/>
      <c r="E15" s="33">
        <f>MODE(coded_data!C:C)</f>
        <v>49</v>
      </c>
      <c r="G15" s="191"/>
      <c r="H15" s="195"/>
      <c r="I15" s="1" t="s">
        <v>691</v>
      </c>
      <c r="J15" s="1">
        <v>2</v>
      </c>
      <c r="K15" s="33">
        <f>COUNTIF(coded_data!AJ:AJ, J15)</f>
        <v>2</v>
      </c>
      <c r="M15" s="79"/>
      <c r="N15" s="76"/>
      <c r="O15" s="1" t="s">
        <v>736</v>
      </c>
      <c r="P15" s="1">
        <v>1</v>
      </c>
      <c r="Q15" s="62">
        <f>COUNTIF(coded_data!BM:BM, P15)</f>
        <v>9</v>
      </c>
      <c r="S15">
        <v>12</v>
      </c>
      <c r="T15" t="s">
        <v>798</v>
      </c>
      <c r="U15">
        <f>SUM(coded_data!DL:DL) + SUM(coded_data!DM:DM) + SUM(coded_data!DN:DN) + SUM(coded_data!DO:DO) + SUM(coded_data!DP:DP) + SUM(coded_data!DQ:DQ)</f>
        <v>10</v>
      </c>
      <c r="V15" s="40">
        <f>U15/COUNT(coded_data!CR:CR)/6</f>
        <v>0.16666666666666666</v>
      </c>
      <c r="W15">
        <f t="shared" si="6"/>
        <v>1</v>
      </c>
      <c r="X15" t="str">
        <f t="shared" si="0"/>
        <v>very low</v>
      </c>
      <c r="AX15">
        <v>12</v>
      </c>
      <c r="AY15" t="s">
        <v>852</v>
      </c>
      <c r="AZ15">
        <f>SUM(coded_data!FX:FX)</f>
        <v>2</v>
      </c>
      <c r="BA15" s="40">
        <f>AZ15/COUNT(coded_data!A:A)</f>
        <v>0.2</v>
      </c>
      <c r="BB15">
        <f t="shared" si="3"/>
        <v>1</v>
      </c>
      <c r="BC15" t="str">
        <f t="shared" si="9"/>
        <v>very low</v>
      </c>
      <c r="BE15">
        <v>12</v>
      </c>
      <c r="BF15" t="s">
        <v>884</v>
      </c>
      <c r="BG15">
        <f>SUM(coded_data!HU:HU)</f>
        <v>3</v>
      </c>
      <c r="BH15" s="40">
        <f>BG15/COUNT(coded_data!H:H)</f>
        <v>0.3</v>
      </c>
      <c r="BI15">
        <f t="shared" si="10"/>
        <v>2</v>
      </c>
      <c r="BJ15" t="str">
        <f t="shared" si="11"/>
        <v>low</v>
      </c>
      <c r="BL15" s="267"/>
      <c r="BM15" s="1" t="s">
        <v>901</v>
      </c>
      <c r="BN15" s="1" t="s">
        <v>902</v>
      </c>
      <c r="BO15" s="1" t="s">
        <v>903</v>
      </c>
      <c r="BP15" s="1" t="s">
        <v>901</v>
      </c>
      <c r="BQ15" s="1" t="s">
        <v>902</v>
      </c>
      <c r="BR15" s="46" t="s">
        <v>903</v>
      </c>
      <c r="BT15" s="1"/>
      <c r="BU15" s="1"/>
    </row>
    <row r="16" spans="1:82" x14ac:dyDescent="0.35">
      <c r="A16" s="191"/>
      <c r="B16" s="221"/>
      <c r="C16" s="1" t="s">
        <v>509</v>
      </c>
      <c r="D16" s="1"/>
      <c r="E16" s="33">
        <f>_xlfn.STDEV.S(coded_data!C:C)</f>
        <v>14.719978864719121</v>
      </c>
      <c r="G16" s="191"/>
      <c r="H16" s="195"/>
      <c r="I16" s="1" t="s">
        <v>692</v>
      </c>
      <c r="J16" s="1">
        <v>3</v>
      </c>
      <c r="K16" s="33">
        <f>COUNTIF(coded_data!AJ:AJ, J16)</f>
        <v>3</v>
      </c>
      <c r="M16" s="79"/>
      <c r="N16" s="76"/>
      <c r="O16" s="1" t="s">
        <v>737</v>
      </c>
      <c r="P16" s="1">
        <v>1</v>
      </c>
      <c r="Q16" s="62">
        <f>COUNTIF(coded_data!BN:BN, P16)</f>
        <v>9</v>
      </c>
      <c r="S16">
        <v>13</v>
      </c>
      <c r="T16" t="s">
        <v>799</v>
      </c>
      <c r="U16">
        <f>SUM(coded_data!DR:DR)</f>
        <v>2</v>
      </c>
      <c r="V16" s="40">
        <f>U16/COUNT(coded_data!CR:CR)</f>
        <v>0.2</v>
      </c>
      <c r="W16">
        <f t="shared" si="6"/>
        <v>1</v>
      </c>
      <c r="X16" t="str">
        <f t="shared" si="0"/>
        <v>very low</v>
      </c>
      <c r="AX16">
        <v>13</v>
      </c>
      <c r="AY16" t="s">
        <v>853</v>
      </c>
      <c r="AZ16">
        <f>SUM(coded_data!FY:FY) + SUM(coded_data!FZ:FZ) + SUM(coded_data!GA:GA) + SUM(coded_data!GB:GB) +SUM(coded_data!GC:GC)</f>
        <v>20</v>
      </c>
      <c r="BA16" s="40">
        <f>AZ16/COUNT(coded_data!A:A)/5</f>
        <v>0.4</v>
      </c>
      <c r="BB16">
        <f t="shared" si="3"/>
        <v>2</v>
      </c>
      <c r="BC16" t="str">
        <f t="shared" si="9"/>
        <v>low</v>
      </c>
      <c r="BE16">
        <v>13</v>
      </c>
      <c r="BF16" t="s">
        <v>885</v>
      </c>
      <c r="BG16">
        <f>SUM(coded_data!HV:HV) + SUM(coded_data!HW:HW) + SUM(coded_data!HX:HX)</f>
        <v>12</v>
      </c>
      <c r="BH16" s="40">
        <f>BG16/COUNT(coded_data!H:H)/3</f>
        <v>0.39999999999999997</v>
      </c>
      <c r="BI16">
        <f t="shared" si="10"/>
        <v>2</v>
      </c>
      <c r="BJ16" t="str">
        <f t="shared" si="11"/>
        <v>low</v>
      </c>
      <c r="BL16" s="14" t="s">
        <v>427</v>
      </c>
      <c r="BM16" s="1">
        <f>COUNTIF(raw_data!IN:IN, BL16)</f>
        <v>0</v>
      </c>
      <c r="BN16" s="1">
        <f>COUNTIF(raw_data!IO:IO, BL16)</f>
        <v>2</v>
      </c>
      <c r="BO16" s="1">
        <f>COUNTIF(raw_data!IP:IP, BL16)</f>
        <v>3</v>
      </c>
      <c r="BP16" s="1">
        <f>COUNTIF(raw_data!IT:IT, BL16)</f>
        <v>0</v>
      </c>
      <c r="BQ16" s="1">
        <f>COUNTIF(raw_data!IU:IU, BL16)</f>
        <v>0</v>
      </c>
      <c r="BR16" s="46">
        <f>COUNTIF(raw_data!IV:IV, BL16)</f>
        <v>1</v>
      </c>
    </row>
    <row r="17" spans="1:70" x14ac:dyDescent="0.35">
      <c r="A17" s="192"/>
      <c r="B17" s="222"/>
      <c r="C17" s="61" t="s">
        <v>508</v>
      </c>
      <c r="D17" s="61"/>
      <c r="E17" s="62">
        <f>MAX(coded_data!C:C) - MIN(coded_data!C:C)</f>
        <v>45</v>
      </c>
      <c r="G17" s="192"/>
      <c r="H17" s="196"/>
      <c r="I17" s="1" t="s">
        <v>643</v>
      </c>
      <c r="J17" s="1">
        <v>4</v>
      </c>
      <c r="K17" s="33">
        <f>COUNTIF(coded_data!AJ:AJ, J17)</f>
        <v>0</v>
      </c>
      <c r="M17" s="79"/>
      <c r="N17" s="76"/>
      <c r="O17" s="1" t="s">
        <v>738</v>
      </c>
      <c r="P17" s="1">
        <v>1</v>
      </c>
      <c r="Q17" s="62">
        <f>COUNTIF(coded_data!BO:BO, P17)</f>
        <v>9</v>
      </c>
      <c r="S17">
        <v>14</v>
      </c>
      <c r="T17" t="s">
        <v>800</v>
      </c>
      <c r="U17">
        <f>SUM(coded_data!DS:DS) + SUM(coded_data!DT:DT)</f>
        <v>18</v>
      </c>
      <c r="V17" s="40">
        <f>U17/COUNT(coded_data!CR:CR)/2</f>
        <v>0.9</v>
      </c>
      <c r="W17">
        <f t="shared" si="6"/>
        <v>5</v>
      </c>
      <c r="X17" t="str">
        <f t="shared" si="0"/>
        <v>very high</v>
      </c>
      <c r="AX17">
        <v>14</v>
      </c>
      <c r="AY17" t="s">
        <v>854</v>
      </c>
      <c r="AZ17">
        <f>SUM(coded_data!GD:GD) + SUM(coded_data!GE:GE) + SUM(coded_data!GF:GF)</f>
        <v>14</v>
      </c>
      <c r="BA17" s="40">
        <f>AZ17/COUNT(coded_data!A:A)/3</f>
        <v>0.46666666666666662</v>
      </c>
      <c r="BB17">
        <f t="shared" si="3"/>
        <v>3</v>
      </c>
      <c r="BC17" t="str">
        <f t="shared" si="9"/>
        <v>moderate</v>
      </c>
      <c r="BE17">
        <v>14</v>
      </c>
      <c r="BF17" t="s">
        <v>886</v>
      </c>
      <c r="BG17">
        <f>SUM(coded_data!HY:HY)</f>
        <v>2</v>
      </c>
      <c r="BH17" s="40">
        <f>BG17/COUNT(coded_data!H:H)</f>
        <v>0.2</v>
      </c>
      <c r="BI17">
        <f t="shared" si="10"/>
        <v>1</v>
      </c>
      <c r="BJ17" t="str">
        <f t="shared" si="11"/>
        <v>very low</v>
      </c>
      <c r="BL17" s="14" t="s">
        <v>426</v>
      </c>
      <c r="BM17" s="1">
        <f>COUNTIF(raw_data!IN:IN, BL17)</f>
        <v>2</v>
      </c>
      <c r="BN17" s="1">
        <f>COUNTIF(raw_data!IO:IO, BL17)</f>
        <v>0</v>
      </c>
      <c r="BO17" s="1">
        <f>COUNTIF(raw_data!IP:IP, BL17)</f>
        <v>7</v>
      </c>
      <c r="BP17" s="1">
        <f>COUNTIF(raw_data!IT:IT, BL17)</f>
        <v>0</v>
      </c>
      <c r="BQ17" s="1">
        <f>COUNTIF(raw_data!IU:IU, BL17)</f>
        <v>0</v>
      </c>
      <c r="BR17" s="46">
        <f>COUNTIF(raw_data!IV:IV, BL17)</f>
        <v>5</v>
      </c>
    </row>
    <row r="18" spans="1:70" ht="14.5" customHeight="1" x14ac:dyDescent="0.35">
      <c r="A18" s="193">
        <v>3</v>
      </c>
      <c r="B18" s="227" t="s">
        <v>640</v>
      </c>
      <c r="C18" s="57" t="s">
        <v>641</v>
      </c>
      <c r="D18" s="57">
        <v>0</v>
      </c>
      <c r="E18" s="58">
        <f>COUNTIF(coded_data!D:D, D18)</f>
        <v>6</v>
      </c>
      <c r="G18" s="193">
        <v>16</v>
      </c>
      <c r="H18" s="233" t="s">
        <v>730</v>
      </c>
      <c r="I18" s="240" t="s">
        <v>693</v>
      </c>
      <c r="J18" s="241"/>
      <c r="K18" s="242"/>
      <c r="M18" s="79"/>
      <c r="N18" s="76"/>
      <c r="O18" s="1" t="s">
        <v>739</v>
      </c>
      <c r="P18" s="1">
        <v>1</v>
      </c>
      <c r="Q18" s="62">
        <f>COUNTIF(coded_data!BP:BP, P18)</f>
        <v>7</v>
      </c>
      <c r="S18">
        <v>15</v>
      </c>
      <c r="T18" t="s">
        <v>801</v>
      </c>
      <c r="U18">
        <f>SUM(coded_data!DU:DU) + SUM(coded_data!DV:DV)</f>
        <v>8</v>
      </c>
      <c r="V18" s="40">
        <f>U18/COUNT(coded_data!CR:CR)/2</f>
        <v>0.4</v>
      </c>
      <c r="W18">
        <f t="shared" si="6"/>
        <v>2</v>
      </c>
      <c r="X18" t="str">
        <f t="shared" si="0"/>
        <v>low</v>
      </c>
      <c r="AX18">
        <v>15</v>
      </c>
      <c r="AY18" t="s">
        <v>855</v>
      </c>
      <c r="AZ18">
        <f>SUM(coded_data!GG:GG) + SUM(coded_data!GH:GH) + SUM(coded_data!GI:GI) + SUM(coded_data!GJ:GJ) + SUM(coded_data!GK:GK)</f>
        <v>29</v>
      </c>
      <c r="BA18" s="40">
        <f>AZ18/COUNT(coded_data!A:A)/5</f>
        <v>0.57999999999999996</v>
      </c>
      <c r="BB18">
        <f t="shared" si="3"/>
        <v>3</v>
      </c>
      <c r="BC18" t="str">
        <f t="shared" si="9"/>
        <v>moderate</v>
      </c>
      <c r="BE18">
        <v>15</v>
      </c>
      <c r="BF18" t="s">
        <v>887</v>
      </c>
      <c r="BG18">
        <f>SUM(coded_data!HZ:HZ) + SUM(coded_data!IA:IA) + SUM(coded_data!IB:IB)</f>
        <v>6</v>
      </c>
      <c r="BH18" s="40">
        <f>BG18/COUNT(coded_data!H:H)/3</f>
        <v>0.19999999999999998</v>
      </c>
      <c r="BI18">
        <f t="shared" si="10"/>
        <v>1</v>
      </c>
      <c r="BJ18" t="str">
        <f t="shared" si="11"/>
        <v>very low</v>
      </c>
      <c r="BL18" s="14" t="s">
        <v>425</v>
      </c>
      <c r="BM18" s="1">
        <f>COUNTIF(raw_data!IN:IN, BL18)</f>
        <v>2</v>
      </c>
      <c r="BN18" s="1">
        <f>COUNTIF(raw_data!IO:IO, BL18)</f>
        <v>3</v>
      </c>
      <c r="BO18" s="1">
        <f>COUNTIF(raw_data!IP:IP, BL18)</f>
        <v>0</v>
      </c>
      <c r="BP18" s="1">
        <f>COUNTIF(raw_data!IT:IT, BL18)</f>
        <v>3</v>
      </c>
      <c r="BQ18" s="1">
        <f>COUNTIF(raw_data!IU:IU, BL18)</f>
        <v>8</v>
      </c>
      <c r="BR18" s="46">
        <f>COUNTIF(raw_data!IV:IV, BL18)</f>
        <v>4</v>
      </c>
    </row>
    <row r="19" spans="1:70" ht="15" thickBot="1" x14ac:dyDescent="0.4">
      <c r="A19" s="191"/>
      <c r="B19" s="228"/>
      <c r="C19" s="1" t="s">
        <v>642</v>
      </c>
      <c r="D19" s="1">
        <v>1</v>
      </c>
      <c r="E19" s="33">
        <f>COUNTIF(coded_data!D:D, D19)</f>
        <v>3</v>
      </c>
      <c r="G19" s="191"/>
      <c r="H19" s="195"/>
      <c r="I19" s="63" t="s">
        <v>689</v>
      </c>
      <c r="J19" s="63">
        <v>1</v>
      </c>
      <c r="K19" s="33">
        <f>COUNTIF(coded_data!AK:AK, J19)</f>
        <v>2</v>
      </c>
      <c r="M19" s="79"/>
      <c r="N19" s="76"/>
      <c r="O19" s="1" t="s">
        <v>740</v>
      </c>
      <c r="P19" s="1">
        <v>1</v>
      </c>
      <c r="Q19" s="62">
        <f>COUNTIF(coded_data!BQ:BQ, P19)</f>
        <v>8</v>
      </c>
      <c r="S19">
        <v>16</v>
      </c>
      <c r="T19" t="s">
        <v>802</v>
      </c>
      <c r="U19">
        <f>SUM(coded_data!DW:DW)</f>
        <v>3</v>
      </c>
      <c r="V19" s="40">
        <f>U19/COUNT(coded_data!CR:CR)</f>
        <v>0.3</v>
      </c>
      <c r="W19">
        <f t="shared" si="6"/>
        <v>2</v>
      </c>
      <c r="X19" t="str">
        <f t="shared" si="0"/>
        <v>low</v>
      </c>
      <c r="AX19">
        <v>16</v>
      </c>
      <c r="AY19" t="s">
        <v>856</v>
      </c>
      <c r="AZ19">
        <f>SUM(coded_data!GL:GL)</f>
        <v>2</v>
      </c>
      <c r="BA19" s="40">
        <f>AZ19/COUNT(coded_data!A:A)</f>
        <v>0.2</v>
      </c>
      <c r="BB19">
        <f t="shared" si="3"/>
        <v>1</v>
      </c>
      <c r="BC19" t="str">
        <f t="shared" si="9"/>
        <v>very low</v>
      </c>
      <c r="BE19">
        <v>16</v>
      </c>
      <c r="BF19" t="s">
        <v>888</v>
      </c>
      <c r="BG19">
        <f>SUM(coded_data!IC:IC)</f>
        <v>1</v>
      </c>
      <c r="BH19" s="40">
        <f>BG19/COUNT(coded_data!H:H)</f>
        <v>0.1</v>
      </c>
      <c r="BI19">
        <f t="shared" si="10"/>
        <v>1</v>
      </c>
      <c r="BJ19" t="str">
        <f t="shared" si="11"/>
        <v>very low</v>
      </c>
      <c r="BL19" s="80" t="s">
        <v>424</v>
      </c>
      <c r="BM19" s="47">
        <f>COUNTIF(raw_data!IN:IN, BL19)</f>
        <v>6</v>
      </c>
      <c r="BN19" s="47">
        <f>COUNTIF(raw_data!IO:IO, BL19)</f>
        <v>5</v>
      </c>
      <c r="BO19" s="47">
        <f>COUNTIF(raw_data!IP:IP, BL19)</f>
        <v>0</v>
      </c>
      <c r="BP19" s="47">
        <f>COUNTIF(raw_data!IT:IT, BL19)</f>
        <v>7</v>
      </c>
      <c r="BQ19" s="47">
        <f>COUNTIF(raw_data!IU:IU, BL19)</f>
        <v>2</v>
      </c>
      <c r="BR19" s="48">
        <f>COUNTIF(raw_data!IV:IV, BL19)</f>
        <v>0</v>
      </c>
    </row>
    <row r="20" spans="1:70" x14ac:dyDescent="0.35">
      <c r="A20" s="192"/>
      <c r="B20" s="229"/>
      <c r="C20" s="61" t="s">
        <v>643</v>
      </c>
      <c r="D20" s="61">
        <v>2</v>
      </c>
      <c r="E20" s="62">
        <f>COUNTIF(coded_data!D:D, D20)</f>
        <v>1</v>
      </c>
      <c r="G20" s="191"/>
      <c r="H20" s="195"/>
      <c r="I20" s="63" t="s">
        <v>694</v>
      </c>
      <c r="J20" s="63">
        <v>1</v>
      </c>
      <c r="K20" s="33">
        <f>COUNTIF(coded_data!AL:AL, J20)</f>
        <v>3</v>
      </c>
      <c r="M20" s="79"/>
      <c r="N20" s="76"/>
      <c r="O20" s="1" t="s">
        <v>741</v>
      </c>
      <c r="P20" s="1">
        <v>1</v>
      </c>
      <c r="Q20" s="62">
        <f>COUNTIF(coded_data!BR:BR, P20)</f>
        <v>0</v>
      </c>
      <c r="AX20">
        <v>17</v>
      </c>
      <c r="AY20" t="s">
        <v>857</v>
      </c>
      <c r="AZ20">
        <f>SUM(coded_data!GM:GM) + SUM(coded_data!GN:GN) + SUM(coded_data!GO:GO) +SUM(coded_data!GP:GP) + SUM(coded_data!GQ:GQ) + SUM(coded_data!GR:GR)</f>
        <v>26</v>
      </c>
      <c r="BA20" s="40">
        <f>AZ20/COUNT(coded_data!A:A)/6</f>
        <v>0.43333333333333335</v>
      </c>
      <c r="BB20">
        <f t="shared" si="3"/>
        <v>3</v>
      </c>
      <c r="BC20" t="str">
        <f t="shared" si="9"/>
        <v>moderate</v>
      </c>
      <c r="BE20">
        <v>17</v>
      </c>
      <c r="BF20" t="s">
        <v>889</v>
      </c>
      <c r="BG20">
        <f>SUM(coded_data!ID:ID) + SUM(coded_data!IE:IE) + SUM(coded_data!IF:IF)</f>
        <v>3</v>
      </c>
      <c r="BH20" s="40">
        <f>BG20/COUNT(coded_data!H:H)/3</f>
        <v>9.9999999999999992E-2</v>
      </c>
      <c r="BI20">
        <f t="shared" si="10"/>
        <v>1</v>
      </c>
      <c r="BJ20" t="str">
        <f t="shared" si="11"/>
        <v>very low</v>
      </c>
    </row>
    <row r="21" spans="1:70" x14ac:dyDescent="0.35">
      <c r="A21" s="193">
        <v>4</v>
      </c>
      <c r="B21" s="226" t="s">
        <v>714</v>
      </c>
      <c r="C21" s="57" t="s">
        <v>644</v>
      </c>
      <c r="D21" s="57">
        <v>0</v>
      </c>
      <c r="E21" s="58">
        <f>COUNTIF(coded_data!E:E, D21)</f>
        <v>1</v>
      </c>
      <c r="G21" s="191"/>
      <c r="H21" s="195"/>
      <c r="I21" s="63" t="s">
        <v>643</v>
      </c>
      <c r="J21" s="63">
        <v>1</v>
      </c>
      <c r="K21" s="33">
        <f>COUNTIF(coded_data!AM:AM, J21)</f>
        <v>0</v>
      </c>
      <c r="M21" s="79"/>
      <c r="N21" s="76"/>
      <c r="O21" s="240" t="s">
        <v>699</v>
      </c>
      <c r="P21" s="241"/>
      <c r="Q21" s="242"/>
      <c r="AX21">
        <v>18</v>
      </c>
      <c r="AY21" t="s">
        <v>858</v>
      </c>
      <c r="AZ21">
        <f>SUM(coded_data!GS:GS)</f>
        <v>7</v>
      </c>
      <c r="BA21" s="40">
        <f>AZ21/COUNT(coded_data!A:A)</f>
        <v>0.7</v>
      </c>
      <c r="BB21">
        <f t="shared" si="3"/>
        <v>4</v>
      </c>
      <c r="BC21" t="str">
        <f t="shared" si="9"/>
        <v>high</v>
      </c>
      <c r="BE21">
        <v>18</v>
      </c>
      <c r="BF21" t="s">
        <v>890</v>
      </c>
      <c r="BG21">
        <f>SUM(coded_data!IG:IG)</f>
        <v>7</v>
      </c>
      <c r="BH21" s="40">
        <f>BG21/COUNT(coded_data!H:H)</f>
        <v>0.7</v>
      </c>
      <c r="BI21">
        <f t="shared" si="10"/>
        <v>4</v>
      </c>
      <c r="BJ21" t="str">
        <f t="shared" si="11"/>
        <v>high</v>
      </c>
    </row>
    <row r="22" spans="1:70" x14ac:dyDescent="0.35">
      <c r="A22" s="191"/>
      <c r="B22" s="221"/>
      <c r="C22" s="1" t="s">
        <v>645</v>
      </c>
      <c r="D22" s="1">
        <v>1</v>
      </c>
      <c r="E22" s="33">
        <f>COUNTIF(coded_data!E:E, D22)</f>
        <v>2</v>
      </c>
      <c r="G22" s="191"/>
      <c r="H22" s="234"/>
      <c r="I22" s="240" t="s">
        <v>695</v>
      </c>
      <c r="J22" s="241"/>
      <c r="K22" s="242"/>
      <c r="M22" s="79"/>
      <c r="N22" s="76"/>
      <c r="O22" s="1" t="s">
        <v>742</v>
      </c>
      <c r="P22" s="1">
        <v>1</v>
      </c>
      <c r="Q22" s="62">
        <f>COUNTIF(coded_data!BS:BS, P22)</f>
        <v>1</v>
      </c>
      <c r="AX22">
        <v>19</v>
      </c>
      <c r="AY22" t="s">
        <v>859</v>
      </c>
      <c r="AZ22">
        <f>SUM(coded_data!GT:GT) + SUM(coded_data!GU:GU) + SUM(coded_data!GV:GV) + SUM(coded_data!GW:GW) +SUM(coded_data!GX:GX) + SUM(coded_data!GY:GY) +SUM(coded_data!GZ:GZ)</f>
        <v>26</v>
      </c>
      <c r="BA22" s="40">
        <f>AZ22/COUNT(coded_data!A:A)/7</f>
        <v>0.37142857142857144</v>
      </c>
      <c r="BB22">
        <f t="shared" si="3"/>
        <v>2</v>
      </c>
      <c r="BC22" t="str">
        <f t="shared" si="9"/>
        <v>low</v>
      </c>
      <c r="BE22">
        <v>19</v>
      </c>
      <c r="BF22" t="s">
        <v>891</v>
      </c>
      <c r="BG22">
        <f>SUM(coded_data!IH:IH)</f>
        <v>5</v>
      </c>
      <c r="BH22" s="40">
        <f>BG22/COUNT(coded_data!H:H)/2</f>
        <v>0.25</v>
      </c>
      <c r="BI22">
        <f t="shared" si="10"/>
        <v>2</v>
      </c>
      <c r="BJ22" t="str">
        <f t="shared" si="11"/>
        <v>low</v>
      </c>
    </row>
    <row r="23" spans="1:70" x14ac:dyDescent="0.35">
      <c r="A23" s="191"/>
      <c r="B23" s="221"/>
      <c r="C23" s="1" t="s">
        <v>646</v>
      </c>
      <c r="D23" s="1">
        <v>2</v>
      </c>
      <c r="E23" s="33">
        <f>COUNTIF(coded_data!E:E, D23)</f>
        <v>3</v>
      </c>
      <c r="G23" s="191"/>
      <c r="H23" s="195"/>
      <c r="I23" s="63" t="s">
        <v>689</v>
      </c>
      <c r="J23" s="55">
        <v>1</v>
      </c>
      <c r="K23" s="33">
        <f>COUNTIF(coded_data!AN:AN, J23)</f>
        <v>1</v>
      </c>
      <c r="M23" s="79"/>
      <c r="N23" s="76"/>
      <c r="O23" s="1" t="s">
        <v>743</v>
      </c>
      <c r="P23" s="1">
        <v>1</v>
      </c>
      <c r="Q23" s="62">
        <f>COUNTIF(coded_data!BT:BT, P23)</f>
        <v>2</v>
      </c>
      <c r="AX23">
        <v>20</v>
      </c>
      <c r="AY23" t="s">
        <v>860</v>
      </c>
      <c r="AZ23">
        <f>SUM(coded_data!HA:HA)</f>
        <v>3</v>
      </c>
      <c r="BA23" s="40">
        <f>AZ23/COUNT(coded_data!A:A)</f>
        <v>0.3</v>
      </c>
      <c r="BB23">
        <f t="shared" si="3"/>
        <v>2</v>
      </c>
      <c r="BC23" t="str">
        <f t="shared" si="9"/>
        <v>low</v>
      </c>
      <c r="BE23">
        <v>20</v>
      </c>
      <c r="BF23" t="s">
        <v>892</v>
      </c>
      <c r="BG23">
        <f>SUM(coded_data!II:II)</f>
        <v>5</v>
      </c>
      <c r="BH23" s="40">
        <f>BG23/COUNT(coded_data!H:H)</f>
        <v>0.5</v>
      </c>
      <c r="BI23">
        <f t="shared" si="10"/>
        <v>3</v>
      </c>
      <c r="BJ23" t="str">
        <f t="shared" si="11"/>
        <v>moderate</v>
      </c>
    </row>
    <row r="24" spans="1:70" x14ac:dyDescent="0.35">
      <c r="A24" s="192"/>
      <c r="B24" s="222"/>
      <c r="C24" s="61" t="s">
        <v>647</v>
      </c>
      <c r="D24" s="61">
        <v>3</v>
      </c>
      <c r="E24" s="62">
        <f>COUNTIF(coded_data!E:E, D24)</f>
        <v>4</v>
      </c>
      <c r="G24" s="191"/>
      <c r="H24" s="195"/>
      <c r="I24" s="63" t="s">
        <v>696</v>
      </c>
      <c r="J24" s="55">
        <v>1</v>
      </c>
      <c r="K24" s="33">
        <f>COUNTIF(coded_data!AO:AO, J24)</f>
        <v>3</v>
      </c>
      <c r="M24" s="79"/>
      <c r="N24" s="76"/>
      <c r="O24" s="1" t="s">
        <v>744</v>
      </c>
      <c r="P24" s="1">
        <v>1</v>
      </c>
      <c r="Q24" s="62">
        <f>COUNTIF(coded_data!BU:BU, P24)</f>
        <v>2</v>
      </c>
      <c r="AX24">
        <v>21</v>
      </c>
      <c r="AY24" t="s">
        <v>861</v>
      </c>
      <c r="AZ24">
        <f>SUM(coded_data!HB:HB)</f>
        <v>4</v>
      </c>
      <c r="BA24" s="40">
        <f>AZ24/COUNT(coded_data!A:A)</f>
        <v>0.4</v>
      </c>
      <c r="BB24">
        <f t="shared" si="3"/>
        <v>2</v>
      </c>
      <c r="BC24" t="str">
        <f t="shared" si="9"/>
        <v>low</v>
      </c>
      <c r="BE24">
        <v>21</v>
      </c>
      <c r="BF24" t="s">
        <v>893</v>
      </c>
      <c r="BG24">
        <f>SUM(coded_data!IJ:IJ)</f>
        <v>1</v>
      </c>
      <c r="BH24" s="40">
        <f>BG24/COUNT(coded_data!H:H)</f>
        <v>0.1</v>
      </c>
      <c r="BI24">
        <f t="shared" si="10"/>
        <v>1</v>
      </c>
      <c r="BJ24" t="str">
        <f t="shared" si="11"/>
        <v>very low</v>
      </c>
    </row>
    <row r="25" spans="1:70" x14ac:dyDescent="0.35">
      <c r="A25" s="193">
        <v>5</v>
      </c>
      <c r="B25" s="235" t="s">
        <v>715</v>
      </c>
      <c r="C25" s="57" t="s">
        <v>648</v>
      </c>
      <c r="D25" s="57">
        <v>1</v>
      </c>
      <c r="E25" s="58">
        <f>COUNTIF(coded_data!F:F, D25)</f>
        <v>8</v>
      </c>
      <c r="G25" s="191"/>
      <c r="H25" s="195"/>
      <c r="I25" s="63" t="s">
        <v>697</v>
      </c>
      <c r="J25" s="55">
        <v>1</v>
      </c>
      <c r="K25" s="33">
        <f>COUNTIF(coded_data!AP:AP, J25)</f>
        <v>3</v>
      </c>
      <c r="M25" s="79"/>
      <c r="N25" s="76"/>
      <c r="O25" s="1" t="s">
        <v>740</v>
      </c>
      <c r="P25" s="1">
        <v>1</v>
      </c>
      <c r="Q25" s="62">
        <f>COUNTIF(coded_data!BV:BV, P25)</f>
        <v>2</v>
      </c>
      <c r="AX25">
        <v>22</v>
      </c>
      <c r="AY25" t="s">
        <v>862</v>
      </c>
      <c r="AZ25">
        <f>SUM(coded_data!HC:HC)</f>
        <v>9</v>
      </c>
      <c r="BA25" s="40">
        <f>AZ25/COUNT(coded_data!A:A)</f>
        <v>0.9</v>
      </c>
      <c r="BB25">
        <f t="shared" si="3"/>
        <v>5</v>
      </c>
      <c r="BC25" t="str">
        <f t="shared" si="9"/>
        <v>very high</v>
      </c>
    </row>
    <row r="26" spans="1:70" ht="15" thickBot="1" x14ac:dyDescent="0.4">
      <c r="A26" s="230"/>
      <c r="B26" s="236"/>
      <c r="C26" s="1" t="s">
        <v>650</v>
      </c>
      <c r="D26" s="1">
        <v>0</v>
      </c>
      <c r="E26" s="33">
        <f>COUNTIF(coded_data!F:F, D26)</f>
        <v>2</v>
      </c>
      <c r="G26" s="191"/>
      <c r="H26" s="195"/>
      <c r="I26" s="63" t="s">
        <v>698</v>
      </c>
      <c r="J26" s="55">
        <v>1</v>
      </c>
      <c r="K26" s="33">
        <f>COUNTIF(coded_data!AQ:AQ, J26)</f>
        <v>3</v>
      </c>
      <c r="M26" s="79"/>
      <c r="N26" s="76"/>
      <c r="O26" s="61" t="s">
        <v>643</v>
      </c>
      <c r="P26" s="61">
        <v>1</v>
      </c>
      <c r="Q26" s="62">
        <f>COUNTIF(coded_data!BW:BW, P26)</f>
        <v>0</v>
      </c>
      <c r="AX26">
        <v>23</v>
      </c>
      <c r="AY26" t="s">
        <v>863</v>
      </c>
      <c r="AZ26">
        <f>SUM(coded_data!HD:HD)</f>
        <v>3</v>
      </c>
      <c r="BA26" s="40">
        <f>AZ26/COUNT(coded_data!A:A)</f>
        <v>0.3</v>
      </c>
      <c r="BB26">
        <f t="shared" si="3"/>
        <v>2</v>
      </c>
      <c r="BC26" t="str">
        <f t="shared" si="9"/>
        <v>low</v>
      </c>
    </row>
    <row r="27" spans="1:70" ht="13.5" customHeight="1" thickBot="1" x14ac:dyDescent="0.4">
      <c r="A27" s="218" t="s">
        <v>651</v>
      </c>
      <c r="B27" s="219"/>
      <c r="C27" s="219"/>
      <c r="D27" s="219"/>
      <c r="E27" s="220"/>
      <c r="G27" s="191"/>
      <c r="H27" s="195"/>
      <c r="I27" s="63" t="s">
        <v>643</v>
      </c>
      <c r="J27" s="55">
        <v>1</v>
      </c>
      <c r="K27" s="33">
        <f>COUNTIF(coded_data!AR:AR, J27)</f>
        <v>0</v>
      </c>
      <c r="M27" s="70">
        <v>23</v>
      </c>
      <c r="N27" s="73" t="s">
        <v>746</v>
      </c>
      <c r="O27" s="57" t="s">
        <v>747</v>
      </c>
      <c r="P27" s="57">
        <v>1</v>
      </c>
      <c r="Q27" s="62">
        <f>COUNTIF(coded_data!BX:BX, P27)</f>
        <v>4</v>
      </c>
    </row>
    <row r="28" spans="1:70" ht="14.5" customHeight="1" x14ac:dyDescent="0.35">
      <c r="A28" s="190">
        <v>6</v>
      </c>
      <c r="B28" s="197" t="s">
        <v>652</v>
      </c>
      <c r="C28" s="1" t="s">
        <v>648</v>
      </c>
      <c r="D28" s="1">
        <v>1</v>
      </c>
      <c r="E28" s="33">
        <f>COUNTIF(coded_data!G:G, D28)</f>
        <v>4</v>
      </c>
      <c r="G28" s="191"/>
      <c r="H28" s="234"/>
      <c r="I28" s="240" t="s">
        <v>699</v>
      </c>
      <c r="J28" s="241"/>
      <c r="K28" s="242"/>
      <c r="M28" s="71"/>
      <c r="N28" s="74"/>
      <c r="O28" s="1" t="s">
        <v>748</v>
      </c>
      <c r="P28" s="1">
        <v>1</v>
      </c>
      <c r="Q28" s="62">
        <f>COUNTIF(coded_data!BY:BY, P28)</f>
        <v>9</v>
      </c>
      <c r="AX28" s="200" t="s">
        <v>872</v>
      </c>
      <c r="AY28" s="201"/>
      <c r="AZ28" s="201"/>
      <c r="BA28" s="201"/>
      <c r="BB28" s="201"/>
      <c r="BC28" s="202"/>
    </row>
    <row r="29" spans="1:70" ht="15" thickBot="1" x14ac:dyDescent="0.4">
      <c r="A29" s="192"/>
      <c r="B29" s="198"/>
      <c r="C29" s="61" t="s">
        <v>649</v>
      </c>
      <c r="D29" s="61">
        <v>0</v>
      </c>
      <c r="E29" s="62">
        <f>COUNTIF(coded_data!G:G, D29)</f>
        <v>6</v>
      </c>
      <c r="G29" s="191"/>
      <c r="H29" s="195"/>
      <c r="I29" s="63" t="s">
        <v>700</v>
      </c>
      <c r="J29" s="55">
        <v>1</v>
      </c>
      <c r="K29" s="33">
        <f>COUNTIF(coded_data!AS:AS, J29)</f>
        <v>2</v>
      </c>
      <c r="M29" s="71"/>
      <c r="N29" s="74"/>
      <c r="O29" s="1" t="s">
        <v>749</v>
      </c>
      <c r="P29" s="1">
        <v>1</v>
      </c>
      <c r="Q29" s="62">
        <f>COUNTIF(coded_data!BZ:BZ, P29)</f>
        <v>3</v>
      </c>
      <c r="AX29" s="203"/>
      <c r="AY29" s="204"/>
      <c r="AZ29" s="204"/>
      <c r="BA29" s="204"/>
      <c r="BB29" s="204"/>
      <c r="BC29" s="205"/>
    </row>
    <row r="30" spans="1:70" x14ac:dyDescent="0.35">
      <c r="A30" s="193">
        <v>7</v>
      </c>
      <c r="B30" s="194" t="s">
        <v>728</v>
      </c>
      <c r="C30" s="57" t="s">
        <v>653</v>
      </c>
      <c r="D30" s="57">
        <v>0</v>
      </c>
      <c r="E30" s="58">
        <f>COUNTIF(coded_data!H:H, D30)</f>
        <v>8</v>
      </c>
      <c r="G30" s="191"/>
      <c r="H30" s="195"/>
      <c r="I30" s="63" t="s">
        <v>701</v>
      </c>
      <c r="J30" s="55">
        <v>1</v>
      </c>
      <c r="K30" s="33">
        <f>COUNTIF(coded_data!AT:AT, J30)</f>
        <v>2</v>
      </c>
      <c r="M30" s="71"/>
      <c r="N30" s="74"/>
      <c r="O30" s="1" t="s">
        <v>750</v>
      </c>
      <c r="P30" s="1">
        <v>1</v>
      </c>
      <c r="Q30" s="62">
        <f>COUNTIF(coded_data!CA:CA, P30)</f>
        <v>8</v>
      </c>
      <c r="AX30" t="s">
        <v>51</v>
      </c>
      <c r="AY30" t="s">
        <v>782</v>
      </c>
      <c r="AZ30" t="s">
        <v>783</v>
      </c>
      <c r="BA30" s="40" t="s">
        <v>784</v>
      </c>
      <c r="BB30" t="s">
        <v>785</v>
      </c>
      <c r="BC30" t="s">
        <v>786</v>
      </c>
    </row>
    <row r="31" spans="1:70" x14ac:dyDescent="0.35">
      <c r="A31" s="191"/>
      <c r="B31" s="195"/>
      <c r="C31" s="1" t="s">
        <v>654</v>
      </c>
      <c r="D31" s="1">
        <v>1</v>
      </c>
      <c r="E31" s="33">
        <f>COUNTIF(coded_data!H:H, D31)</f>
        <v>2</v>
      </c>
      <c r="G31" s="191"/>
      <c r="H31" s="195"/>
      <c r="I31" s="63" t="s">
        <v>702</v>
      </c>
      <c r="J31" s="55">
        <v>1</v>
      </c>
      <c r="K31" s="33">
        <f>COUNTIF(coded_data!AU:AU, J31)</f>
        <v>2</v>
      </c>
      <c r="M31" s="72"/>
      <c r="N31" s="75"/>
      <c r="O31" s="61" t="s">
        <v>751</v>
      </c>
      <c r="P31" s="61">
        <v>1</v>
      </c>
      <c r="Q31" s="62">
        <f>COUNTIF(coded_data!CB:CB, P31)</f>
        <v>0</v>
      </c>
      <c r="AX31">
        <v>1</v>
      </c>
      <c r="AY31" t="s">
        <v>869</v>
      </c>
      <c r="AZ31">
        <f>SUM(coded_data!HE:HE)</f>
        <v>10</v>
      </c>
      <c r="BA31" s="40">
        <f>AZ31/COUNT(coded_data!A:A)</f>
        <v>1</v>
      </c>
      <c r="BB31">
        <f t="shared" ref="BB31" si="12">IF(BC31="very low", 1, IF(BC31="low", 2, IF(BC31="moderate", 3, IF(BC31="high", 4, 5))))</f>
        <v>5</v>
      </c>
      <c r="BC31" t="str">
        <f t="shared" ref="BC31" si="13">IF(BA31&lt;=20%, "very low", IF(BA31&lt;=40%, "low", IF(BA31&lt;=60%, "moderate", IF(BA31&lt;=80%, "high", "very high"))))</f>
        <v>very high</v>
      </c>
    </row>
    <row r="32" spans="1:70" ht="15" thickBot="1" x14ac:dyDescent="0.4">
      <c r="A32" s="230"/>
      <c r="B32" s="195"/>
      <c r="C32" s="1" t="s">
        <v>643</v>
      </c>
      <c r="D32" s="1">
        <v>2</v>
      </c>
      <c r="E32" s="33">
        <f>COUNTIF(coded_data!H:H, D32)</f>
        <v>0</v>
      </c>
      <c r="G32" s="191"/>
      <c r="H32" s="195"/>
      <c r="I32" s="63" t="s">
        <v>703</v>
      </c>
      <c r="J32" s="55">
        <v>1</v>
      </c>
      <c r="K32" s="33">
        <f>COUNTIF(coded_data!AV:AV, J32)</f>
        <v>2</v>
      </c>
      <c r="M32" s="70">
        <v>24</v>
      </c>
      <c r="N32" s="73" t="s">
        <v>752</v>
      </c>
      <c r="O32" s="57" t="s">
        <v>753</v>
      </c>
      <c r="P32" s="57">
        <v>5</v>
      </c>
      <c r="Q32" s="62">
        <f>COUNTIF(coded_data!CC:CC, P32)</f>
        <v>3</v>
      </c>
      <c r="AX32">
        <v>2</v>
      </c>
      <c r="AY32" t="s">
        <v>870</v>
      </c>
      <c r="AZ32">
        <f>SUM(coded_data!HF:HF)</f>
        <v>0</v>
      </c>
      <c r="BA32" s="40">
        <f>AZ32/COUNT(coded_data!A:A)</f>
        <v>0</v>
      </c>
      <c r="BB32">
        <f t="shared" ref="BB32:BB33" si="14">IF(BC32="very low", 1, IF(BC32="low", 2, IF(BC32="moderate", 3, IF(BC32="high", 4, 5))))</f>
        <v>1</v>
      </c>
      <c r="BC32" t="str">
        <f t="shared" ref="BC32:BC33" si="15">IF(BA32&lt;=20%, "very low", IF(BA32&lt;=40%, "low", IF(BA32&lt;=60%, "moderate", IF(BA32&lt;=80%, "high", "very high"))))</f>
        <v>very low</v>
      </c>
    </row>
    <row r="33" spans="1:55" ht="15" thickBot="1" x14ac:dyDescent="0.4">
      <c r="A33" s="218" t="s">
        <v>655</v>
      </c>
      <c r="B33" s="219"/>
      <c r="C33" s="219"/>
      <c r="D33" s="219"/>
      <c r="E33" s="220"/>
      <c r="G33" s="192"/>
      <c r="H33" s="196"/>
      <c r="I33" s="64" t="s">
        <v>643</v>
      </c>
      <c r="J33" s="65">
        <v>1</v>
      </c>
      <c r="K33" s="62">
        <f>COUNTIF(coded_data!AW:AW, J33)</f>
        <v>0</v>
      </c>
      <c r="M33" s="71"/>
      <c r="N33" s="74"/>
      <c r="O33" s="1" t="s">
        <v>754</v>
      </c>
      <c r="P33" s="1">
        <v>4</v>
      </c>
      <c r="Q33" s="62">
        <f>COUNTIF(coded_data!CC:CC, P33)</f>
        <v>0</v>
      </c>
      <c r="AX33">
        <v>3</v>
      </c>
      <c r="AY33" t="s">
        <v>871</v>
      </c>
      <c r="AZ33">
        <f>SUM(coded_data!HG:HG)</f>
        <v>5</v>
      </c>
      <c r="BA33" s="40">
        <f>AZ33/COUNT(coded_data!A:A)</f>
        <v>0.5</v>
      </c>
      <c r="BB33">
        <f t="shared" si="14"/>
        <v>3</v>
      </c>
      <c r="BC33" t="str">
        <f t="shared" si="15"/>
        <v>moderate</v>
      </c>
    </row>
    <row r="34" spans="1:55" x14ac:dyDescent="0.35">
      <c r="A34" s="190">
        <v>8</v>
      </c>
      <c r="B34" s="195" t="s">
        <v>716</v>
      </c>
      <c r="C34" s="1" t="s">
        <v>656</v>
      </c>
      <c r="D34" s="1">
        <v>0</v>
      </c>
      <c r="E34" s="33">
        <f>COUNTIF(coded_data!I:I, D34)</f>
        <v>0</v>
      </c>
      <c r="G34" s="193">
        <v>17</v>
      </c>
      <c r="H34" s="194" t="s">
        <v>704</v>
      </c>
      <c r="I34" s="66" t="s">
        <v>722</v>
      </c>
      <c r="J34" s="57" t="s">
        <v>503</v>
      </c>
      <c r="K34" s="67" t="str">
        <f>CONCATENATE(AVERAGE(coded_data!AX:AX), " sq. ft.")</f>
        <v>13.6 sq. ft.</v>
      </c>
      <c r="M34" s="71"/>
      <c r="N34" s="74"/>
      <c r="O34" s="1" t="s">
        <v>755</v>
      </c>
      <c r="P34" s="1">
        <v>3</v>
      </c>
      <c r="Q34" s="62">
        <f>COUNTIF(coded_data!CC:CC, P34)</f>
        <v>0</v>
      </c>
    </row>
    <row r="35" spans="1:55" ht="14.5" customHeight="1" x14ac:dyDescent="0.35">
      <c r="A35" s="191"/>
      <c r="B35" s="195"/>
      <c r="C35" s="1" t="s">
        <v>657</v>
      </c>
      <c r="D35" s="1">
        <v>1</v>
      </c>
      <c r="E35" s="33">
        <f>COUNTIF(coded_data!I:I, D35)</f>
        <v>1</v>
      </c>
      <c r="G35" s="191"/>
      <c r="H35" s="195"/>
      <c r="I35" s="63" t="s">
        <v>723</v>
      </c>
      <c r="J35" s="1" t="s">
        <v>503</v>
      </c>
      <c r="K35" s="68" t="str">
        <f>CONCATENATE(AVERAGE(coded_data!AY:AY), " sq. ft.")</f>
        <v>7.8 sq. ft.</v>
      </c>
      <c r="M35" s="71"/>
      <c r="N35" s="74"/>
      <c r="O35" s="1" t="s">
        <v>756</v>
      </c>
      <c r="P35" s="1">
        <v>2</v>
      </c>
      <c r="Q35" s="62">
        <f>COUNTIF(coded_data!CC:CC, P35)</f>
        <v>2</v>
      </c>
    </row>
    <row r="36" spans="1:55" ht="15" thickBot="1" x14ac:dyDescent="0.4">
      <c r="A36" s="191"/>
      <c r="B36" s="195"/>
      <c r="C36" s="1" t="s">
        <v>658</v>
      </c>
      <c r="D36" s="1">
        <v>2</v>
      </c>
      <c r="E36" s="33">
        <f>COUNTIF(coded_data!I:I, D36)</f>
        <v>0</v>
      </c>
      <c r="G36" s="192"/>
      <c r="H36" s="196"/>
      <c r="I36" s="63" t="s">
        <v>724</v>
      </c>
      <c r="J36" s="1" t="s">
        <v>503</v>
      </c>
      <c r="K36" s="68" t="str">
        <f>CONCATENATE(AVERAGE(coded_data!AZ:AZ), " sq. ft.")</f>
        <v>14 sq. ft.</v>
      </c>
      <c r="M36" s="71"/>
      <c r="N36" s="74"/>
      <c r="O36" s="1" t="s">
        <v>757</v>
      </c>
      <c r="P36" s="1">
        <v>1</v>
      </c>
      <c r="Q36" s="62">
        <f>COUNTIF(coded_data!CC:CC, P36)</f>
        <v>3</v>
      </c>
    </row>
    <row r="37" spans="1:55" ht="14" customHeight="1" x14ac:dyDescent="0.35">
      <c r="A37" s="191"/>
      <c r="B37" s="195"/>
      <c r="C37" s="1" t="s">
        <v>659</v>
      </c>
      <c r="D37" s="1">
        <v>3</v>
      </c>
      <c r="E37" s="33">
        <f>COUNTIF(coded_data!I:I, D37)</f>
        <v>5</v>
      </c>
      <c r="G37" s="193">
        <v>18</v>
      </c>
      <c r="H37" s="194" t="s">
        <v>729</v>
      </c>
      <c r="I37" s="243" t="s">
        <v>725</v>
      </c>
      <c r="J37" s="243"/>
      <c r="K37" s="244"/>
      <c r="L37" s="54"/>
      <c r="M37" s="72"/>
      <c r="N37" s="75"/>
      <c r="O37" s="61" t="s">
        <v>643</v>
      </c>
      <c r="P37" s="61">
        <v>0</v>
      </c>
      <c r="Q37" s="62">
        <f>COUNTIF(coded_data!CC:CC, P37)</f>
        <v>2</v>
      </c>
    </row>
    <row r="38" spans="1:55" ht="11.5" customHeight="1" x14ac:dyDescent="0.35">
      <c r="A38" s="191"/>
      <c r="B38" s="195"/>
      <c r="C38" s="1" t="s">
        <v>660</v>
      </c>
      <c r="D38" s="1">
        <v>4</v>
      </c>
      <c r="E38" s="33">
        <f>COUNTIF(coded_data!I:I, D38)</f>
        <v>2</v>
      </c>
      <c r="G38" s="191"/>
      <c r="H38" s="195"/>
      <c r="I38" s="69" t="s">
        <v>732</v>
      </c>
      <c r="J38" s="57"/>
      <c r="K38" s="58">
        <f>SUM(coded_data!BA:BA)</f>
        <v>46</v>
      </c>
      <c r="M38" s="70">
        <v>25</v>
      </c>
      <c r="N38" s="73" t="s">
        <v>758</v>
      </c>
      <c r="O38" s="56" t="s">
        <v>759</v>
      </c>
      <c r="P38" s="57">
        <v>1</v>
      </c>
      <c r="Q38" s="62">
        <f>COUNTIF(coded_data!CD:CD, P38)</f>
        <v>10</v>
      </c>
    </row>
    <row r="39" spans="1:55" ht="14.5" customHeight="1" x14ac:dyDescent="0.35">
      <c r="A39" s="191"/>
      <c r="B39" s="195"/>
      <c r="C39" s="1" t="s">
        <v>661</v>
      </c>
      <c r="D39" s="1">
        <v>5</v>
      </c>
      <c r="E39" s="33">
        <f>COUNTIF(coded_data!I:I, D39)</f>
        <v>2</v>
      </c>
      <c r="G39" s="191"/>
      <c r="H39" s="195"/>
      <c r="I39" s="59" t="s">
        <v>718</v>
      </c>
      <c r="J39" s="1"/>
      <c r="K39" s="33">
        <f>SUM(coded_data!BA:BA)/(COUNT(coded_data!A:A)-COUNTIF(coded_data!BA:BA,J39))</f>
        <v>5.1111111111111107</v>
      </c>
      <c r="M39" s="71"/>
      <c r="N39" s="74"/>
      <c r="O39" s="59" t="s">
        <v>760</v>
      </c>
      <c r="P39" s="1">
        <v>1</v>
      </c>
      <c r="Q39" s="62">
        <f>COUNTIF(coded_data!CE:CE, P39)</f>
        <v>10</v>
      </c>
    </row>
    <row r="40" spans="1:55" ht="14.5" customHeight="1" x14ac:dyDescent="0.35">
      <c r="A40" s="192"/>
      <c r="B40" s="196"/>
      <c r="C40" s="61" t="s">
        <v>643</v>
      </c>
      <c r="D40" s="61">
        <v>6</v>
      </c>
      <c r="E40" s="62">
        <f>COUNTIF(coded_data!I:I, D40)</f>
        <v>0</v>
      </c>
      <c r="G40" s="191"/>
      <c r="H40" s="195"/>
      <c r="I40" s="60" t="s">
        <v>508</v>
      </c>
      <c r="J40" s="61"/>
      <c r="K40" s="62">
        <f>MAX(coded_data!BA:BA) - MIN(coded_data!BA:BA)</f>
        <v>13</v>
      </c>
      <c r="M40" s="71"/>
      <c r="N40" s="74"/>
      <c r="O40" s="59" t="s">
        <v>761</v>
      </c>
      <c r="P40" s="1">
        <v>1</v>
      </c>
      <c r="Q40" s="62">
        <f>COUNTIF(coded_data!CF:CF, P40)</f>
        <v>3</v>
      </c>
    </row>
    <row r="41" spans="1:55" x14ac:dyDescent="0.35">
      <c r="A41" s="193">
        <v>9</v>
      </c>
      <c r="B41" s="194" t="s">
        <v>662</v>
      </c>
      <c r="C41" s="57" t="s">
        <v>648</v>
      </c>
      <c r="D41" s="57">
        <v>1</v>
      </c>
      <c r="E41" s="58">
        <f>COUNTIF(coded_data!J:J, D41)</f>
        <v>2</v>
      </c>
      <c r="G41" s="191"/>
      <c r="H41" s="195"/>
      <c r="I41" s="231" t="s">
        <v>726</v>
      </c>
      <c r="J41" s="231"/>
      <c r="K41" s="232"/>
      <c r="M41" s="71"/>
      <c r="N41" s="74"/>
      <c r="O41" s="59" t="s">
        <v>762</v>
      </c>
      <c r="P41" s="1">
        <v>1</v>
      </c>
      <c r="Q41" s="62">
        <f>COUNTIF(coded_data!CG:CG, P41)</f>
        <v>3</v>
      </c>
    </row>
    <row r="42" spans="1:55" x14ac:dyDescent="0.35">
      <c r="A42" s="192"/>
      <c r="B42" s="196"/>
      <c r="C42" s="61" t="s">
        <v>649</v>
      </c>
      <c r="D42" s="61">
        <v>0</v>
      </c>
      <c r="E42" s="62">
        <f>COUNTIF(coded_data!J:J, D42)</f>
        <v>8</v>
      </c>
      <c r="G42" s="191"/>
      <c r="H42" s="195"/>
      <c r="I42" s="69" t="s">
        <v>732</v>
      </c>
      <c r="J42" s="57"/>
      <c r="K42" s="58">
        <f>SUM(coded_data!BB:BB)</f>
        <v>49</v>
      </c>
      <c r="M42" s="72"/>
      <c r="N42" s="75"/>
      <c r="O42" s="60" t="s">
        <v>643</v>
      </c>
      <c r="P42" s="61">
        <v>1</v>
      </c>
      <c r="Q42" s="62">
        <f>COUNTIF(coded_data!CH:CH, P42)</f>
        <v>2</v>
      </c>
    </row>
    <row r="43" spans="1:55" ht="14" customHeight="1" x14ac:dyDescent="0.35">
      <c r="A43" s="53">
        <v>10</v>
      </c>
      <c r="B43" t="s">
        <v>663</v>
      </c>
      <c r="E43" s="42" t="str">
        <f>CONCATENATE(SUM(coded_data!K:K)/(COUNT(coded_data!A:A) - COUNTIF(coded_data!K:K, D43)), " per month")</f>
        <v>45 per month</v>
      </c>
      <c r="G43" s="191"/>
      <c r="H43" s="195"/>
      <c r="I43" s="59" t="s">
        <v>718</v>
      </c>
      <c r="J43" s="1"/>
      <c r="K43" s="33">
        <f>SUM(coded_data!BB:BB)/(COUNT(coded_data!A:A)-COUNTIF(coded_data!BB:BB,J43))</f>
        <v>6.125</v>
      </c>
      <c r="L43" s="54"/>
      <c r="M43" s="70">
        <v>26</v>
      </c>
      <c r="N43" s="73" t="s">
        <v>763</v>
      </c>
      <c r="O43" s="56" t="s">
        <v>764</v>
      </c>
      <c r="P43" s="57">
        <v>0</v>
      </c>
      <c r="Q43" s="62">
        <f>COUNTIF(coded_data!CI:CI, P43)</f>
        <v>1</v>
      </c>
    </row>
    <row r="44" spans="1:55" ht="14.5" customHeight="1" x14ac:dyDescent="0.35">
      <c r="A44" s="193">
        <v>11</v>
      </c>
      <c r="B44" s="194" t="s">
        <v>717</v>
      </c>
      <c r="C44" s="57" t="s">
        <v>664</v>
      </c>
      <c r="D44" s="57">
        <v>0</v>
      </c>
      <c r="E44" s="58">
        <f>COUNTIF(coded_data!L:L, D44)</f>
        <v>6</v>
      </c>
      <c r="G44" s="191"/>
      <c r="H44" s="195"/>
      <c r="I44" s="60" t="s">
        <v>508</v>
      </c>
      <c r="J44" s="61"/>
      <c r="K44" s="62">
        <f>MAX(coded_data!BB:BB) - MIN(coded_data!BB:BB)</f>
        <v>20</v>
      </c>
      <c r="M44" s="71"/>
      <c r="N44" s="74"/>
      <c r="O44" s="59" t="s">
        <v>765</v>
      </c>
      <c r="P44" s="1">
        <v>1</v>
      </c>
      <c r="Q44" s="62">
        <f>COUNTIF(coded_data!CI:CI, P44)</f>
        <v>2</v>
      </c>
    </row>
    <row r="45" spans="1:55" x14ac:dyDescent="0.35">
      <c r="A45" s="191"/>
      <c r="B45" s="195"/>
      <c r="C45" s="1" t="s">
        <v>665</v>
      </c>
      <c r="D45" s="1">
        <v>1</v>
      </c>
      <c r="E45" s="33">
        <f>COUNTIF(coded_data!L:L, D45)</f>
        <v>4</v>
      </c>
      <c r="G45" s="191"/>
      <c r="H45" s="195"/>
      <c r="I45" s="231" t="s">
        <v>727</v>
      </c>
      <c r="J45" s="231"/>
      <c r="K45" s="232"/>
      <c r="M45" s="71"/>
      <c r="N45" s="74"/>
      <c r="O45" s="59" t="s">
        <v>766</v>
      </c>
      <c r="P45" s="1">
        <v>2</v>
      </c>
      <c r="Q45" s="62">
        <f>COUNTIF(coded_data!CI:CI, P45)</f>
        <v>3</v>
      </c>
    </row>
    <row r="46" spans="1:55" x14ac:dyDescent="0.35">
      <c r="A46" s="192"/>
      <c r="B46" s="196"/>
      <c r="C46" s="61" t="s">
        <v>643</v>
      </c>
      <c r="D46" s="61">
        <v>2</v>
      </c>
      <c r="E46" s="62">
        <f>COUNTIF(coded_data!L:L, D46)</f>
        <v>0</v>
      </c>
      <c r="G46" s="191"/>
      <c r="H46" s="195"/>
      <c r="I46" s="69" t="s">
        <v>732</v>
      </c>
      <c r="J46" s="57"/>
      <c r="K46" s="58">
        <f>SUM(coded_data!BC:BC)</f>
        <v>60</v>
      </c>
      <c r="M46" s="71"/>
      <c r="N46" s="74"/>
      <c r="O46" s="59" t="s">
        <v>767</v>
      </c>
      <c r="P46" s="1">
        <v>3</v>
      </c>
      <c r="Q46" s="62">
        <f>COUNTIF(coded_data!CI:CI, P46)</f>
        <v>1</v>
      </c>
    </row>
    <row r="47" spans="1:55" x14ac:dyDescent="0.35">
      <c r="A47" s="193">
        <v>12</v>
      </c>
      <c r="B47" s="194" t="s">
        <v>666</v>
      </c>
      <c r="C47" s="57" t="s">
        <v>667</v>
      </c>
      <c r="D47" s="57">
        <v>1</v>
      </c>
      <c r="E47" s="58">
        <f>COUNTIF(coded_data!M:M, D47)</f>
        <v>4</v>
      </c>
      <c r="G47" s="191"/>
      <c r="H47" s="195"/>
      <c r="I47" s="59" t="s">
        <v>718</v>
      </c>
      <c r="J47" s="1"/>
      <c r="K47" s="33">
        <f>SUM(coded_data!BC:BC)/(COUNT(coded_data!A:A)-COUNTIF(coded_data!BC:BC,J46))</f>
        <v>20</v>
      </c>
      <c r="M47" s="71"/>
      <c r="N47" s="74"/>
      <c r="O47" s="59" t="s">
        <v>768</v>
      </c>
      <c r="P47" s="1">
        <v>4</v>
      </c>
      <c r="Q47" s="62">
        <f>COUNTIF(coded_data!CI:CI, P47)</f>
        <v>3</v>
      </c>
    </row>
    <row r="48" spans="1:55" x14ac:dyDescent="0.35">
      <c r="A48" s="191"/>
      <c r="B48" s="195"/>
      <c r="C48" s="1" t="s">
        <v>668</v>
      </c>
      <c r="D48" s="1">
        <v>1</v>
      </c>
      <c r="E48" s="33">
        <f>COUNTIF(coded_data!N:N, D48)</f>
        <v>6</v>
      </c>
      <c r="G48" s="192"/>
      <c r="H48" s="196"/>
      <c r="I48" s="60" t="s">
        <v>508</v>
      </c>
      <c r="J48" s="61"/>
      <c r="K48" s="62">
        <f>MAX(coded_data!BC:BC) - MIN(coded_data!BC:BC)</f>
        <v>20</v>
      </c>
      <c r="M48" s="72"/>
      <c r="N48" s="75"/>
      <c r="O48" s="60" t="s">
        <v>643</v>
      </c>
      <c r="P48" s="61">
        <v>5</v>
      </c>
      <c r="Q48" s="62">
        <f>COUNTIF(coded_data!CI:CI, P48)</f>
        <v>0</v>
      </c>
    </row>
    <row r="49" spans="1:17" ht="15.5" customHeight="1" x14ac:dyDescent="0.35">
      <c r="A49" s="191"/>
      <c r="B49" s="195"/>
      <c r="C49" s="1" t="s">
        <v>669</v>
      </c>
      <c r="D49" s="1">
        <v>1</v>
      </c>
      <c r="E49" s="33">
        <f>COUNTIF(coded_data!O:O, D49)</f>
        <v>6</v>
      </c>
      <c r="G49" s="193">
        <v>19</v>
      </c>
      <c r="H49" s="194" t="s">
        <v>705</v>
      </c>
      <c r="I49" s="57" t="s">
        <v>706</v>
      </c>
      <c r="J49" s="57">
        <v>0</v>
      </c>
      <c r="K49" s="58">
        <f>COUNTIF(coded_data!BD:BD, J49)</f>
        <v>3</v>
      </c>
      <c r="L49" s="54"/>
      <c r="M49" s="70">
        <v>27</v>
      </c>
      <c r="N49" s="73" t="s">
        <v>769</v>
      </c>
      <c r="O49" s="56" t="s">
        <v>648</v>
      </c>
      <c r="P49" s="57">
        <v>1</v>
      </c>
      <c r="Q49" s="62">
        <f>COUNTIF(raw_data!CJ:CJ, O49)</f>
        <v>7</v>
      </c>
    </row>
    <row r="50" spans="1:17" ht="14.5" customHeight="1" x14ac:dyDescent="0.35">
      <c r="A50" s="191"/>
      <c r="B50" s="195"/>
      <c r="C50" s="1" t="s">
        <v>670</v>
      </c>
      <c r="D50" s="1">
        <v>1</v>
      </c>
      <c r="E50" s="33">
        <f>COUNTIF(coded_data!P:P, D50)</f>
        <v>6</v>
      </c>
      <c r="G50" s="191"/>
      <c r="H50" s="195"/>
      <c r="I50" s="1" t="s">
        <v>707</v>
      </c>
      <c r="J50" s="1">
        <v>1</v>
      </c>
      <c r="K50" s="33">
        <f>COUNTIF(coded_data!BD:BD, J50)</f>
        <v>1</v>
      </c>
      <c r="M50" s="71"/>
      <c r="N50" s="74"/>
      <c r="O50" s="59" t="s">
        <v>649</v>
      </c>
      <c r="P50" s="1">
        <v>0</v>
      </c>
      <c r="Q50" s="62">
        <f>COUNTIF(raw_data!CJ:CJ, O50)</f>
        <v>2</v>
      </c>
    </row>
    <row r="51" spans="1:17" x14ac:dyDescent="0.35">
      <c r="A51" s="191"/>
      <c r="B51" s="195"/>
      <c r="C51" s="1" t="s">
        <v>671</v>
      </c>
      <c r="D51" s="1">
        <v>1</v>
      </c>
      <c r="E51" s="33">
        <f>COUNTIF(coded_data!Q:Q, D51)</f>
        <v>5</v>
      </c>
      <c r="G51" s="191"/>
      <c r="H51" s="195"/>
      <c r="I51" s="1" t="s">
        <v>708</v>
      </c>
      <c r="J51" s="1">
        <v>2</v>
      </c>
      <c r="K51" s="33">
        <f>COUNTIF(coded_data!BD:BD, J51)</f>
        <v>5</v>
      </c>
      <c r="M51" s="72"/>
      <c r="N51" s="75"/>
      <c r="O51" s="60" t="s">
        <v>770</v>
      </c>
      <c r="P51" s="61">
        <v>0</v>
      </c>
      <c r="Q51" s="62">
        <f>COUNTIF(raw_data!CJ:CJ, O51)</f>
        <v>1</v>
      </c>
    </row>
    <row r="52" spans="1:17" ht="15.5" customHeight="1" x14ac:dyDescent="0.35">
      <c r="A52" s="192"/>
      <c r="B52" s="196"/>
      <c r="C52" s="61" t="s">
        <v>643</v>
      </c>
      <c r="D52" s="61">
        <v>1</v>
      </c>
      <c r="E52" s="62">
        <f>COUNTIF(coded_data!R:R, D52)</f>
        <v>1</v>
      </c>
      <c r="G52" s="192"/>
      <c r="H52" s="196"/>
      <c r="I52" s="61" t="s">
        <v>709</v>
      </c>
      <c r="J52" s="61">
        <v>3</v>
      </c>
      <c r="K52" s="62">
        <f>COUNTIF(coded_data!BD:BD, J52)</f>
        <v>1</v>
      </c>
      <c r="M52" s="70">
        <v>28</v>
      </c>
      <c r="N52" s="73" t="s">
        <v>771</v>
      </c>
      <c r="O52" s="56" t="s">
        <v>772</v>
      </c>
      <c r="P52" s="57">
        <v>1</v>
      </c>
      <c r="Q52" s="33">
        <f>COUNTIF(coded_data!CK:CK, P52)</f>
        <v>4</v>
      </c>
    </row>
    <row r="53" spans="1:17" ht="14" customHeight="1" x14ac:dyDescent="0.35">
      <c r="A53" s="193">
        <v>13</v>
      </c>
      <c r="B53" s="194" t="s">
        <v>672</v>
      </c>
      <c r="C53" s="57" t="s">
        <v>673</v>
      </c>
      <c r="D53" s="57">
        <v>1</v>
      </c>
      <c r="E53" s="58">
        <f>COUNTIF(coded_data!S:S, D53)</f>
        <v>10</v>
      </c>
      <c r="G53" s="193">
        <v>20</v>
      </c>
      <c r="H53" s="194" t="s">
        <v>710</v>
      </c>
      <c r="I53" s="57" t="s">
        <v>711</v>
      </c>
      <c r="J53" s="57">
        <v>0</v>
      </c>
      <c r="K53" s="58">
        <f>COUNTIF(coded_data!BE:BE, J53)</f>
        <v>5</v>
      </c>
      <c r="M53" s="71"/>
      <c r="N53" s="74"/>
      <c r="O53" s="59" t="s">
        <v>773</v>
      </c>
      <c r="P53" s="1">
        <v>1</v>
      </c>
      <c r="Q53" s="33">
        <f>COUNTIF(coded_data!CL:CL, P53)</f>
        <v>6</v>
      </c>
    </row>
    <row r="54" spans="1:17" x14ac:dyDescent="0.35">
      <c r="A54" s="191"/>
      <c r="B54" s="195"/>
      <c r="C54" s="1" t="s">
        <v>674</v>
      </c>
      <c r="D54" s="1">
        <v>1</v>
      </c>
      <c r="E54" s="33">
        <f>COUNTIF(coded_data!T:T, D54)</f>
        <v>2</v>
      </c>
      <c r="G54" s="191"/>
      <c r="H54" s="195"/>
      <c r="I54" s="1" t="s">
        <v>712</v>
      </c>
      <c r="J54" s="1">
        <v>1</v>
      </c>
      <c r="K54" s="33">
        <f>COUNTIF(coded_data!BE:BE, J54)</f>
        <v>2</v>
      </c>
      <c r="M54" s="71"/>
      <c r="N54" s="74"/>
      <c r="O54" s="59" t="s">
        <v>774</v>
      </c>
      <c r="P54" s="1">
        <v>1</v>
      </c>
      <c r="Q54" s="33">
        <f>COUNTIF(coded_data!CM:CM, P54)</f>
        <v>5</v>
      </c>
    </row>
    <row r="55" spans="1:17" ht="16" customHeight="1" x14ac:dyDescent="0.35">
      <c r="A55" s="191"/>
      <c r="B55" s="195"/>
      <c r="C55" s="1" t="s">
        <v>675</v>
      </c>
      <c r="D55" s="1">
        <v>1</v>
      </c>
      <c r="E55" s="33">
        <f>COUNTIF(coded_data!U:U, D55)</f>
        <v>1</v>
      </c>
      <c r="G55" s="191"/>
      <c r="H55" s="195"/>
      <c r="I55" s="1" t="s">
        <v>713</v>
      </c>
      <c r="J55" s="1">
        <v>2</v>
      </c>
      <c r="K55" s="33">
        <f>COUNTIF(coded_data!BE:BE, J55)</f>
        <v>3</v>
      </c>
      <c r="M55" s="71"/>
      <c r="N55" s="74"/>
      <c r="O55" s="59" t="s">
        <v>775</v>
      </c>
      <c r="P55" s="1">
        <v>1</v>
      </c>
      <c r="Q55" s="33">
        <f>COUNTIF(coded_data!CN:CN, P55)</f>
        <v>7</v>
      </c>
    </row>
    <row r="56" spans="1:17" x14ac:dyDescent="0.35">
      <c r="A56" s="191"/>
      <c r="B56" s="195"/>
      <c r="C56" s="1" t="s">
        <v>676</v>
      </c>
      <c r="D56" s="1">
        <v>1</v>
      </c>
      <c r="E56" s="33">
        <f>COUNTIF(coded_data!V:V, D56)</f>
        <v>3</v>
      </c>
      <c r="G56" s="192"/>
      <c r="H56" s="196"/>
      <c r="I56" s="61" t="s">
        <v>643</v>
      </c>
      <c r="J56" s="61">
        <v>3</v>
      </c>
      <c r="K56" s="62">
        <f>COUNTIF(coded_data!BE:BE, J56)</f>
        <v>0</v>
      </c>
      <c r="M56" s="71"/>
      <c r="N56" s="74"/>
      <c r="O56" s="59" t="s">
        <v>776</v>
      </c>
      <c r="P56" s="1">
        <v>1</v>
      </c>
      <c r="Q56" s="33">
        <f>COUNTIF(coded_data!CO:CO, P56)</f>
        <v>5</v>
      </c>
    </row>
    <row r="57" spans="1:17" x14ac:dyDescent="0.35">
      <c r="A57" s="191"/>
      <c r="B57" s="195"/>
      <c r="C57" s="1" t="s">
        <v>677</v>
      </c>
      <c r="D57" s="1">
        <v>1</v>
      </c>
      <c r="E57" s="33">
        <f>COUNTIF(coded_data!W:W, D57)</f>
        <v>9</v>
      </c>
      <c r="M57" s="72"/>
      <c r="N57" s="75"/>
      <c r="O57" s="60" t="s">
        <v>643</v>
      </c>
      <c r="P57" s="61">
        <v>1</v>
      </c>
      <c r="Q57" s="33">
        <f>COUNTIF(coded_data!CP:CP, P57)</f>
        <v>1</v>
      </c>
    </row>
    <row r="58" spans="1:17" x14ac:dyDescent="0.35">
      <c r="A58" s="191"/>
      <c r="B58" s="195"/>
      <c r="C58" s="1" t="s">
        <v>678</v>
      </c>
      <c r="D58" s="1">
        <v>1</v>
      </c>
      <c r="E58" s="33">
        <f>COUNTIF(coded_data!X:X, D58)</f>
        <v>5</v>
      </c>
      <c r="M58" s="70">
        <v>29</v>
      </c>
      <c r="N58" s="73" t="s">
        <v>777</v>
      </c>
      <c r="O58" s="56" t="s">
        <v>778</v>
      </c>
      <c r="P58" s="57">
        <v>3</v>
      </c>
      <c r="Q58" s="33">
        <f>COUNTIF(coded_data!CQ:CQ, P58)</f>
        <v>1</v>
      </c>
    </row>
    <row r="59" spans="1:17" ht="15" customHeight="1" x14ac:dyDescent="0.35">
      <c r="A59" s="191"/>
      <c r="B59" s="195"/>
      <c r="C59" s="1" t="s">
        <v>679</v>
      </c>
      <c r="D59" s="1">
        <v>1</v>
      </c>
      <c r="E59" s="33">
        <f>COUNTIF(coded_data!Y:Y, D59)</f>
        <v>2</v>
      </c>
      <c r="M59" s="71"/>
      <c r="N59" s="74"/>
      <c r="O59" s="59" t="s">
        <v>779</v>
      </c>
      <c r="P59" s="1">
        <v>2</v>
      </c>
      <c r="Q59" s="33">
        <f>COUNTIF(coded_data!CQ:CQ, P59)</f>
        <v>2</v>
      </c>
    </row>
    <row r="60" spans="1:17" x14ac:dyDescent="0.35">
      <c r="A60" s="192"/>
      <c r="B60" s="196"/>
      <c r="C60" s="61" t="s">
        <v>643</v>
      </c>
      <c r="D60" s="61">
        <v>1</v>
      </c>
      <c r="E60" s="62">
        <f>COUNTIF(coded_data!Z:Z, D60)</f>
        <v>2</v>
      </c>
      <c r="M60" s="71"/>
      <c r="N60" s="74"/>
      <c r="O60" s="59" t="s">
        <v>780</v>
      </c>
      <c r="P60" s="1">
        <v>1</v>
      </c>
      <c r="Q60" s="33">
        <f>COUNTIF(coded_data!CQ:CQ, P60)</f>
        <v>2</v>
      </c>
    </row>
    <row r="61" spans="1:17" x14ac:dyDescent="0.35">
      <c r="M61" s="72"/>
      <c r="N61" s="75"/>
      <c r="O61" s="60" t="s">
        <v>649</v>
      </c>
      <c r="P61" s="61">
        <v>0</v>
      </c>
      <c r="Q61" s="33">
        <f>COUNTIF(coded_data!CQ:CQ, P61)</f>
        <v>5</v>
      </c>
    </row>
  </sheetData>
  <mergeCells count="73">
    <mergeCell ref="BL14:BL15"/>
    <mergeCell ref="BM14:BO14"/>
    <mergeCell ref="BP14:BR14"/>
    <mergeCell ref="CB3:CD3"/>
    <mergeCell ref="BL1:CD2"/>
    <mergeCell ref="BL4:BL5"/>
    <mergeCell ref="BM4:BO4"/>
    <mergeCell ref="BP4:BR4"/>
    <mergeCell ref="BL13:BR13"/>
    <mergeCell ref="BL3:BR3"/>
    <mergeCell ref="BT3:BU3"/>
    <mergeCell ref="BW3:BZ3"/>
    <mergeCell ref="AL1:AV2"/>
    <mergeCell ref="AX1:BC2"/>
    <mergeCell ref="H13:H17"/>
    <mergeCell ref="I18:K18"/>
    <mergeCell ref="I22:K22"/>
    <mergeCell ref="I28:K28"/>
    <mergeCell ref="BE1:BJ2"/>
    <mergeCell ref="M4:Q4"/>
    <mergeCell ref="O7:Q7"/>
    <mergeCell ref="O14:Q14"/>
    <mergeCell ref="O21:Q21"/>
    <mergeCell ref="I37:K37"/>
    <mergeCell ref="M5:M6"/>
    <mergeCell ref="I41:K41"/>
    <mergeCell ref="H37:H48"/>
    <mergeCell ref="H49:H52"/>
    <mergeCell ref="H18:H33"/>
    <mergeCell ref="B21:B24"/>
    <mergeCell ref="B25:B26"/>
    <mergeCell ref="H34:H36"/>
    <mergeCell ref="I45:K45"/>
    <mergeCell ref="G49:G52"/>
    <mergeCell ref="A27:E27"/>
    <mergeCell ref="A33:E33"/>
    <mergeCell ref="B34:B40"/>
    <mergeCell ref="B41:B42"/>
    <mergeCell ref="B44:B46"/>
    <mergeCell ref="B47:B52"/>
    <mergeCell ref="B30:B32"/>
    <mergeCell ref="AX28:BC29"/>
    <mergeCell ref="N5:N6"/>
    <mergeCell ref="S1:AJ2"/>
    <mergeCell ref="A44:A46"/>
    <mergeCell ref="B1:Q2"/>
    <mergeCell ref="A5:A12"/>
    <mergeCell ref="A13:A17"/>
    <mergeCell ref="A18:A20"/>
    <mergeCell ref="A4:E4"/>
    <mergeCell ref="B5:B12"/>
    <mergeCell ref="G4:K4"/>
    <mergeCell ref="B13:B17"/>
    <mergeCell ref="B18:B20"/>
    <mergeCell ref="A25:A26"/>
    <mergeCell ref="A28:A29"/>
    <mergeCell ref="A30:A32"/>
    <mergeCell ref="G5:G12"/>
    <mergeCell ref="G13:G17"/>
    <mergeCell ref="H53:H56"/>
    <mergeCell ref="B28:B29"/>
    <mergeCell ref="A1:A2"/>
    <mergeCell ref="G53:G56"/>
    <mergeCell ref="A34:A40"/>
    <mergeCell ref="A41:A42"/>
    <mergeCell ref="G18:G33"/>
    <mergeCell ref="A21:A24"/>
    <mergeCell ref="G34:G36"/>
    <mergeCell ref="G37:G48"/>
    <mergeCell ref="B53:B60"/>
    <mergeCell ref="A47:A52"/>
    <mergeCell ref="A53:A60"/>
    <mergeCell ref="H5:H12"/>
  </mergeCells>
  <conditionalFormatting sqref="E5:E1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{F0DCB030-3602-47D8-9B57-F8B915081C78}</x14:id>
        </ext>
      </extLst>
    </cfRule>
  </conditionalFormatting>
  <conditionalFormatting sqref="E18:E2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{1A2CC19B-CFDF-41F1-BD20-1DAE4E542FC8}</x14:id>
        </ext>
      </extLst>
    </cfRule>
  </conditionalFormatting>
  <conditionalFormatting sqref="E28:E3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{BF12DCF3-1719-4704-A498-085843A02132}</x14:id>
        </ext>
      </extLst>
    </cfRule>
  </conditionalFormatting>
  <conditionalFormatting sqref="E34:E4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{86673FC4-A329-4465-AF79-067385C37BC2}</x14:id>
        </ext>
      </extLst>
    </cfRule>
  </conditionalFormatting>
  <conditionalFormatting sqref="E44:E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{4EA3958B-50B3-44D7-BCEC-0957D4178A12}</x14:id>
        </ext>
      </extLst>
    </cfRule>
  </conditionalFormatting>
  <conditionalFormatting sqref="K13:K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{C065EF3D-3BBC-4377-8312-C54E833F87D5}</x14:id>
        </ext>
      </extLst>
    </cfRule>
  </conditionalFormatting>
  <conditionalFormatting sqref="K19:K2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{89589356-DAC9-4B8C-8F80-2EC1F20DBF51}</x14:id>
        </ext>
      </extLst>
    </cfRule>
  </conditionalFormatting>
  <conditionalFormatting sqref="K23:K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{2A3127E3-3BA3-4912-96A2-72D6A7BD06F7}</x14:id>
        </ext>
      </extLst>
    </cfRule>
  </conditionalFormatting>
  <conditionalFormatting sqref="K29:K3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{5A19DF7D-F450-4C5B-9128-765E750B7EAD}</x14:id>
        </ext>
      </extLst>
    </cfRule>
  </conditionalFormatting>
  <conditionalFormatting sqref="K49:K5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{2F2C825D-02CE-486E-848D-5267D4C7D91F}</x14:id>
        </ext>
      </extLst>
    </cfRule>
  </conditionalFormatting>
  <conditionalFormatting sqref="K5:K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{C8AE1640-1FD0-4A89-ADDF-D756B355AA95}</x14:id>
        </ext>
      </extLst>
    </cfRule>
  </conditionalFormatting>
  <conditionalFormatting sqref="Q5:Q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{EA3FE7DF-A0F4-4DF3-A182-98634A6E4E85}</x14:id>
        </ext>
      </extLst>
    </cfRule>
  </conditionalFormatting>
  <conditionalFormatting sqref="Q8:Q1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{4DFB75BB-0351-4650-A35F-AFDDC747037E}</x14:id>
        </ext>
      </extLst>
    </cfRule>
  </conditionalFormatting>
  <conditionalFormatting sqref="Q15:Q2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{5546B2FC-D33F-4B30-87D6-6EE648054858}</x14:id>
        </ext>
      </extLst>
    </cfRule>
  </conditionalFormatting>
  <conditionalFormatting sqref="Q22:Q2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{2D3359B5-6ACE-43D6-949F-CC8484C40003}</x14:id>
        </ext>
      </extLst>
    </cfRule>
  </conditionalFormatting>
  <conditionalFormatting sqref="Q27:Q3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{C3AD6120-2F3E-4EEE-93DE-711D9D344F0A}</x14:id>
        </ext>
      </extLst>
    </cfRule>
  </conditionalFormatting>
  <conditionalFormatting sqref="Q32:Q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{491F80E0-82D8-4810-A3F1-E1FAF116EA1A}</x14:id>
        </ext>
      </extLst>
    </cfRule>
  </conditionalFormatting>
  <conditionalFormatting sqref="Q38:Q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{DE8D3829-C31F-41C1-82B3-E4975C305759}</x14:id>
        </ext>
      </extLst>
    </cfRule>
  </conditionalFormatting>
  <conditionalFormatting sqref="Q43:Q4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{85192CD4-7BF6-49C8-93F1-590242F14881}</x14:id>
        </ext>
      </extLst>
    </cfRule>
  </conditionalFormatting>
  <conditionalFormatting sqref="Q49:Q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{43BC56D1-422E-46B7-AC2D-9C27C061B988}</x14:id>
        </ext>
      </extLst>
    </cfRule>
  </conditionalFormatting>
  <conditionalFormatting sqref="Q52:Q5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{6C4933EE-339D-4C56-8A2E-618CCFAD935B}</x14:id>
        </ext>
      </extLst>
    </cfRule>
  </conditionalFormatting>
  <conditionalFormatting sqref="Q58:Q6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{FE2479AA-280F-4E87-92BD-F25CD7FAA324}</x14:id>
        </ext>
      </extLst>
    </cfRule>
  </conditionalFormatting>
  <conditionalFormatting sqref="BM6:BM12 BN11:BR11">
    <cfRule type="top10" dxfId="56" priority="64" percent="1" rank="10"/>
  </conditionalFormatting>
  <conditionalFormatting sqref="BU4:BU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{D61B73FC-2EE4-40BE-872C-F61077911671}</x14:id>
        </ext>
      </extLst>
    </cfRule>
  </conditionalFormatting>
  <conditionalFormatting sqref="BU14:BU15 BU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{26AD088E-3062-4831-A4D9-A9A96EF3C2F8}</x14:id>
        </ext>
      </extLst>
    </cfRule>
  </conditionalFormatting>
  <conditionalFormatting sqref="BX5:BX14 BY5:BZ10">
    <cfRule type="top10" dxfId="55" priority="51" percent="1" rank="10"/>
  </conditionalFormatting>
  <conditionalFormatting sqref="BY11:BY14">
    <cfRule type="top10" dxfId="54" priority="50" percent="1" rank="10"/>
  </conditionalFormatting>
  <conditionalFormatting sqref="BZ11:BZ14">
    <cfRule type="top10" dxfId="53" priority="49" percent="1" rank="10"/>
  </conditionalFormatting>
  <conditionalFormatting sqref="BU4:BU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{25B5198A-1DAD-4F1F-9307-02CB9504D776}</x14:id>
        </ext>
      </extLst>
    </cfRule>
  </conditionalFormatting>
  <conditionalFormatting sqref="BN6:BO10 BN12:BO12">
    <cfRule type="top10" dxfId="52" priority="47" percent="1" rank="10"/>
  </conditionalFormatting>
  <conditionalFormatting sqref="BO6:BO10 BO12">
    <cfRule type="top10" dxfId="51" priority="45" percent="1" rank="10"/>
    <cfRule type="top10" dxfId="50" priority="46" percent="1" rank="10"/>
  </conditionalFormatting>
  <conditionalFormatting sqref="BM16:BO19">
    <cfRule type="top10" dxfId="49" priority="44" percent="1" rank="10"/>
  </conditionalFormatting>
  <conditionalFormatting sqref="BM16:BO19">
    <cfRule type="top10" dxfId="48" priority="42" percent="1" rank="10"/>
    <cfRule type="top10" dxfId="47" priority="43" percent="1" rank="10"/>
  </conditionalFormatting>
  <conditionalFormatting sqref="BN16:BN19">
    <cfRule type="top10" dxfId="46" priority="41" percent="1" rank="10"/>
  </conditionalFormatting>
  <conditionalFormatting sqref="BP6:BP10 BP12">
    <cfRule type="top10" dxfId="45" priority="40" percent="1" rank="10"/>
  </conditionalFormatting>
  <conditionalFormatting sqref="BP6:BP10 BP12">
    <cfRule type="top10" dxfId="44" priority="38" percent="1" rank="10"/>
    <cfRule type="top10" dxfId="43" priority="39" percent="1" rank="10"/>
  </conditionalFormatting>
  <conditionalFormatting sqref="BQ6:BR10 BQ12:BR12">
    <cfRule type="top10" dxfId="42" priority="37" percent="1" rank="10"/>
  </conditionalFormatting>
  <conditionalFormatting sqref="BQ6:BR10 BQ12:BR12">
    <cfRule type="top10" dxfId="41" priority="35" percent="1" rank="10"/>
    <cfRule type="top10" dxfId="40" priority="36" percent="1" rank="10"/>
  </conditionalFormatting>
  <conditionalFormatting sqref="BR6:BR10 BR12">
    <cfRule type="top10" dxfId="39" priority="34" percent="1" rank="10"/>
  </conditionalFormatting>
  <conditionalFormatting sqref="BP16:BR19">
    <cfRule type="top10" dxfId="38" priority="33" percent="1" rank="10"/>
  </conditionalFormatting>
  <conditionalFormatting sqref="BP16:BR19">
    <cfRule type="top10" dxfId="37" priority="31" percent="1" rank="10"/>
    <cfRule type="top10" dxfId="36" priority="32" percent="1" rank="10"/>
  </conditionalFormatting>
  <conditionalFormatting sqref="BP16:BR19">
    <cfRule type="top10" dxfId="35" priority="30" percent="1" rank="10"/>
  </conditionalFormatting>
  <conditionalFormatting sqref="BP16:BP19">
    <cfRule type="top10" dxfId="34" priority="29" percent="1" rank="10"/>
  </conditionalFormatting>
  <conditionalFormatting sqref="BR16:BR19">
    <cfRule type="top10" dxfId="33" priority="28" percent="1" rank="10"/>
  </conditionalFormatting>
  <conditionalFormatting sqref="BM16:BM19">
    <cfRule type="top10" dxfId="32" priority="27" percent="1" rank="10"/>
  </conditionalFormatting>
  <conditionalFormatting sqref="BX5:BX10 BY10:BZ10">
    <cfRule type="top10" dxfId="31" priority="26" percent="1" rank="10"/>
  </conditionalFormatting>
  <conditionalFormatting sqref="BY5:BY10">
    <cfRule type="top10" dxfId="30" priority="25" percent="1" rank="10"/>
  </conditionalFormatting>
  <conditionalFormatting sqref="V4:V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{2F3FDC01-7E6D-40C0-941F-542DDA67D500}</x14:id>
        </ext>
      </extLst>
    </cfRule>
  </conditionalFormatting>
  <conditionalFormatting sqref="W4:W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11">
    <cfRule type="top10" dxfId="29" priority="22" percent="1" rank="10"/>
  </conditionalFormatting>
  <conditionalFormatting sqref="AC4:AC11">
    <cfRule type="top10" dxfId="28" priority="21" percent="1" rank="10"/>
  </conditionalFormatting>
  <conditionalFormatting sqref="AD4:AD11">
    <cfRule type="top10" dxfId="27" priority="20" percent="1" rank="10"/>
  </conditionalFormatting>
  <conditionalFormatting sqref="AE4:AE11">
    <cfRule type="top10" dxfId="26" priority="19" percent="1" rank="10"/>
  </conditionalFormatting>
  <conditionalFormatting sqref="AF4:AF11">
    <cfRule type="top10" dxfId="25" priority="18" percent="1" rank="10"/>
  </conditionalFormatting>
  <conditionalFormatting sqref="AH4:A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{2EF45FC8-A244-4F1D-BFBA-F7BD41BCD000}</x14:id>
        </ext>
      </extLst>
    </cfRule>
  </conditionalFormatting>
  <conditionalFormatting sqref="AI4:AI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:AN13">
    <cfRule type="top10" dxfId="24" priority="15" percent="1" rank="10"/>
  </conditionalFormatting>
  <conditionalFormatting sqref="AO4:AO13">
    <cfRule type="top10" dxfId="23" priority="14" percent="1" rank="10"/>
  </conditionalFormatting>
  <conditionalFormatting sqref="AP4:AP13">
    <cfRule type="top10" dxfId="22" priority="13" percent="1" rank="10"/>
  </conditionalFormatting>
  <conditionalFormatting sqref="AQ4:AQ13">
    <cfRule type="top10" dxfId="21" priority="12" percent="1" rank="10"/>
  </conditionalFormatting>
  <conditionalFormatting sqref="AR4:AR13">
    <cfRule type="top10" dxfId="20" priority="11" percent="1" rank="10"/>
  </conditionalFormatting>
  <conditionalFormatting sqref="AT4:AT1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{D020923B-AB91-45D1-91AE-E718B62F6533}</x14:id>
        </ext>
      </extLst>
    </cfRule>
  </conditionalFormatting>
  <conditionalFormatting sqref="AU4:AU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4:BA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{0519281D-E3AE-4AA8-88D1-FE7931E89B6C}</x14:id>
        </ext>
      </extLst>
    </cfRule>
  </conditionalFormatting>
  <conditionalFormatting sqref="BB4:BB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1:BA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{093C6B7D-5E9A-44E5-B1EB-B8D236A9D28A}</x14:id>
        </ext>
      </extLst>
    </cfRule>
  </conditionalFormatting>
  <conditionalFormatting sqref="BB31:BB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4:BH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{713F12FF-0899-4577-B04B-149A59BFBF7A}</x14:id>
        </ext>
      </extLst>
    </cfRule>
  </conditionalFormatting>
  <conditionalFormatting sqref="BI4:BI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D4:CD9">
    <cfRule type="top10" dxfId="19" priority="2" percent="1" rank="10"/>
  </conditionalFormatting>
  <conditionalFormatting sqref="CD4:CD9">
    <cfRule type="top10" dxfId="18" priority="1" percent="1" rank="10"/>
  </conditionalFormatting>
  <hyperlinks>
    <hyperlink ref="A1" location="Intro!A1" display="Intro!A1" xr:uid="{A35CC3EA-D0D8-4293-99BE-F65CD0BE0C43}"/>
  </hyperlink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CB030-3602-47D8-9B57-F8B915081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1A2CC19B-CFDF-41F1-BD20-1DAE4E542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BF12DCF3-1719-4704-A498-085843A02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86673FC4-A329-4465-AF79-067385C3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E34:E42</xm:sqref>
        </x14:conditionalFormatting>
        <x14:conditionalFormatting xmlns:xm="http://schemas.microsoft.com/office/excel/2006/main">
          <x14:cfRule type="dataBar" id="{4EA3958B-50B3-44D7-BCEC-0957D4178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C065EF3D-3BBC-4377-8312-C54E833F8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89589356-DAC9-4B8C-8F80-2EC1F20D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K19:K21</xm:sqref>
        </x14:conditionalFormatting>
        <x14:conditionalFormatting xmlns:xm="http://schemas.microsoft.com/office/excel/2006/main">
          <x14:cfRule type="dataBar" id="{2A3127E3-3BA3-4912-96A2-72D6A7BD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19DF7D-F450-4C5B-9128-765E750B7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2F2C825D-02CE-486E-848D-5267D4C7D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K49:K56</xm:sqref>
        </x14:conditionalFormatting>
        <x14:conditionalFormatting xmlns:xm="http://schemas.microsoft.com/office/excel/2006/main">
          <x14:cfRule type="dataBar" id="{C8AE1640-1FD0-4A89-ADDF-D756B355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</xm:sqref>
        </x14:conditionalFormatting>
        <x14:conditionalFormatting xmlns:xm="http://schemas.microsoft.com/office/excel/2006/main">
          <x14:cfRule type="dataBar" id="{EA3FE7DF-A0F4-4DF3-A182-98634A6E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Q5:Q6</xm:sqref>
        </x14:conditionalFormatting>
        <x14:conditionalFormatting xmlns:xm="http://schemas.microsoft.com/office/excel/2006/main">
          <x14:cfRule type="dataBar" id="{4DFB75BB-0351-4650-A35F-AFDDC747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</xm:sqref>
        </x14:conditionalFormatting>
        <x14:conditionalFormatting xmlns:xm="http://schemas.microsoft.com/office/excel/2006/main">
          <x14:cfRule type="dataBar" id="{5546B2FC-D33F-4B30-87D6-6EE648054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Q15:Q20</xm:sqref>
        </x14:conditionalFormatting>
        <x14:conditionalFormatting xmlns:xm="http://schemas.microsoft.com/office/excel/2006/main">
          <x14:cfRule type="dataBar" id="{2D3359B5-6ACE-43D6-949F-CC8484C40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C3AD6120-2F3E-4EEE-93DE-711D9D34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Q27:Q31</xm:sqref>
        </x14:conditionalFormatting>
        <x14:conditionalFormatting xmlns:xm="http://schemas.microsoft.com/office/excel/2006/main">
          <x14:cfRule type="dataBar" id="{491F80E0-82D8-4810-A3F1-E1FAF116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Q32:Q37</xm:sqref>
        </x14:conditionalFormatting>
        <x14:conditionalFormatting xmlns:xm="http://schemas.microsoft.com/office/excel/2006/main">
          <x14:cfRule type="dataBar" id="{DE8D3829-C31F-41C1-82B3-E4975C305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85192CD4-7BF6-49C8-93F1-590242F14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Q43:Q48</xm:sqref>
        </x14:conditionalFormatting>
        <x14:conditionalFormatting xmlns:xm="http://schemas.microsoft.com/office/excel/2006/main">
          <x14:cfRule type="dataBar" id="{43BC56D1-422E-46B7-AC2D-9C27C061B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Q49:Q51</xm:sqref>
        </x14:conditionalFormatting>
        <x14:conditionalFormatting xmlns:xm="http://schemas.microsoft.com/office/excel/2006/main">
          <x14:cfRule type="dataBar" id="{6C4933EE-339D-4C56-8A2E-618CCFAD9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Q52:Q57</xm:sqref>
        </x14:conditionalFormatting>
        <x14:conditionalFormatting xmlns:xm="http://schemas.microsoft.com/office/excel/2006/main">
          <x14:cfRule type="dataBar" id="{FE2479AA-280F-4E87-92BD-F25CD7FAA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Q58:Q61</xm:sqref>
        </x14:conditionalFormatting>
        <x14:conditionalFormatting xmlns:xm="http://schemas.microsoft.com/office/excel/2006/main">
          <x14:cfRule type="dataBar" id="{D61B73FC-2EE4-40BE-872C-F6107791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6AD088E-3062-4831-A4D9-A9A96EF3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BU14:BU15 BU10</xm:sqref>
        </x14:conditionalFormatting>
        <x14:conditionalFormatting xmlns:xm="http://schemas.microsoft.com/office/excel/2006/main">
          <x14:cfRule type="dataBar" id="{25B5198A-1DAD-4F1F-9307-02CB9504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F3FDC01-7E6D-40C0-941F-542DDA67D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EF45FC8-A244-4F1D-BFBA-F7BD41BCD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AH4:AH11</xm:sqref>
        </x14:conditionalFormatting>
        <x14:conditionalFormatting xmlns:xm="http://schemas.microsoft.com/office/excel/2006/main">
          <x14:cfRule type="dataBar" id="{D020923B-AB91-45D1-91AE-E718B62F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AT4:AT13</xm:sqref>
        </x14:conditionalFormatting>
        <x14:conditionalFormatting xmlns:xm="http://schemas.microsoft.com/office/excel/2006/main">
          <x14:cfRule type="dataBar" id="{0519281D-E3AE-4AA8-88D1-FE7931E89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BA4:BA26</xm:sqref>
        </x14:conditionalFormatting>
        <x14:conditionalFormatting xmlns:xm="http://schemas.microsoft.com/office/excel/2006/main">
          <x14:cfRule type="dataBar" id="{093C6B7D-5E9A-44E5-B1EB-B8D236A9D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BA31:BA33</xm:sqref>
        </x14:conditionalFormatting>
        <x14:conditionalFormatting xmlns:xm="http://schemas.microsoft.com/office/excel/2006/main">
          <x14:cfRule type="dataBar" id="{713F12FF-0899-4577-B04B-149A59BFB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3"/>
  <sheetViews>
    <sheetView zoomScale="90" zoomScaleNormal="90" workbookViewId="0">
      <selection activeCell="B1" sqref="B1:M2"/>
    </sheetView>
  </sheetViews>
  <sheetFormatPr defaultRowHeight="14.5" x14ac:dyDescent="0.35"/>
  <cols>
    <col min="1" max="1" width="9.54296875" style="42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40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A1" s="199" t="s">
        <v>925</v>
      </c>
      <c r="B1" s="212" t="str">
        <f>CONCATENATE("SUMMARY OF VARIABLE SCORES AT (n = ", COUNT(processed_data!A:A), ")")</f>
        <v>SUMMARY OF VARIABLE SCORES AT (n = 10)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2"/>
    </row>
    <row r="2" spans="1:13" ht="15" thickBot="1" x14ac:dyDescent="0.4">
      <c r="A2" s="199"/>
      <c r="B2" s="283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5"/>
    </row>
    <row r="3" spans="1:13" x14ac:dyDescent="0.35">
      <c r="A3" s="286" t="s">
        <v>480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</row>
    <row r="4" spans="1:13" x14ac:dyDescent="0.35">
      <c r="A4" s="42" t="s">
        <v>499</v>
      </c>
      <c r="B4" t="s">
        <v>500</v>
      </c>
      <c r="C4" t="s">
        <v>501</v>
      </c>
      <c r="D4" t="s">
        <v>502</v>
      </c>
      <c r="E4" t="s">
        <v>503</v>
      </c>
      <c r="F4" t="s">
        <v>615</v>
      </c>
      <c r="G4" t="s">
        <v>504</v>
      </c>
      <c r="H4" t="s">
        <v>505</v>
      </c>
      <c r="I4" s="40" t="s">
        <v>506</v>
      </c>
      <c r="J4" t="s">
        <v>507</v>
      </c>
      <c r="K4" t="s">
        <v>495</v>
      </c>
      <c r="L4" t="s">
        <v>508</v>
      </c>
      <c r="M4" t="s">
        <v>509</v>
      </c>
    </row>
    <row r="5" spans="1:13" x14ac:dyDescent="0.35">
      <c r="A5" s="42" t="s">
        <v>590</v>
      </c>
      <c r="B5" t="s">
        <v>454</v>
      </c>
      <c r="C5">
        <f>MIN(processed_data!B:B)</f>
        <v>2</v>
      </c>
      <c r="D5">
        <f>MAX(processed_data!B:B)</f>
        <v>5</v>
      </c>
      <c r="E5">
        <f>AVERAGE(processed_data!B:B)</f>
        <v>2.9</v>
      </c>
      <c r="F5">
        <f>MEDIAN(processed_data!B:B)</f>
        <v>3</v>
      </c>
      <c r="G5">
        <f>MODE(processed_data!B:B)</f>
        <v>3</v>
      </c>
      <c r="H5">
        <f>SUM(processed_data!B:B)</f>
        <v>29</v>
      </c>
      <c r="I5" s="40">
        <f>H5/COUNT(processed_data!A:A)/5</f>
        <v>0.57999999999999996</v>
      </c>
      <c r="J5" t="str">
        <f>IF(I5&lt;=20%, "very low", IF(I5&lt;=40%, "low", IF(I5&lt;=60%, "moderate", IF(I5&lt;=80%, "high", "very high"))))</f>
        <v>moderate</v>
      </c>
      <c r="K5">
        <f>IF(J5="very high", 5, IF(J5="high", 4, IF(J5="moderate", 3, IF(J5="low", 2, 1))))</f>
        <v>3</v>
      </c>
      <c r="L5">
        <f t="shared" ref="L5:L10" si="0">D5-C5</f>
        <v>3</v>
      </c>
      <c r="M5">
        <f>_xlfn.STDEV.S(processed_data!B:B)</f>
        <v>0.99442892601175348</v>
      </c>
    </row>
    <row r="6" spans="1:13" x14ac:dyDescent="0.35">
      <c r="A6" s="42" t="s">
        <v>591</v>
      </c>
      <c r="B6" t="s">
        <v>455</v>
      </c>
      <c r="C6">
        <f>MIN(processed_data!F:F)</f>
        <v>3</v>
      </c>
      <c r="D6">
        <f>MAX(processed_data!F:F)</f>
        <v>6</v>
      </c>
      <c r="E6">
        <f>AVERAGE(processed_data!F:F)</f>
        <v>3.8</v>
      </c>
      <c r="F6">
        <f>MEDIAN(processed_data!F:F)</f>
        <v>3.5</v>
      </c>
      <c r="G6">
        <f>MODE(processed_data!F:F)</f>
        <v>3</v>
      </c>
      <c r="H6">
        <f>SUM(processed_data!F:F)</f>
        <v>38</v>
      </c>
      <c r="I6" s="40">
        <f>H6/COUNT(processed_data!A:A)/6</f>
        <v>0.6333333333333333</v>
      </c>
      <c r="J6" t="str">
        <f t="shared" ref="J6:J10" si="1">IF(I6&lt;=20%, "very low", IF(I6&lt;=40%, "low", IF(I6&lt;=60%, "moderate", IF(I6&lt;=80%, "high", "very high"))))</f>
        <v>high</v>
      </c>
      <c r="K6">
        <f t="shared" ref="K6:K10" si="2">IF(J6="very high", 5, IF(J6="high", 4, IF(J6="moderate", 3, IF(J6="low", 2, 1))))</f>
        <v>4</v>
      </c>
      <c r="L6">
        <f t="shared" si="0"/>
        <v>3</v>
      </c>
      <c r="M6">
        <f>_xlfn.STDEV.S(processed_data!F:F)</f>
        <v>1.0327955589886442</v>
      </c>
    </row>
    <row r="7" spans="1:13" x14ac:dyDescent="0.35">
      <c r="A7" s="42" t="s">
        <v>592</v>
      </c>
      <c r="B7" t="s">
        <v>456</v>
      </c>
      <c r="C7">
        <f>MIN(processed_data!J:J)</f>
        <v>0</v>
      </c>
      <c r="D7">
        <f>MAX(processed_data!J:J)</f>
        <v>6</v>
      </c>
      <c r="E7">
        <f>AVERAGE(processed_data!J:J)</f>
        <v>1.6</v>
      </c>
      <c r="F7">
        <f>MEDIAN(processed_data!J:J)</f>
        <v>0</v>
      </c>
      <c r="G7">
        <f>MODE(processed_data!J:J)</f>
        <v>0</v>
      </c>
      <c r="H7">
        <f>SUM(processed_data!J:J)</f>
        <v>16</v>
      </c>
      <c r="I7" s="40">
        <f>H7/COUNT(processed_data!A:A)/8</f>
        <v>0.2</v>
      </c>
      <c r="J7" t="str">
        <f t="shared" si="1"/>
        <v>very low</v>
      </c>
      <c r="K7">
        <f t="shared" si="2"/>
        <v>1</v>
      </c>
      <c r="L7">
        <f t="shared" si="0"/>
        <v>6</v>
      </c>
      <c r="M7">
        <f>_xlfn.STDEV.S(processed_data!J:J)</f>
        <v>2.5905812303633931</v>
      </c>
    </row>
    <row r="8" spans="1:13" x14ac:dyDescent="0.35">
      <c r="A8" s="42" t="s">
        <v>593</v>
      </c>
      <c r="B8" t="s">
        <v>487</v>
      </c>
      <c r="C8">
        <f>MIN(processed_data!N:N)</f>
        <v>0</v>
      </c>
      <c r="D8">
        <f>MAX(processed_data!N:N)</f>
        <v>6</v>
      </c>
      <c r="E8">
        <f>AVERAGE(processed_data!N:N)</f>
        <v>1.5</v>
      </c>
      <c r="F8">
        <f>MEDIAN(processed_data!N:N)</f>
        <v>0</v>
      </c>
      <c r="G8">
        <f>MODE(processed_data!N:N)</f>
        <v>0</v>
      </c>
      <c r="H8">
        <f>SUM(processed_data!N:N)</f>
        <v>15</v>
      </c>
      <c r="I8" s="40">
        <f>H8/COUNT(processed_data!A:A)/8</f>
        <v>0.1875</v>
      </c>
      <c r="J8" t="str">
        <f t="shared" si="1"/>
        <v>very low</v>
      </c>
      <c r="K8">
        <f t="shared" si="2"/>
        <v>1</v>
      </c>
      <c r="L8">
        <f t="shared" si="0"/>
        <v>6</v>
      </c>
      <c r="M8">
        <f>_xlfn.STDEV.S(processed_data!N:N)</f>
        <v>2.4608038433722332</v>
      </c>
    </row>
    <row r="9" spans="1:13" x14ac:dyDescent="0.35">
      <c r="A9" s="42" t="s">
        <v>594</v>
      </c>
      <c r="B9" t="s">
        <v>457</v>
      </c>
      <c r="C9">
        <f>MIN(processed_data!R:R)</f>
        <v>1</v>
      </c>
      <c r="D9">
        <f>MAX(processed_data!R:R)</f>
        <v>5</v>
      </c>
      <c r="E9">
        <f>AVERAGE(processed_data!R:R)</f>
        <v>2.9</v>
      </c>
      <c r="F9">
        <f>MEDIAN(processed_data!R:R)</f>
        <v>2</v>
      </c>
      <c r="G9">
        <f>MODE(processed_data!R:R)</f>
        <v>2</v>
      </c>
      <c r="H9">
        <f>SUM(processed_data!R:R)</f>
        <v>29</v>
      </c>
      <c r="I9" s="40">
        <f>H9/COUNT(processed_data!A:A)/5</f>
        <v>0.57999999999999996</v>
      </c>
      <c r="J9" t="str">
        <f t="shared" si="1"/>
        <v>moderate</v>
      </c>
      <c r="K9">
        <f t="shared" si="2"/>
        <v>3</v>
      </c>
      <c r="L9">
        <f t="shared" si="0"/>
        <v>4</v>
      </c>
      <c r="M9">
        <f>_xlfn.STDEV.S(processed_data!R:R)</f>
        <v>1.6633299933166201</v>
      </c>
    </row>
    <row r="10" spans="1:13" x14ac:dyDescent="0.35">
      <c r="A10" s="42" t="s">
        <v>595</v>
      </c>
      <c r="B10" t="s">
        <v>458</v>
      </c>
      <c r="C10">
        <f>MIN(processed_data!V:V)</f>
        <v>28</v>
      </c>
      <c r="D10">
        <f>MAX(processed_data!V:V)</f>
        <v>33</v>
      </c>
      <c r="E10">
        <f>AVERAGE(processed_data!V:V)</f>
        <v>31.2</v>
      </c>
      <c r="F10">
        <f>MEDIAN(processed_data!V:V)</f>
        <v>31.5</v>
      </c>
      <c r="G10">
        <f>MODE(processed_data!V:V)</f>
        <v>32</v>
      </c>
      <c r="H10">
        <f>SUM(processed_data!V:V)</f>
        <v>312</v>
      </c>
      <c r="I10" s="40">
        <f>H10/COUNT(processed_data!A:A)/40</f>
        <v>0.78</v>
      </c>
      <c r="J10" t="str">
        <f t="shared" si="1"/>
        <v>high</v>
      </c>
      <c r="K10">
        <f t="shared" si="2"/>
        <v>4</v>
      </c>
      <c r="L10">
        <f t="shared" si="0"/>
        <v>5</v>
      </c>
      <c r="M10">
        <f>_xlfn.STDEV.S(processed_data!V:V)</f>
        <v>1.5491933384829668</v>
      </c>
    </row>
    <row r="11" spans="1:13" x14ac:dyDescent="0.35">
      <c r="A11" s="288" t="s">
        <v>481</v>
      </c>
      <c r="B11" s="28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89"/>
    </row>
    <row r="12" spans="1:13" x14ac:dyDescent="0.35">
      <c r="A12" s="42" t="s">
        <v>499</v>
      </c>
      <c r="B12" t="s">
        <v>500</v>
      </c>
      <c r="C12" t="s">
        <v>501</v>
      </c>
      <c r="D12" t="s">
        <v>502</v>
      </c>
      <c r="E12" t="s">
        <v>503</v>
      </c>
      <c r="F12" t="s">
        <v>615</v>
      </c>
      <c r="G12" t="s">
        <v>504</v>
      </c>
      <c r="H12" t="s">
        <v>505</v>
      </c>
      <c r="I12" s="40" t="s">
        <v>621</v>
      </c>
      <c r="J12" t="s">
        <v>507</v>
      </c>
      <c r="K12" t="s">
        <v>495</v>
      </c>
      <c r="L12" t="s">
        <v>508</v>
      </c>
      <c r="M12" t="s">
        <v>509</v>
      </c>
    </row>
    <row r="13" spans="1:13" x14ac:dyDescent="0.35">
      <c r="A13" s="42" t="s">
        <v>596</v>
      </c>
      <c r="B13" t="s">
        <v>459</v>
      </c>
      <c r="C13">
        <f>MIN(processed_data!Z:Z)</f>
        <v>7</v>
      </c>
      <c r="D13">
        <f>MAX(processed_data!Z:Z)</f>
        <v>10</v>
      </c>
      <c r="E13">
        <f>AVERAGE(processed_data!Z:Z)</f>
        <v>9.1</v>
      </c>
      <c r="F13">
        <f>MEDIAN(processed_data!Z:Z)</f>
        <v>9</v>
      </c>
      <c r="G13">
        <f>MODE(processed_data!Z:Z)</f>
        <v>10</v>
      </c>
      <c r="H13">
        <f>SUM(processed_data!Z:Z)</f>
        <v>91</v>
      </c>
      <c r="I13" s="40">
        <f>H13/COUNT(processed_data!A:A)/10</f>
        <v>0.90999999999999992</v>
      </c>
      <c r="J13" t="str">
        <f t="shared" ref="J13:J14" si="3">IF(I13&lt;=20%, "very low", IF(I13&lt;=40%, "low", IF(I13&lt;=60%, "moderate", IF(I13&lt;=80%, "high", "very high"))))</f>
        <v>very high</v>
      </c>
      <c r="K13">
        <f t="shared" ref="K13:K14" si="4">IF(J13="very high", 5, IF(J13="high", 4, IF(J13="moderate", 3, IF(J13="low", 2, 1))))</f>
        <v>5</v>
      </c>
      <c r="L13">
        <f>D13-C13</f>
        <v>3</v>
      </c>
      <c r="M13">
        <f>_xlfn.STDEV.S(processed_data!Z:Z)</f>
        <v>0.99442892601175192</v>
      </c>
    </row>
    <row r="14" spans="1:13" x14ac:dyDescent="0.35">
      <c r="A14" s="42" t="s">
        <v>597</v>
      </c>
      <c r="B14" t="s">
        <v>460</v>
      </c>
      <c r="C14">
        <f>MIN(processed_data!AD:AD)</f>
        <v>26</v>
      </c>
      <c r="D14">
        <f>MAX(processed_data!AD:AD)</f>
        <v>33</v>
      </c>
      <c r="E14">
        <f>AVERAGE(processed_data!AD:AD)</f>
        <v>29.1</v>
      </c>
      <c r="F14">
        <f>MEDIAN(processed_data!AD:AD)</f>
        <v>29.5</v>
      </c>
      <c r="G14">
        <f>MODE(processed_data!AD:AD)</f>
        <v>31</v>
      </c>
      <c r="H14">
        <f>SUM(processed_data!AD:AD)</f>
        <v>291</v>
      </c>
      <c r="I14" s="40">
        <f>H14/COUNT(processed_data!A:A)/40</f>
        <v>0.72750000000000004</v>
      </c>
      <c r="J14" t="str">
        <f t="shared" si="3"/>
        <v>high</v>
      </c>
      <c r="K14">
        <f t="shared" si="4"/>
        <v>4</v>
      </c>
      <c r="L14">
        <f>D14-C14</f>
        <v>7</v>
      </c>
      <c r="M14">
        <f>_xlfn.STDEV.S(processed_data!AD:AD)</f>
        <v>2.4698178070456938</v>
      </c>
    </row>
    <row r="15" spans="1:13" x14ac:dyDescent="0.35">
      <c r="A15" s="290" t="s">
        <v>482</v>
      </c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0"/>
    </row>
    <row r="16" spans="1:13" x14ac:dyDescent="0.35">
      <c r="A16" s="42" t="s">
        <v>499</v>
      </c>
      <c r="B16" t="s">
        <v>500</v>
      </c>
      <c r="C16" t="s">
        <v>501</v>
      </c>
      <c r="D16" t="s">
        <v>502</v>
      </c>
      <c r="E16" t="s">
        <v>503</v>
      </c>
      <c r="F16" t="s">
        <v>615</v>
      </c>
      <c r="G16" t="s">
        <v>504</v>
      </c>
      <c r="H16" t="s">
        <v>505</v>
      </c>
      <c r="I16" s="40" t="s">
        <v>506</v>
      </c>
      <c r="J16" t="s">
        <v>507</v>
      </c>
      <c r="K16" t="s">
        <v>495</v>
      </c>
      <c r="L16" t="s">
        <v>508</v>
      </c>
      <c r="M16" t="s">
        <v>509</v>
      </c>
    </row>
    <row r="17" spans="1:13" x14ac:dyDescent="0.35">
      <c r="A17" s="42" t="s">
        <v>598</v>
      </c>
      <c r="B17" t="s">
        <v>498</v>
      </c>
      <c r="C17">
        <f>MIN(processed_data!AH:AH)</f>
        <v>8</v>
      </c>
      <c r="D17">
        <f>MAX(processed_data!AH:AH)</f>
        <v>16</v>
      </c>
      <c r="E17">
        <f>AVERAGE(processed_data!AH:AH)</f>
        <v>11.6</v>
      </c>
      <c r="F17">
        <f>MEDIAN(processed_data!AH:AH)</f>
        <v>12</v>
      </c>
      <c r="G17">
        <f>MODE(processed_data!AH:AH)</f>
        <v>12</v>
      </c>
      <c r="H17">
        <f>SUM(processed_data!AH:AH)</f>
        <v>116</v>
      </c>
      <c r="I17" s="40">
        <f>H17/COUNT(processed_data!A:A)/17</f>
        <v>0.68235294117647061</v>
      </c>
      <c r="J17" t="str">
        <f t="shared" ref="J17:J24" si="5">IF(I17&lt;=20%, "very low", IF(I17&lt;=40%, "low", IF(I17&lt;=60%, "moderate", IF(I17&lt;=80%, "high", "very high"))))</f>
        <v>high</v>
      </c>
      <c r="K17">
        <f t="shared" ref="K17:K24" si="6">IF(J17="very high", 5, IF(J17="high", 4, IF(J17="moderate", 3, IF(J17="low", 2, 1))))</f>
        <v>4</v>
      </c>
      <c r="L17">
        <f t="shared" ref="L17:L24" si="7">D17-C17</f>
        <v>8</v>
      </c>
      <c r="M17">
        <f>_xlfn.STDEV.S(processed_data!AH:AH)</f>
        <v>2.4585451886114389</v>
      </c>
    </row>
    <row r="18" spans="1:13" x14ac:dyDescent="0.35">
      <c r="A18" s="42" t="s">
        <v>599</v>
      </c>
      <c r="B18" t="s">
        <v>462</v>
      </c>
      <c r="C18">
        <f>MIN(processed_data!AL:AL)</f>
        <v>6</v>
      </c>
      <c r="D18">
        <f>MAX(processed_data!AL:AL)</f>
        <v>12</v>
      </c>
      <c r="E18">
        <f>AVERAGE(processed_data!AL:AL)</f>
        <v>7.7</v>
      </c>
      <c r="F18">
        <f>MEDIAN(processed_data!AL:AL)</f>
        <v>7</v>
      </c>
      <c r="G18">
        <f>MODE(processed_data!AL:AL)</f>
        <v>7</v>
      </c>
      <c r="H18">
        <f>SUM(processed_data!AL:AL)</f>
        <v>77</v>
      </c>
      <c r="I18" s="40">
        <f>H18/COUNT(processed_data!A:A)/13</f>
        <v>0.59230769230769231</v>
      </c>
      <c r="J18" t="str">
        <f t="shared" si="5"/>
        <v>moderate</v>
      </c>
      <c r="K18">
        <f t="shared" si="6"/>
        <v>3</v>
      </c>
      <c r="L18">
        <f t="shared" si="7"/>
        <v>6</v>
      </c>
      <c r="M18">
        <f>_xlfn.STDEV.S(processed_data!AL:AL)</f>
        <v>1.8885620632287066</v>
      </c>
    </row>
    <row r="19" spans="1:13" x14ac:dyDescent="0.35">
      <c r="A19" s="42" t="s">
        <v>600</v>
      </c>
      <c r="B19" t="s">
        <v>488</v>
      </c>
      <c r="C19">
        <f>MIN(processed_data!AP:AP)</f>
        <v>4</v>
      </c>
      <c r="D19">
        <f>MAX(processed_data!AP:AP)</f>
        <v>8</v>
      </c>
      <c r="E19">
        <f>AVERAGE(processed_data!AP:AP)</f>
        <v>5.6</v>
      </c>
      <c r="F19">
        <f>MEDIAN(processed_data!AP:AP)</f>
        <v>6</v>
      </c>
      <c r="G19">
        <f>MODE(processed_data!AP:AP)</f>
        <v>6</v>
      </c>
      <c r="H19">
        <f>SUM(processed_data!AP:AP)</f>
        <v>56</v>
      </c>
      <c r="I19" s="40">
        <f>H19/COUNT(processed_data!A:A)/12</f>
        <v>0.46666666666666662</v>
      </c>
      <c r="J19" t="str">
        <f t="shared" si="5"/>
        <v>moderate</v>
      </c>
      <c r="K19">
        <f t="shared" si="6"/>
        <v>3</v>
      </c>
      <c r="L19">
        <f t="shared" si="7"/>
        <v>4</v>
      </c>
      <c r="M19">
        <f>_xlfn.STDEV.S(processed_data!AP:AP)</f>
        <v>1.3498971154211048</v>
      </c>
    </row>
    <row r="20" spans="1:13" x14ac:dyDescent="0.35">
      <c r="A20" s="42" t="s">
        <v>601</v>
      </c>
      <c r="B20" t="s">
        <v>611</v>
      </c>
      <c r="C20">
        <f>MIN(processed_data!AT:AT)</f>
        <v>0</v>
      </c>
      <c r="D20">
        <f>MAX(processed_data!AT:AT)</f>
        <v>2</v>
      </c>
      <c r="E20">
        <f>AVERAGE(processed_data!AT:AT)</f>
        <v>1</v>
      </c>
      <c r="F20">
        <f>MEDIAN(processed_data!AT:AT)</f>
        <v>1</v>
      </c>
      <c r="G20">
        <f>MODE(processed_data!AT:AT)</f>
        <v>1</v>
      </c>
      <c r="H20">
        <f>SUM(processed_data!AT:AT)</f>
        <v>10</v>
      </c>
      <c r="I20" s="40">
        <f>H20/COUNT(processed_data!A:A)/3</f>
        <v>0.33333333333333331</v>
      </c>
      <c r="J20" t="str">
        <f t="shared" si="5"/>
        <v>low</v>
      </c>
      <c r="K20">
        <f t="shared" si="6"/>
        <v>2</v>
      </c>
      <c r="L20">
        <f t="shared" si="7"/>
        <v>2</v>
      </c>
      <c r="M20">
        <f>_xlfn.STDEV.S(processed_data!AT:AT)</f>
        <v>0.66666666666666663</v>
      </c>
    </row>
    <row r="21" spans="1:13" x14ac:dyDescent="0.35">
      <c r="A21" s="42" t="s">
        <v>602</v>
      </c>
      <c r="B21" t="s">
        <v>612</v>
      </c>
      <c r="C21">
        <f>MIN(processed_data!AX:AX)</f>
        <v>3</v>
      </c>
      <c r="D21">
        <f>MAX(processed_data!AX:AX)</f>
        <v>8</v>
      </c>
      <c r="E21">
        <f>AVERAGE(processed_data!AX:AX)</f>
        <v>6.3</v>
      </c>
      <c r="F21">
        <f>MEDIAN(processed_data!AX:AX)</f>
        <v>7</v>
      </c>
      <c r="G21">
        <f>MODE(processed_data!AX:AX)</f>
        <v>7</v>
      </c>
      <c r="H21">
        <f>SUM(processed_data!AX:AX)</f>
        <v>63</v>
      </c>
      <c r="I21" s="40">
        <f>H21/COUNT(processed_data!A:A)/13</f>
        <v>0.48461538461538461</v>
      </c>
      <c r="J21" t="str">
        <f t="shared" si="5"/>
        <v>moderate</v>
      </c>
      <c r="K21">
        <f t="shared" si="6"/>
        <v>3</v>
      </c>
      <c r="L21">
        <f t="shared" si="7"/>
        <v>5</v>
      </c>
      <c r="M21">
        <f>_xlfn.STDEV.S(processed_data!AX:AX)</f>
        <v>1.8885620632287066</v>
      </c>
    </row>
    <row r="22" spans="1:13" x14ac:dyDescent="0.35">
      <c r="A22" s="42" t="s">
        <v>603</v>
      </c>
      <c r="B22" t="s">
        <v>466</v>
      </c>
      <c r="C22">
        <f>MIN(processed_data!BB:BB)</f>
        <v>1</v>
      </c>
      <c r="D22">
        <f>MAX(processed_data!BB:BB)</f>
        <v>7</v>
      </c>
      <c r="E22">
        <f>AVERAGE(processed_data!BB:BB)</f>
        <v>2.8</v>
      </c>
      <c r="F22">
        <f>MEDIAN(processed_data!BB:BB)</f>
        <v>2</v>
      </c>
      <c r="G22">
        <f>MODE(processed_data!BB:BB)</f>
        <v>2</v>
      </c>
      <c r="H22">
        <f>SUM(processed_data!BB:BB)</f>
        <v>28</v>
      </c>
      <c r="I22" s="40">
        <f>H22/COUNT(processed_data!A:A)/7</f>
        <v>0.39999999999999997</v>
      </c>
      <c r="J22" t="str">
        <f t="shared" si="5"/>
        <v>low</v>
      </c>
      <c r="K22">
        <f t="shared" si="6"/>
        <v>2</v>
      </c>
      <c r="L22">
        <f t="shared" si="7"/>
        <v>6</v>
      </c>
      <c r="M22">
        <f>_xlfn.STDEV.S(processed_data!BB:BB)</f>
        <v>2.0976176963403028</v>
      </c>
    </row>
    <row r="23" spans="1:13" x14ac:dyDescent="0.35">
      <c r="A23" s="42" t="s">
        <v>604</v>
      </c>
      <c r="B23" t="s">
        <v>497</v>
      </c>
      <c r="C23">
        <f>MIN(processed_data!BF:BF)</f>
        <v>3</v>
      </c>
      <c r="D23">
        <f>MAX(processed_data!BF:BF)</f>
        <v>5</v>
      </c>
      <c r="E23">
        <f>AVERAGE(processed_data!BF:BF)</f>
        <v>4</v>
      </c>
      <c r="F23">
        <f>MEDIAN(processed_data!BF:BF)</f>
        <v>4</v>
      </c>
      <c r="G23">
        <f>MODE(processed_data!BF:BF)</f>
        <v>4</v>
      </c>
      <c r="H23">
        <f>SUM(processed_data!BF:BF)</f>
        <v>40</v>
      </c>
      <c r="I23" s="40">
        <f>H23/COUNT(processed_data!A:A)/8</f>
        <v>0.5</v>
      </c>
      <c r="J23" t="str">
        <f t="shared" si="5"/>
        <v>moderate</v>
      </c>
      <c r="K23">
        <f t="shared" si="6"/>
        <v>3</v>
      </c>
      <c r="L23">
        <f t="shared" si="7"/>
        <v>2</v>
      </c>
      <c r="M23">
        <f>_xlfn.STDEV.S(processed_data!BF:BF)</f>
        <v>0.81649658092772603</v>
      </c>
    </row>
    <row r="24" spans="1:13" x14ac:dyDescent="0.35">
      <c r="A24" s="42" t="s">
        <v>605</v>
      </c>
      <c r="B24" t="s">
        <v>468</v>
      </c>
      <c r="C24">
        <f>MIN(processed_data!BJ:BJ)</f>
        <v>0</v>
      </c>
      <c r="D24">
        <f>MAX(processed_data!BJ:BJ)</f>
        <v>4</v>
      </c>
      <c r="E24">
        <f>AVERAGE(processed_data!BJ:BJ)</f>
        <v>1.2</v>
      </c>
      <c r="F24">
        <f>MEDIAN(processed_data!BJ:BJ)</f>
        <v>0</v>
      </c>
      <c r="G24">
        <f>MODE(processed_data!BJ:BJ)</f>
        <v>0</v>
      </c>
      <c r="H24">
        <f>SUM(processed_data!BJ:BJ)</f>
        <v>12</v>
      </c>
      <c r="I24" s="40">
        <f>H24/COUNT(processed_data!A:A)/4</f>
        <v>0.3</v>
      </c>
      <c r="J24" t="str">
        <f t="shared" si="5"/>
        <v>low</v>
      </c>
      <c r="K24">
        <f t="shared" si="6"/>
        <v>2</v>
      </c>
      <c r="L24">
        <f t="shared" si="7"/>
        <v>4</v>
      </c>
      <c r="M24">
        <f>_xlfn.STDEV.S(processed_data!BJ:BJ)</f>
        <v>1.9321835661585918</v>
      </c>
    </row>
    <row r="25" spans="1:13" x14ac:dyDescent="0.35">
      <c r="A25" s="291" t="s">
        <v>616</v>
      </c>
      <c r="B25" s="291"/>
      <c r="C25" s="291"/>
      <c r="D25" s="291"/>
      <c r="E25" s="291"/>
      <c r="F25" s="291"/>
      <c r="G25" s="291"/>
      <c r="H25" s="291"/>
      <c r="I25" s="291"/>
      <c r="J25" s="291"/>
      <c r="K25" s="291"/>
      <c r="L25" s="291"/>
      <c r="M25" s="291"/>
    </row>
    <row r="26" spans="1:13" x14ac:dyDescent="0.35">
      <c r="A26" s="42" t="s">
        <v>499</v>
      </c>
      <c r="B26" t="s">
        <v>500</v>
      </c>
      <c r="C26" t="s">
        <v>501</v>
      </c>
      <c r="D26" t="s">
        <v>502</v>
      </c>
      <c r="E26" t="s">
        <v>503</v>
      </c>
      <c r="F26" t="s">
        <v>615</v>
      </c>
      <c r="G26" t="s">
        <v>504</v>
      </c>
      <c r="H26" t="s">
        <v>505</v>
      </c>
      <c r="I26" s="40" t="s">
        <v>506</v>
      </c>
      <c r="J26" t="s">
        <v>507</v>
      </c>
      <c r="K26" t="s">
        <v>495</v>
      </c>
      <c r="L26" t="s">
        <v>508</v>
      </c>
      <c r="M26" t="s">
        <v>509</v>
      </c>
    </row>
    <row r="27" spans="1:13" x14ac:dyDescent="0.35">
      <c r="A27" s="42" t="s">
        <v>606</v>
      </c>
      <c r="B27" t="s">
        <v>469</v>
      </c>
      <c r="C27">
        <f>MIN(processed_data!BN:BN)</f>
        <v>1</v>
      </c>
      <c r="D27">
        <f>MAX(processed_data!BN:BN)</f>
        <v>2</v>
      </c>
      <c r="E27">
        <f>AVERAGE(processed_data!BN:BN)</f>
        <v>1.5</v>
      </c>
      <c r="F27">
        <f>MEDIAN(processed_data!BN:BN)</f>
        <v>1.5</v>
      </c>
      <c r="G27">
        <f>MODE(processed_data!BN:BN)</f>
        <v>2</v>
      </c>
      <c r="H27">
        <f>SUM(processed_data!BN:BN)</f>
        <v>15</v>
      </c>
      <c r="I27" s="40">
        <f>H27/COUNT(processed_data!A:A)/3</f>
        <v>0.5</v>
      </c>
      <c r="J27" t="str">
        <f t="shared" ref="J27" si="8">IF(I27&lt;=20%, "very low", IF(I27&lt;=40%, "low", IF(I27&lt;=60%, "moderate", IF(I27&lt;=80%, "high", "very high"))))</f>
        <v>moderate</v>
      </c>
      <c r="K27">
        <f t="shared" ref="K27" si="9">IF(J27="very high", 5, IF(J27="high", 4, IF(J27="moderate", 3, IF(J27="low", 2, 1))))</f>
        <v>3</v>
      </c>
      <c r="L27">
        <f>D27-C27</f>
        <v>1</v>
      </c>
      <c r="M27">
        <f>_xlfn.STDEV.S(processed_data!BN:BN)</f>
        <v>0.52704627669472992</v>
      </c>
    </row>
    <row r="28" spans="1:13" x14ac:dyDescent="0.35">
      <c r="A28" s="279" t="s">
        <v>617</v>
      </c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0"/>
    </row>
    <row r="29" spans="1:13" x14ac:dyDescent="0.35">
      <c r="A29" s="42" t="s">
        <v>499</v>
      </c>
      <c r="B29" t="s">
        <v>500</v>
      </c>
      <c r="C29" t="s">
        <v>501</v>
      </c>
      <c r="D29" t="s">
        <v>502</v>
      </c>
      <c r="E29" t="s">
        <v>503</v>
      </c>
      <c r="F29" t="s">
        <v>615</v>
      </c>
      <c r="G29" t="s">
        <v>504</v>
      </c>
      <c r="H29" t="s">
        <v>505</v>
      </c>
      <c r="I29" s="40" t="s">
        <v>506</v>
      </c>
      <c r="J29" t="s">
        <v>507</v>
      </c>
      <c r="K29" t="s">
        <v>495</v>
      </c>
      <c r="L29" t="s">
        <v>508</v>
      </c>
      <c r="M29" t="s">
        <v>509</v>
      </c>
    </row>
    <row r="30" spans="1:13" x14ac:dyDescent="0.35">
      <c r="A30" s="42" t="s">
        <v>607</v>
      </c>
      <c r="B30" t="s">
        <v>613</v>
      </c>
      <c r="C30">
        <f>MIN(processed_data!BR:BR)</f>
        <v>1</v>
      </c>
      <c r="D30">
        <f>MAX(processed_data!BR:BR)</f>
        <v>7</v>
      </c>
      <c r="E30">
        <f>AVERAGE(processed_data!BR:BR)</f>
        <v>2.6</v>
      </c>
      <c r="F30">
        <f>MEDIAN(processed_data!BR:BR)</f>
        <v>1</v>
      </c>
      <c r="G30">
        <f>MODE(processed_data!BR:BR)</f>
        <v>1</v>
      </c>
      <c r="H30">
        <f>SUM(processed_data!BR:BR)</f>
        <v>26</v>
      </c>
      <c r="I30" s="40">
        <f>H30/COUNT(processed_data!A:A)/8</f>
        <v>0.32500000000000001</v>
      </c>
      <c r="J30" t="str">
        <f>IF(I30&lt;=20%, "very low", IF(I30&lt;=40%, "low", IF(I30&lt;=60%, "moderate", IF(I30&lt;=80%, "high", "very high"))))</f>
        <v>low</v>
      </c>
      <c r="K30">
        <f>IF(J30="very high", 5, IF(J30="high", 4, IF(J30="moderate", 3, IF(J30="low", 2, 1))))</f>
        <v>2</v>
      </c>
      <c r="L30">
        <f>D30-C30</f>
        <v>6</v>
      </c>
      <c r="M30">
        <f>_xlfn.STDEV.S(processed_data!BR:BR)</f>
        <v>2.3190036174568114</v>
      </c>
    </row>
    <row r="31" spans="1:13" x14ac:dyDescent="0.35">
      <c r="A31" s="42" t="s">
        <v>608</v>
      </c>
      <c r="B31" t="s">
        <v>614</v>
      </c>
      <c r="C31">
        <f>MIN(processed_data!BV:BV)</f>
        <v>0</v>
      </c>
      <c r="D31">
        <f>MAX(processed_data!BV:BV)</f>
        <v>14</v>
      </c>
      <c r="E31">
        <f>AVERAGE(processed_data!BV:BV)</f>
        <v>3.5</v>
      </c>
      <c r="F31">
        <f>MEDIAN(processed_data!BV:BV)</f>
        <v>0</v>
      </c>
      <c r="G31">
        <f>MODE(processed_data!BV:BV)</f>
        <v>0</v>
      </c>
      <c r="H31">
        <f>SUM(processed_data!BV:BV)</f>
        <v>35</v>
      </c>
      <c r="I31" s="40">
        <f>H31/COUNT(processed_data!A:A)/14</f>
        <v>0.25</v>
      </c>
      <c r="J31" t="str">
        <f>IF(I31&lt;=20%, "very low", IF(I31&lt;=40%, "low", IF(I31&lt;=60%, "moderate", IF(I31&lt;=80%, "high", "very high"))))</f>
        <v>low</v>
      </c>
      <c r="K31">
        <f>IF(J31="very high", 5, IF(J31="high", 4, IF(J31="moderate", 3, IF(J31="low", 2, 1))))</f>
        <v>2</v>
      </c>
      <c r="L31">
        <f>D31-C31</f>
        <v>14</v>
      </c>
      <c r="M31">
        <f>_xlfn.STDEV.S(processed_data!BV:BV)</f>
        <v>5.1044642770378514</v>
      </c>
    </row>
    <row r="32" spans="1:13" x14ac:dyDescent="0.35">
      <c r="A32" s="42" t="s">
        <v>609</v>
      </c>
      <c r="B32" t="s">
        <v>471</v>
      </c>
      <c r="C32">
        <f>MIN(processed_data!BZ:BZ)</f>
        <v>0</v>
      </c>
      <c r="D32">
        <f>MAX(processed_data!BZ:BZ)</f>
        <v>5</v>
      </c>
      <c r="E32">
        <f>AVERAGE(processed_data!BZ:BZ)</f>
        <v>1.1000000000000001</v>
      </c>
      <c r="F32">
        <f>MEDIAN(processed_data!BZ:BZ)</f>
        <v>1</v>
      </c>
      <c r="G32">
        <f>MODE(processed_data!BZ:BZ)</f>
        <v>1</v>
      </c>
      <c r="H32">
        <f>SUM(processed_data!BZ:BZ)</f>
        <v>11</v>
      </c>
      <c r="I32" s="40">
        <f>H32/COUNT(processed_data!A:A)/5</f>
        <v>0.22000000000000003</v>
      </c>
      <c r="J32" t="str">
        <f>IF(I32&lt;=20%, "very low", IF(I32&lt;=40%, "low", IF(I32&lt;=60%, "moderate", IF(I32&lt;=80%, "high", "very high"))))</f>
        <v>low</v>
      </c>
      <c r="K32">
        <f>IF(J32="very high", 5, IF(J32="high", 4, IF(J32="moderate", 3, IF(J32="low", 2, 1))))</f>
        <v>2</v>
      </c>
      <c r="L32">
        <f>D32-C32</f>
        <v>5</v>
      </c>
      <c r="M32">
        <f>_xlfn.STDEV.S(processed_data!BZ:BZ)</f>
        <v>1.4491376746189437</v>
      </c>
    </row>
    <row r="33" spans="1:13" x14ac:dyDescent="0.35">
      <c r="A33" s="42" t="s">
        <v>610</v>
      </c>
      <c r="B33" t="s">
        <v>473</v>
      </c>
      <c r="C33">
        <f>MIN(processed_data!CD:CD)</f>
        <v>0</v>
      </c>
      <c r="D33">
        <f>MAX(processed_data!CD:CD)</f>
        <v>4</v>
      </c>
      <c r="E33">
        <f>AVERAGE(processed_data!CD:CD)</f>
        <v>1.1000000000000001</v>
      </c>
      <c r="F33">
        <f>MEDIAN(processed_data!CD:CD)</f>
        <v>1</v>
      </c>
      <c r="G33">
        <f>MODE(processed_data!CD:CD)</f>
        <v>1</v>
      </c>
      <c r="H33">
        <f>SUM(processed_data!CD:CD)</f>
        <v>11</v>
      </c>
      <c r="I33" s="40">
        <f>H33/COUNT(processed_data!A:A)/4</f>
        <v>0.27500000000000002</v>
      </c>
      <c r="J33" t="str">
        <f>IF(I33&lt;=20%, "very low", IF(I33&lt;=40%, "low", IF(I33&lt;=60%, "moderate", IF(I33&lt;=80%, "high", "very high"))))</f>
        <v>low</v>
      </c>
      <c r="K33">
        <f>IF(J33="very high", 5, IF(J33="high", 4, IF(J33="moderate", 3, IF(J33="low", 2, 1))))</f>
        <v>2</v>
      </c>
      <c r="L33">
        <f>D33-C33</f>
        <v>4</v>
      </c>
      <c r="M33">
        <f>_xlfn.STDEV.S(processed_data!CD:CD)</f>
        <v>1.1972189997378648</v>
      </c>
    </row>
  </sheetData>
  <mergeCells count="7">
    <mergeCell ref="A28:M28"/>
    <mergeCell ref="B1:M2"/>
    <mergeCell ref="A3:M3"/>
    <mergeCell ref="A11:M11"/>
    <mergeCell ref="A15:M15"/>
    <mergeCell ref="A25:M25"/>
    <mergeCell ref="A1:A2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3:I14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7:I24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27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0:I33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hyperlinks>
    <hyperlink ref="A1" location="Intro!A1" display="Intro!A1" xr:uid="{ECD38589-6557-4798-8369-0AFEBBE0F7F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I13:I14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I17:I24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I30:I33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1:V74"/>
  <sheetViews>
    <sheetView showGridLines="0" tabSelected="1" topLeftCell="A35" zoomScale="60" zoomScaleNormal="60" workbookViewId="0">
      <selection activeCell="A51" sqref="A51:A52"/>
    </sheetView>
  </sheetViews>
  <sheetFormatPr defaultRowHeight="14.5" x14ac:dyDescent="0.35"/>
  <cols>
    <col min="1" max="1" width="37.26953125" customWidth="1"/>
    <col min="4" max="4" width="12.36328125" bestFit="1" customWidth="1"/>
    <col min="22" max="22" width="8.7265625" customWidth="1"/>
  </cols>
  <sheetData>
    <row r="1" spans="1:22" x14ac:dyDescent="0.35">
      <c r="A1" s="199" t="s">
        <v>925</v>
      </c>
      <c r="B1" s="326" t="s">
        <v>926</v>
      </c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8"/>
    </row>
    <row r="2" spans="1:22" ht="15" thickBot="1" x14ac:dyDescent="0.4">
      <c r="A2" s="292"/>
      <c r="B2" s="329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1"/>
    </row>
    <row r="3" spans="1:22" x14ac:dyDescent="0.35">
      <c r="A3" s="324" t="s">
        <v>618</v>
      </c>
    </row>
    <row r="4" spans="1:22" ht="15" thickBot="1" x14ac:dyDescent="0.4">
      <c r="A4" s="325"/>
    </row>
    <row r="5" spans="1:22" ht="15" thickBot="1" x14ac:dyDescent="0.4">
      <c r="A5" s="44" t="s">
        <v>625</v>
      </c>
      <c r="B5" s="293" t="s">
        <v>454</v>
      </c>
      <c r="C5" s="293" t="s">
        <v>455</v>
      </c>
      <c r="D5" s="293" t="s">
        <v>456</v>
      </c>
      <c r="E5" s="293" t="s">
        <v>487</v>
      </c>
      <c r="F5" s="293" t="s">
        <v>457</v>
      </c>
      <c r="G5" s="293" t="s">
        <v>458</v>
      </c>
      <c r="H5" s="294" t="s">
        <v>459</v>
      </c>
      <c r="I5" s="294" t="s">
        <v>460</v>
      </c>
      <c r="J5" s="300" t="s">
        <v>498</v>
      </c>
      <c r="K5" s="300" t="s">
        <v>462</v>
      </c>
      <c r="L5" s="300" t="s">
        <v>488</v>
      </c>
      <c r="M5" s="300" t="s">
        <v>611</v>
      </c>
      <c r="N5" s="300" t="s">
        <v>612</v>
      </c>
      <c r="O5" s="300" t="s">
        <v>466</v>
      </c>
      <c r="P5" s="300" t="s">
        <v>497</v>
      </c>
      <c r="Q5" s="300" t="s">
        <v>468</v>
      </c>
      <c r="R5" s="299" t="s">
        <v>469</v>
      </c>
      <c r="S5" s="295" t="s">
        <v>613</v>
      </c>
      <c r="T5" s="295" t="s">
        <v>614</v>
      </c>
      <c r="U5" s="295" t="s">
        <v>471</v>
      </c>
      <c r="V5" s="296" t="s">
        <v>473</v>
      </c>
    </row>
    <row r="6" spans="1:22" x14ac:dyDescent="0.35">
      <c r="A6" s="302" t="s">
        <v>454</v>
      </c>
      <c r="B6" s="56">
        <v>1</v>
      </c>
      <c r="C6" s="57"/>
      <c r="D6" s="57"/>
      <c r="E6" s="57"/>
      <c r="F6" s="57"/>
      <c r="G6" s="58"/>
      <c r="H6" s="56"/>
      <c r="I6" s="58"/>
      <c r="J6" s="56"/>
      <c r="K6" s="57"/>
      <c r="L6" s="57"/>
      <c r="M6" s="57"/>
      <c r="N6" s="57"/>
      <c r="O6" s="57"/>
      <c r="P6" s="57"/>
      <c r="Q6" s="58"/>
      <c r="R6" s="316"/>
      <c r="S6" s="13"/>
      <c r="T6" s="13"/>
      <c r="U6" s="13"/>
      <c r="V6" s="45"/>
    </row>
    <row r="7" spans="1:22" x14ac:dyDescent="0.35">
      <c r="A7" s="303" t="s">
        <v>455</v>
      </c>
      <c r="B7" s="59">
        <f>PEARSON(processed_data!B:B, processed_data!F:F)</f>
        <v>0.73566194809345631</v>
      </c>
      <c r="C7" s="1">
        <v>1</v>
      </c>
      <c r="D7" s="1"/>
      <c r="E7" s="1"/>
      <c r="F7" s="1"/>
      <c r="G7" s="33"/>
      <c r="H7" s="59"/>
      <c r="I7" s="33"/>
      <c r="J7" s="59"/>
      <c r="K7" s="1"/>
      <c r="L7" s="1"/>
      <c r="M7" s="1"/>
      <c r="N7" s="1"/>
      <c r="O7" s="1"/>
      <c r="P7" s="1"/>
      <c r="Q7" s="33"/>
      <c r="R7" s="317"/>
      <c r="S7" s="1"/>
      <c r="T7" s="1"/>
      <c r="U7" s="1"/>
      <c r="V7" s="46"/>
    </row>
    <row r="8" spans="1:22" x14ac:dyDescent="0.35">
      <c r="A8" s="303" t="s">
        <v>456</v>
      </c>
      <c r="B8" s="59">
        <f>PEARSON(processed_data!B:B, processed_data!J:J)</f>
        <v>0.80223105819609686</v>
      </c>
      <c r="C8" s="1">
        <f>PEARSON(processed_data!F:F, processed_data!J:J)</f>
        <v>0.83887506140868273</v>
      </c>
      <c r="D8" s="1">
        <v>1</v>
      </c>
      <c r="E8" s="1"/>
      <c r="F8" s="1"/>
      <c r="G8" s="33"/>
      <c r="H8" s="59"/>
      <c r="I8" s="33"/>
      <c r="J8" s="59"/>
      <c r="K8" s="1"/>
      <c r="L8" s="1"/>
      <c r="M8" s="1"/>
      <c r="N8" s="1"/>
      <c r="O8" s="1"/>
      <c r="P8" s="1"/>
      <c r="Q8" s="33"/>
      <c r="R8" s="317"/>
      <c r="S8" s="1"/>
      <c r="T8" s="1"/>
      <c r="U8" s="1"/>
      <c r="V8" s="46"/>
    </row>
    <row r="9" spans="1:22" x14ac:dyDescent="0.35">
      <c r="A9" s="303" t="s">
        <v>487</v>
      </c>
      <c r="B9" s="59">
        <f>PEARSON(processed_data!B:B, processed_data!N:N)</f>
        <v>0.83999842922281365</v>
      </c>
      <c r="C9" s="1">
        <f>PEARSON(processed_data!F:F, processed_data!N:N)</f>
        <v>0.8306531824294191</v>
      </c>
      <c r="D9" s="1">
        <f>PEARSON(processed_data!J:J, processed_data!N:N)</f>
        <v>0.99347772748961138</v>
      </c>
      <c r="E9" s="1">
        <v>1</v>
      </c>
      <c r="F9" s="1"/>
      <c r="G9" s="33"/>
      <c r="H9" s="59"/>
      <c r="I9" s="33"/>
      <c r="J9" s="59"/>
      <c r="K9" s="1"/>
      <c r="L9" s="1"/>
      <c r="M9" s="1"/>
      <c r="N9" s="1"/>
      <c r="O9" s="1"/>
      <c r="P9" s="1"/>
      <c r="Q9" s="33"/>
      <c r="R9" s="317"/>
      <c r="S9" s="1"/>
      <c r="T9" s="1"/>
      <c r="U9" s="1"/>
      <c r="V9" s="46"/>
    </row>
    <row r="10" spans="1:22" x14ac:dyDescent="0.35">
      <c r="A10" s="303" t="s">
        <v>457</v>
      </c>
      <c r="B10" s="59">
        <f>PEARSON(processed_data!B:B, processed_data!R:R)</f>
        <v>0.79937817085683349</v>
      </c>
      <c r="C10" s="1">
        <f>PEARSON(processed_data!F:F, processed_data!R:R)</f>
        <v>0.82789389408675484</v>
      </c>
      <c r="D10" s="1">
        <f>PEARSON(processed_data!J:J, processed_data!R:R)</f>
        <v>0.86640536828197456</v>
      </c>
      <c r="E10" s="1">
        <f>PEARSON(processed_data!N:N, processed_data!R:R)</f>
        <v>0.85509157823159243</v>
      </c>
      <c r="F10" s="1">
        <v>1</v>
      </c>
      <c r="G10" s="33"/>
      <c r="H10" s="59"/>
      <c r="I10" s="33"/>
      <c r="J10" s="59"/>
      <c r="K10" s="1"/>
      <c r="L10" s="1"/>
      <c r="M10" s="1"/>
      <c r="N10" s="1"/>
      <c r="O10" s="1"/>
      <c r="P10" s="1"/>
      <c r="Q10" s="33"/>
      <c r="R10" s="317"/>
      <c r="S10" s="1"/>
      <c r="T10" s="1"/>
      <c r="U10" s="1"/>
      <c r="V10" s="46"/>
    </row>
    <row r="11" spans="1:22" ht="15" thickBot="1" x14ac:dyDescent="0.4">
      <c r="A11" s="304" t="s">
        <v>458</v>
      </c>
      <c r="B11" s="84">
        <f>PEARSON(processed_data!B:B, processed_data!V:V)</f>
        <v>0.30291962568554082</v>
      </c>
      <c r="C11" s="47">
        <f>PEARSON(processed_data!F:F, processed_data!V:V)</f>
        <v>0.44444444444444431</v>
      </c>
      <c r="D11" s="47">
        <f>PEARSON(processed_data!J:J, processed_data!V:V)</f>
        <v>0.35437626356538421</v>
      </c>
      <c r="E11" s="47">
        <f>PEARSON(processed_data!N:N, processed_data!V:V)</f>
        <v>0.37889443409061241</v>
      </c>
      <c r="F11" s="47">
        <f>PEARSON(processed_data!R:R, processed_data!V:V)</f>
        <v>0.52605757853429236</v>
      </c>
      <c r="G11" s="85">
        <v>1</v>
      </c>
      <c r="H11" s="84"/>
      <c r="I11" s="85"/>
      <c r="J11" s="84"/>
      <c r="K11" s="47"/>
      <c r="L11" s="47"/>
      <c r="M11" s="47"/>
      <c r="N11" s="47"/>
      <c r="O11" s="47"/>
      <c r="P11" s="47"/>
      <c r="Q11" s="85"/>
      <c r="R11" s="318"/>
      <c r="S11" s="47"/>
      <c r="T11" s="47"/>
      <c r="U11" s="47"/>
      <c r="V11" s="48"/>
    </row>
    <row r="12" spans="1:22" x14ac:dyDescent="0.35">
      <c r="A12" s="305" t="s">
        <v>459</v>
      </c>
      <c r="B12" s="314">
        <f>PEARSON(processed_data!B:B, processed_data!Z:Z)</f>
        <v>0.4606741573033708</v>
      </c>
      <c r="C12" s="13">
        <f>PEARSON(processed_data!F:F, processed_data!Z:Z)</f>
        <v>0.56256501913029011</v>
      </c>
      <c r="D12" s="13">
        <f>PEARSON(processed_data!J:J, processed_data!Z:Z)</f>
        <v>0.62108210957117171</v>
      </c>
      <c r="E12" s="13">
        <f>PEARSON(processed_data!N:N, processed_data!Z:Z)</f>
        <v>0.61297182673016137</v>
      </c>
      <c r="F12" s="13">
        <f>PEARSON(processed_data!R:R, processed_data!Z:Z)</f>
        <v>0.61128918947875499</v>
      </c>
      <c r="G12" s="315">
        <f>PEARSON(processed_data!V:V, processed_data!Z:Z)</f>
        <v>0.27407013752501314</v>
      </c>
      <c r="H12" s="314">
        <v>1</v>
      </c>
      <c r="I12" s="315"/>
      <c r="J12" s="314"/>
      <c r="K12" s="13"/>
      <c r="L12" s="13"/>
      <c r="M12" s="13"/>
      <c r="N12" s="13"/>
      <c r="O12" s="13"/>
      <c r="P12" s="13"/>
      <c r="Q12" s="315"/>
      <c r="R12" s="319"/>
      <c r="S12" s="13"/>
      <c r="T12" s="13"/>
      <c r="U12" s="13"/>
      <c r="V12" s="45"/>
    </row>
    <row r="13" spans="1:22" ht="15" thickBot="1" x14ac:dyDescent="0.4">
      <c r="A13" s="306" t="s">
        <v>460</v>
      </c>
      <c r="B13" s="84">
        <f>PEARSON(processed_data!B:B, processed_data!AD:AD)</f>
        <v>-0.49311171735911158</v>
      </c>
      <c r="C13" s="47">
        <f>PEARSON(processed_data!F:F, processed_data!AD:AD)</f>
        <v>-0.55755559838860436</v>
      </c>
      <c r="D13" s="47">
        <f>PEARSON(processed_data!J:J, processed_data!AD:AD)</f>
        <v>-0.77451568488601485</v>
      </c>
      <c r="E13" s="47">
        <f>PEARSON(processed_data!N:N, processed_data!AD:AD)</f>
        <v>-0.77697045859620095</v>
      </c>
      <c r="F13" s="47">
        <f>PEARSON(processed_data!R:R, processed_data!AD:AD)</f>
        <v>-0.61936924508224855</v>
      </c>
      <c r="G13" s="85">
        <f>PEARSON(processed_data!V:V, processed_data!AD:AD)</f>
        <v>-0.47043753614038519</v>
      </c>
      <c r="H13" s="84">
        <f>PEARSON(processed_data!Z:Z, processed_data!AD:AD)</f>
        <v>-0.68311806716720969</v>
      </c>
      <c r="I13" s="85">
        <v>1</v>
      </c>
      <c r="J13" s="84"/>
      <c r="K13" s="47"/>
      <c r="L13" s="47"/>
      <c r="M13" s="47"/>
      <c r="N13" s="47"/>
      <c r="O13" s="47"/>
      <c r="P13" s="47"/>
      <c r="Q13" s="85"/>
      <c r="R13" s="318"/>
      <c r="S13" s="47"/>
      <c r="T13" s="47"/>
      <c r="U13" s="47"/>
      <c r="V13" s="48"/>
    </row>
    <row r="14" spans="1:22" x14ac:dyDescent="0.35">
      <c r="A14" s="307" t="s">
        <v>498</v>
      </c>
      <c r="B14" s="314">
        <f>PEARSON(processed_data!B:B, processed_data!AH:AH)</f>
        <v>-0.69988432619932572</v>
      </c>
      <c r="C14" s="13">
        <f>PEARSON(processed_data!F:F, processed_data!AH:AH)</f>
        <v>-0.73514704411470477</v>
      </c>
      <c r="D14" s="13">
        <f>PEARSON(processed_data!J:J, processed_data!AH:AH)</f>
        <v>-0.81295779108254285</v>
      </c>
      <c r="E14" s="13">
        <f>PEARSON(processed_data!N:N, processed_data!AH:AH)</f>
        <v>-0.80808114877859438</v>
      </c>
      <c r="F14" s="13">
        <f>PEARSON(processed_data!R:R, processed_data!AH:AH)</f>
        <v>-0.90750148300096378</v>
      </c>
      <c r="G14" s="315">
        <f>PEARSON(processed_data!V:V, processed_data!AH:AH)</f>
        <v>-0.73514704411470533</v>
      </c>
      <c r="H14" s="314">
        <f>PEARSON(processed_data!Z:Z, processed_data!AH:AH)</f>
        <v>-0.66352669886429594</v>
      </c>
      <c r="I14" s="315">
        <f>PEARSON(processed_data!AD:AD, processed_data!AH:AH)</f>
        <v>0.75755595953207633</v>
      </c>
      <c r="J14" s="314">
        <v>1</v>
      </c>
      <c r="K14" s="13"/>
      <c r="L14" s="13"/>
      <c r="M14" s="13"/>
      <c r="N14" s="13"/>
      <c r="O14" s="13"/>
      <c r="P14" s="13"/>
      <c r="Q14" s="315"/>
      <c r="R14" s="319"/>
      <c r="S14" s="13"/>
      <c r="T14" s="13"/>
      <c r="U14" s="13"/>
      <c r="V14" s="45"/>
    </row>
    <row r="15" spans="1:22" x14ac:dyDescent="0.35">
      <c r="A15" s="308" t="s">
        <v>462</v>
      </c>
      <c r="B15" s="59">
        <f>PEARSON(processed_data!B:B, processed_data!AL:AL)</f>
        <v>0.51472081722927565</v>
      </c>
      <c r="C15" s="1">
        <f>PEARSON(processed_data!F:F, processed_data!AL:AL)</f>
        <v>0.64940663067342985</v>
      </c>
      <c r="D15" s="1">
        <f>PEARSON(processed_data!J:J, processed_data!AL:AL)</f>
        <v>0.54051278570138761</v>
      </c>
      <c r="E15" s="1">
        <f>PEARSON(processed_data!N:N, processed_data!AL:AL)</f>
        <v>0.56184574337071724</v>
      </c>
      <c r="F15" s="1">
        <f>PEARSON(processed_data!R:R, processed_data!AL:AL)</f>
        <v>0.30772803444287306</v>
      </c>
      <c r="G15" s="33">
        <f>PEARSON(processed_data!V:V, processed_data!AL:AL)</f>
        <v>0.13671718540493266</v>
      </c>
      <c r="H15" s="59">
        <f>PEARSON(processed_data!Z:Z, processed_data!AL:AL)</f>
        <v>7.6912306022765317E-2</v>
      </c>
      <c r="I15" s="33">
        <f>PEARSON(processed_data!AD:AD, processed_data!AL:AL)</f>
        <v>-0.39781191136817656</v>
      </c>
      <c r="J15" s="59">
        <f>PEARSON(processed_data!AH:AH, processed_data!AL:AL)</f>
        <v>-0.29194958659701031</v>
      </c>
      <c r="K15" s="1">
        <v>1</v>
      </c>
      <c r="L15" s="1"/>
      <c r="M15" s="1"/>
      <c r="N15" s="1"/>
      <c r="O15" s="1"/>
      <c r="P15" s="1"/>
      <c r="Q15" s="33"/>
      <c r="R15" s="317"/>
      <c r="S15" s="1"/>
      <c r="T15" s="1"/>
      <c r="U15" s="1"/>
      <c r="V15" s="46"/>
    </row>
    <row r="16" spans="1:22" x14ac:dyDescent="0.35">
      <c r="A16" s="308" t="s">
        <v>488</v>
      </c>
      <c r="B16" s="59">
        <f>PEARSON(processed_data!B:B, processed_data!AP:AP)</f>
        <v>0.13243508521163236</v>
      </c>
      <c r="C16" s="1">
        <f>PEARSON(processed_data!F:F, processed_data!AP:AP)</f>
        <v>0.25503068522533523</v>
      </c>
      <c r="D16" s="1">
        <f>PEARSON(processed_data!J:J, processed_data!AP:AP)</f>
        <v>0.20334784798051639</v>
      </c>
      <c r="E16" s="1">
        <f>PEARSON(processed_data!N:N, processed_data!AP:AP)</f>
        <v>0.20069246870486551</v>
      </c>
      <c r="F16" s="1">
        <f>PEARSON(processed_data!R:R, processed_data!AP:AP)</f>
        <v>7.9176880163556118E-2</v>
      </c>
      <c r="G16" s="33">
        <f>PEARSON(processed_data!V:V, processed_data!AP:AP)</f>
        <v>0.36129347073589163</v>
      </c>
      <c r="H16" s="59">
        <f>PEARSON(processed_data!Z:Z, processed_data!AP:AP)</f>
        <v>0.28142455607471883</v>
      </c>
      <c r="I16" s="33">
        <f>PEARSON(processed_data!AD:AD, processed_data!AP:AP)</f>
        <v>-8.6649338531600603E-2</v>
      </c>
      <c r="J16" s="59">
        <f>PEARSON(processed_data!AH:AH, processed_data!AP:AP)</f>
        <v>-0.32140295040334804</v>
      </c>
      <c r="K16" s="1">
        <f>PEARSON(processed_data!AL:AL, processed_data!AP:AP)</f>
        <v>0.16561861801052113</v>
      </c>
      <c r="L16" s="1">
        <v>1</v>
      </c>
      <c r="M16" s="1"/>
      <c r="N16" s="1"/>
      <c r="O16" s="1"/>
      <c r="P16" s="1"/>
      <c r="Q16" s="33"/>
      <c r="R16" s="317"/>
      <c r="S16" s="1"/>
      <c r="T16" s="1"/>
      <c r="U16" s="1"/>
      <c r="V16" s="46"/>
    </row>
    <row r="17" spans="1:22" x14ac:dyDescent="0.35">
      <c r="A17" s="308" t="s">
        <v>611</v>
      </c>
      <c r="B17" s="59">
        <f>PEARSON(processed_data!B:B, processed_data!AT:AT)</f>
        <v>0.33520076157699547</v>
      </c>
      <c r="C17" s="1">
        <f>PEARSON(processed_data!F:F, processed_data!AT:AT)</f>
        <v>0.80687153045987836</v>
      </c>
      <c r="D17" s="1">
        <f>PEARSON(processed_data!J:J, processed_data!AT:AT)</f>
        <v>0.70769189240059571</v>
      </c>
      <c r="E17" s="1">
        <f>PEARSON(processed_data!N:N, processed_data!AT:AT)</f>
        <v>0.67728546147859636</v>
      </c>
      <c r="F17" s="1">
        <f>PEARSON(processed_data!R:R, processed_data!AT:AT)</f>
        <v>0.60120361204215167</v>
      </c>
      <c r="G17" s="33">
        <f>PEARSON(processed_data!V:V, processed_data!AT:AT)</f>
        <v>0.3227486121839514</v>
      </c>
      <c r="H17" s="59">
        <f>PEARSON(processed_data!Z:Z, processed_data!AT:AT)</f>
        <v>0.50280114236549311</v>
      </c>
      <c r="I17" s="33">
        <f>PEARSON(processed_data!AD:AD, processed_data!AT:AT)</f>
        <v>-0.67481360848242988</v>
      </c>
      <c r="J17" s="59">
        <f>PEARSON(processed_data!AH:AH, processed_data!AT:AT)</f>
        <v>-0.54232614454664041</v>
      </c>
      <c r="K17" s="1">
        <f>PEARSON(processed_data!AL:AL, processed_data!AT:AT)</f>
        <v>0.61775394591593169</v>
      </c>
      <c r="L17" s="1">
        <f>PEARSON(processed_data!AP:AP, processed_data!AT:AT)</f>
        <v>0</v>
      </c>
      <c r="M17" s="1">
        <v>1</v>
      </c>
      <c r="N17" s="1"/>
      <c r="O17" s="1"/>
      <c r="P17" s="1"/>
      <c r="Q17" s="33"/>
      <c r="R17" s="317"/>
      <c r="S17" s="1"/>
      <c r="T17" s="1"/>
      <c r="U17" s="1"/>
      <c r="V17" s="46"/>
    </row>
    <row r="18" spans="1:22" x14ac:dyDescent="0.35">
      <c r="A18" s="308" t="s">
        <v>612</v>
      </c>
      <c r="B18" s="59">
        <f>PEARSON(processed_data!B:B, processed_data!AX:AX)</f>
        <v>-0.63304744187968387</v>
      </c>
      <c r="C18" s="1">
        <f>PEARSON(processed_data!F:F, processed_data!AX:AX)</f>
        <v>-0.93423410026703946</v>
      </c>
      <c r="D18" s="1">
        <f>PEARSON(processed_data!J:J, processed_data!AX:AX)</f>
        <v>-0.85846148317279147</v>
      </c>
      <c r="E18" s="1">
        <f>PEARSON(processed_data!N:N, processed_data!AX:AX)</f>
        <v>-0.82483736792722295</v>
      </c>
      <c r="F18" s="1">
        <f>PEARSON(processed_data!R:R, processed_data!AX:AX)</f>
        <v>-0.80292257262680677</v>
      </c>
      <c r="G18" s="33">
        <f>PEARSON(processed_data!V:V, processed_data!AX:AX)</f>
        <v>-0.40255615702563502</v>
      </c>
      <c r="H18" s="59">
        <f>PEARSON(processed_data!Z:Z, processed_data!AX:AX)</f>
        <v>-0.49105549229919404</v>
      </c>
      <c r="I18" s="33">
        <f>PEARSON(processed_data!AD:AD, processed_data!AX:AX)</f>
        <v>0.58838049166430906</v>
      </c>
      <c r="J18" s="59">
        <f>PEARSON(processed_data!AH:AH, processed_data!AX:AX)</f>
        <v>0.72269487829751744</v>
      </c>
      <c r="K18" s="1">
        <f>PEARSON(processed_data!AL:AL, processed_data!AX:AX)</f>
        <v>-0.53271028037383172</v>
      </c>
      <c r="L18" s="1">
        <f>PEARSON(processed_data!AP:AP, processed_data!AX:AX)</f>
        <v>-0.25278631170026905</v>
      </c>
      <c r="M18" s="1">
        <f>PEARSON(processed_data!AT:AT, processed_data!AX:AX)</f>
        <v>-0.79425507332048373</v>
      </c>
      <c r="N18" s="1">
        <v>1</v>
      </c>
      <c r="O18" s="1"/>
      <c r="P18" s="1"/>
      <c r="Q18" s="33"/>
      <c r="R18" s="317"/>
      <c r="S18" s="1"/>
      <c r="T18" s="1"/>
      <c r="U18" s="1"/>
      <c r="V18" s="46"/>
    </row>
    <row r="19" spans="1:22" x14ac:dyDescent="0.35">
      <c r="A19" s="308" t="s">
        <v>466</v>
      </c>
      <c r="B19" s="59">
        <f>PEARSON(processed_data!B:B, processed_data!BB:BB)</f>
        <v>0.68181629024063251</v>
      </c>
      <c r="C19" s="1">
        <f>PEARSON(processed_data!F:F, processed_data!BB:BB)</f>
        <v>0.95395905508982859</v>
      </c>
      <c r="D19" s="1">
        <f>PEARSON(processed_data!J:J, processed_data!BB:BB)</f>
        <v>0.86287202429428655</v>
      </c>
      <c r="E19" s="1">
        <f>PEARSON(processed_data!N:N, processed_data!BB:BB)</f>
        <v>0.83949625468771205</v>
      </c>
      <c r="F19" s="1">
        <f>PEARSON(processed_data!R:R, processed_data!BB:BB)</f>
        <v>0.78977687691763965</v>
      </c>
      <c r="G19" s="33">
        <f>PEARSON(processed_data!V:V, processed_data!BB:BB)</f>
        <v>0.253021398124184</v>
      </c>
      <c r="H19" s="59">
        <f>PEARSON(processed_data!Z:Z, processed_data!BB:BB)</f>
        <v>0.54332235628550407</v>
      </c>
      <c r="I19" s="33">
        <f>PEARSON(processed_data!AD:AD, processed_data!BB:BB)</f>
        <v>-0.59622616483901902</v>
      </c>
      <c r="J19" s="59">
        <f>PEARSON(processed_data!AH:AH, processed_data!BB:BB)</f>
        <v>-0.66359586882694099</v>
      </c>
      <c r="K19" s="1">
        <f>PEARSON(processed_data!AL:AL, processed_data!BB:BB)</f>
        <v>0.71241590621228668</v>
      </c>
      <c r="L19" s="1">
        <f>PEARSON(processed_data!AP:AP, processed_data!BB:BB)</f>
        <v>0.12556842915946959</v>
      </c>
      <c r="M19" s="1">
        <f>PEARSON(processed_data!AT:AT, processed_data!BB:BB)</f>
        <v>0.87400737347512625</v>
      </c>
      <c r="N19" s="1">
        <f>PEARSON(processed_data!AX:AX, processed_data!BB:BB)</f>
        <v>-0.90875099847551555</v>
      </c>
      <c r="O19" s="1">
        <v>1</v>
      </c>
      <c r="P19" s="1"/>
      <c r="Q19" s="33"/>
      <c r="R19" s="317"/>
      <c r="S19" s="1"/>
      <c r="T19" s="1"/>
      <c r="U19" s="1"/>
      <c r="V19" s="46"/>
    </row>
    <row r="20" spans="1:22" x14ac:dyDescent="0.35">
      <c r="A20" s="308" t="s">
        <v>497</v>
      </c>
      <c r="B20" s="59">
        <f>PEARSON(processed_data!B:B, processed_data!BF:BF)</f>
        <v>0.54738055150397336</v>
      </c>
      <c r="C20" s="1">
        <f>PEARSON(processed_data!F:F, processed_data!BF:BF)</f>
        <v>0.52704627669472981</v>
      </c>
      <c r="D20" s="1">
        <f>PEARSON(processed_data!J:J, processed_data!BF:BF)</f>
        <v>0.84047710617506699</v>
      </c>
      <c r="E20" s="1">
        <f>PEARSON(processed_data!N:N, processed_data!BF:BF)</f>
        <v>0.82950189541399644</v>
      </c>
      <c r="F20" s="1">
        <f>PEARSON(processed_data!R:R, processed_data!BF:BF)</f>
        <v>0.57269414261945195</v>
      </c>
      <c r="G20" s="33">
        <f>PEARSON(processed_data!V:V, processed_data!BF:BF)</f>
        <v>8.7841046115788329E-2</v>
      </c>
      <c r="H20" s="59">
        <f>PEARSON(processed_data!Z:Z, processed_data!BF:BF)</f>
        <v>0.27369027575198668</v>
      </c>
      <c r="I20" s="33">
        <f>PEARSON(processed_data!AD:AD, processed_data!BF:BF)</f>
        <v>-0.71627790531622682</v>
      </c>
      <c r="J20" s="59">
        <f>PEARSON(processed_data!AH:AH, processed_data!BF:BF)</f>
        <v>-0.49815837311630351</v>
      </c>
      <c r="K20" s="1">
        <f>PEARSON(processed_data!AL:AL, processed_data!BF:BF)</f>
        <v>0.50439398469496965</v>
      </c>
      <c r="L20" s="1">
        <f>PEARSON(processed_data!AP:AP, processed_data!BF:BF)</f>
        <v>-0.10080972981818898</v>
      </c>
      <c r="M20" s="1">
        <f>PEARSON(processed_data!AT:AT, processed_data!BF:BF)</f>
        <v>0.61237243569579447</v>
      </c>
      <c r="N20" s="1">
        <f>PEARSON(processed_data!AX:AX, processed_data!BF:BF)</f>
        <v>-0.64850655175067529</v>
      </c>
      <c r="O20" s="1">
        <f>PEARSON(processed_data!BB:BB, processed_data!BF:BF)</f>
        <v>0.6487491201346024</v>
      </c>
      <c r="P20" s="1">
        <v>1</v>
      </c>
      <c r="Q20" s="33"/>
      <c r="R20" s="317"/>
      <c r="S20" s="1"/>
      <c r="T20" s="1"/>
      <c r="U20" s="1"/>
      <c r="V20" s="46"/>
    </row>
    <row r="21" spans="1:22" ht="15" thickBot="1" x14ac:dyDescent="0.4">
      <c r="A21" s="309" t="s">
        <v>468</v>
      </c>
      <c r="B21" s="84">
        <f>PEARSON(processed_data!B:B, processed_data!BJ:BJ)</f>
        <v>0.76332465339772104</v>
      </c>
      <c r="C21" s="47">
        <f>PEARSON(processed_data!F:F, processed_data!BJ:BJ)</f>
        <v>0.80178372573727263</v>
      </c>
      <c r="D21" s="47">
        <f>PEARSON(processed_data!J:J, processed_data!BJ:BJ)</f>
        <v>0.99446592320007676</v>
      </c>
      <c r="E21" s="47">
        <f>PEARSON(processed_data!N:N, processed_data!BJ:BJ)</f>
        <v>0.98147987870031139</v>
      </c>
      <c r="F21" s="47">
        <f>PEARSON(processed_data!R:R, processed_data!BJ:BJ)</f>
        <v>0.87122680432727329</v>
      </c>
      <c r="G21" s="85">
        <f>PEARSON(processed_data!V:V, processed_data!BJ:BJ)</f>
        <v>0.35634832254989923</v>
      </c>
      <c r="H21" s="84">
        <f>PEARSON(processed_data!Z:Z, processed_data!BJ:BJ)</f>
        <v>0.62453835277995351</v>
      </c>
      <c r="I21" s="85">
        <f>PEARSON(processed_data!AD:AD, processed_data!BJ:BJ)</f>
        <v>-0.77300494611417203</v>
      </c>
      <c r="J21" s="84">
        <f>PEARSON(processed_data!AH:AH, processed_data!BJ:BJ)</f>
        <v>-0.8233293074216318</v>
      </c>
      <c r="K21" s="47">
        <f>PEARSON(processed_data!AL:AL, processed_data!BJ:BJ)</f>
        <v>0.47500966190721505</v>
      </c>
      <c r="L21" s="47">
        <f>PEARSON(processed_data!AP:AP, processed_data!BJ:BJ)</f>
        <v>0.20447945297729911</v>
      </c>
      <c r="M21" s="47">
        <f>PEARSON(processed_data!AT:AT, processed_data!BJ:BJ)</f>
        <v>0.69006555934235414</v>
      </c>
      <c r="N21" s="47">
        <f>PEARSON(processed_data!AX:AX, processed_data!BJ:BJ)</f>
        <v>-0.84040170952814963</v>
      </c>
      <c r="O21" s="47">
        <f>PEARSON(processed_data!BB:BB, processed_data!BJ:BJ)</f>
        <v>0.83340548028237404</v>
      </c>
      <c r="P21" s="47">
        <f>PEARSON(processed_data!BF:BF, processed_data!BJ:BJ)</f>
        <v>0.84515425472851646</v>
      </c>
      <c r="Q21" s="85">
        <v>1</v>
      </c>
      <c r="R21" s="318"/>
      <c r="S21" s="47"/>
      <c r="T21" s="47"/>
      <c r="U21" s="47"/>
      <c r="V21" s="48"/>
    </row>
    <row r="22" spans="1:22" ht="15" thickBot="1" x14ac:dyDescent="0.4">
      <c r="A22" s="310" t="s">
        <v>622</v>
      </c>
      <c r="B22" s="322">
        <f>PEARSON(processed_data!B:B, processed_data!BN:BN)</f>
        <v>0.52999894000318004</v>
      </c>
      <c r="C22" s="39">
        <f>PEARSON(processed_data!F:F, processed_data!BN:BN)</f>
        <v>0</v>
      </c>
      <c r="D22" s="39">
        <f>PEARSON(processed_data!J:J, processed_data!BN:BN)</f>
        <v>0.24413653763134782</v>
      </c>
      <c r="E22" s="39">
        <f>PEARSON(processed_data!N:N, processed_data!BN:BN)</f>
        <v>0.29984705581468352</v>
      </c>
      <c r="F22" s="39">
        <f>PEARSON(processed_data!R:R, processed_data!BN:BN)</f>
        <v>6.3372425052447792E-2</v>
      </c>
      <c r="G22" s="41">
        <f>PEARSON(processed_data!V:V, processed_data!BN:BN)</f>
        <v>-0.40824829046386307</v>
      </c>
      <c r="H22" s="322">
        <f>PEARSON(processed_data!Z:Z, processed_data!BN:BN)</f>
        <v>0.105999788000636</v>
      </c>
      <c r="I22" s="41">
        <f>PEARSON(processed_data!AD:AD, processed_data!BN:BN)</f>
        <v>4.2678959977631992E-2</v>
      </c>
      <c r="J22" s="322">
        <f>PEARSON(processed_data!AH:AH, processed_data!BN:BN)</f>
        <v>8.574929257125441E-2</v>
      </c>
      <c r="K22" s="39">
        <f>PEARSON(processed_data!AL:AL, processed_data!BN:BN)</f>
        <v>5.5814557218594754E-2</v>
      </c>
      <c r="L22" s="39">
        <f>PEARSON(processed_data!AP:AP, processed_data!BN:BN)</f>
        <v>0</v>
      </c>
      <c r="M22" s="39">
        <f>PEARSON(processed_data!AT:AT, processed_data!BN:BN)</f>
        <v>-0.31622776601683794</v>
      </c>
      <c r="N22" s="39">
        <f>PEARSON(processed_data!AX:AX, processed_data!BN:BN)</f>
        <v>5.5814557218594754E-2</v>
      </c>
      <c r="O22" s="39">
        <f>PEARSON(processed_data!BB:BB, processed_data!BN:BN)</f>
        <v>0</v>
      </c>
      <c r="P22" s="39">
        <f>PEARSON(processed_data!BF:BF, processed_data!BN:BN)</f>
        <v>0.25819888974716115</v>
      </c>
      <c r="Q22" s="41">
        <f>PEARSON(processed_data!BJ:BJ, processed_data!BN:BN)</f>
        <v>0.21821789023599231</v>
      </c>
      <c r="R22" s="323">
        <v>1</v>
      </c>
      <c r="S22" s="39"/>
      <c r="T22" s="39"/>
      <c r="U22" s="39"/>
      <c r="V22" s="49"/>
    </row>
    <row r="23" spans="1:22" x14ac:dyDescent="0.35">
      <c r="A23" s="311" t="s">
        <v>613</v>
      </c>
      <c r="B23" s="59">
        <f>PEARSON(processed_data!B:B, processed_data!BR:BR)</f>
        <v>0.89618002582355893</v>
      </c>
      <c r="C23" s="1">
        <f>PEARSON(processed_data!F:F, processed_data!BR:BR)</f>
        <v>0.84433169164117106</v>
      </c>
      <c r="D23" s="1">
        <f>PEARSON(processed_data!J:J, processed_data!BR:BR)</f>
        <v>0.93215768913787367</v>
      </c>
      <c r="E23" s="1">
        <f>PEARSON(processed_data!N:N, processed_data!BR:BR)</f>
        <v>0.95405881395581105</v>
      </c>
      <c r="F23" s="1">
        <f>PEARSON(processed_data!R:R, processed_data!BR:BR)</f>
        <v>0.91025846893515916</v>
      </c>
      <c r="G23" s="33">
        <f>PEARSON(processed_data!V:V, processed_data!BR:BR)</f>
        <v>0.45773293173221008</v>
      </c>
      <c r="H23" s="59">
        <f>PEARSON(processed_data!Z:Z, processed_data!BR:BR)</f>
        <v>0.59745335054903914</v>
      </c>
      <c r="I23" s="33">
        <f>PEARSON(processed_data!AD:AD, processed_data!BR:BR)</f>
        <v>-0.71002269780969574</v>
      </c>
      <c r="J23" s="59">
        <f>PEARSON(processed_data!AH:AH, processed_data!BR:BR)</f>
        <v>-0.83020905989441762</v>
      </c>
      <c r="K23" s="1">
        <f>PEARSON(processed_data!AL:AL, processed_data!BR:BR)</f>
        <v>0.55307152152971162</v>
      </c>
      <c r="L23" s="1">
        <f>PEARSON(processed_data!AP:AP, processed_data!BR:BR)</f>
        <v>8.5185688302876039E-2</v>
      </c>
      <c r="M23" s="1">
        <f>PEARSON(processed_data!AT:AT, processed_data!BR:BR)</f>
        <v>0.64682952139807748</v>
      </c>
      <c r="N23" s="1">
        <f>PEARSON(processed_data!AX:AX, processed_data!BR:BR)</f>
        <v>-0.756033547779147</v>
      </c>
      <c r="O23" s="1">
        <f>PEARSON(processed_data!BB:BB, processed_data!BR:BR)</f>
        <v>0.8268720207359882</v>
      </c>
      <c r="P23" s="1">
        <f>PEARSON(processed_data!BF:BF, processed_data!BR:BR)</f>
        <v>0.70417879021953023</v>
      </c>
      <c r="Q23" s="33">
        <f>PEARSON(processed_data!BJ:BJ, processed_data!BR:BR)</f>
        <v>0.91254754098687729</v>
      </c>
      <c r="R23" s="317">
        <f>PEARSON(processed_data!BN:BN, processed_data!BR:BR)</f>
        <v>0.27272727272727276</v>
      </c>
      <c r="S23" s="1">
        <v>1</v>
      </c>
      <c r="T23" s="1"/>
      <c r="U23" s="1"/>
      <c r="V23" s="46"/>
    </row>
    <row r="24" spans="1:22" x14ac:dyDescent="0.35">
      <c r="A24" s="312" t="s">
        <v>614</v>
      </c>
      <c r="B24" s="59">
        <f>PEARSON(processed_data!B:B, processed_data!BV:BV)</f>
        <v>0.88652011958352728</v>
      </c>
      <c r="C24" s="1">
        <f>PEARSON(processed_data!F:F, processed_data!BV:BV)</f>
        <v>0.90627795400849231</v>
      </c>
      <c r="D24" s="1">
        <f>PEARSON(processed_data!J:J, processed_data!BV:BV)</f>
        <v>0.94948596747033487</v>
      </c>
      <c r="E24" s="1">
        <f>PEARSON(processed_data!N:N, processed_data!BV:BV)</f>
        <v>0.95975429326309536</v>
      </c>
      <c r="F24" s="1">
        <f>PEARSON(processed_data!R:R, processed_data!BV:BV)</f>
        <v>0.90952304512674798</v>
      </c>
      <c r="G24" s="33">
        <f>PEARSON(processed_data!V:V, processed_data!BV:BV)</f>
        <v>0.40747380877901224</v>
      </c>
      <c r="H24" s="59">
        <f>PEARSON(processed_data!Z:Z, processed_data!BV:BV)</f>
        <v>0.60195810589004917</v>
      </c>
      <c r="I24" s="33">
        <f>PEARSON(processed_data!AD:AD, processed_data!BV:BV)</f>
        <v>-0.70947694063543965</v>
      </c>
      <c r="J24" s="59">
        <f>PEARSON(processed_data!AH:AH, processed_data!BV:BV)</f>
        <v>-0.81454851071470125</v>
      </c>
      <c r="K24" s="1">
        <f>PEARSON(processed_data!AL:AL, processed_data!BV:BV)</f>
        <v>0.6166373722848506</v>
      </c>
      <c r="L24" s="1">
        <f>PEARSON(processed_data!AP:AP, processed_data!BV:BV)</f>
        <v>9.675154365295846E-2</v>
      </c>
      <c r="M24" s="1">
        <f>PEARSON(processed_data!AT:AT, processed_data!BV:BV)</f>
        <v>0.71832546329317315</v>
      </c>
      <c r="N24" s="1">
        <f>PEARSON(processed_data!AX:AX, processed_data!BV:BV)</f>
        <v>-0.83563008393741434</v>
      </c>
      <c r="O24" s="1">
        <f>PEARSON(processed_data!BB:BB, processed_data!BV:BV)</f>
        <v>0.90281805583745023</v>
      </c>
      <c r="P24" s="1">
        <f>PEARSON(processed_data!BF:BF, processed_data!BV:BV)</f>
        <v>0.71980807676588265</v>
      </c>
      <c r="Q24" s="33">
        <f>PEARSON(processed_data!BJ:BJ, processed_data!BV:BV)</f>
        <v>0.92378900760489213</v>
      </c>
      <c r="R24" s="317">
        <f>PEARSON(processed_data!BN:BN, processed_data!BV:BV)</f>
        <v>0.2271544565302103</v>
      </c>
      <c r="S24" s="1">
        <f>PEARSON(processed_data!BR:BR, processed_data!BV:BV)</f>
        <v>0.98558751800297817</v>
      </c>
      <c r="T24" s="1">
        <v>1</v>
      </c>
      <c r="U24" s="1"/>
      <c r="V24" s="46"/>
    </row>
    <row r="25" spans="1:22" x14ac:dyDescent="0.35">
      <c r="A25" s="312" t="s">
        <v>471</v>
      </c>
      <c r="B25" s="59">
        <f>PEARSON(processed_data!B:B, processed_data!BZ:BZ)</f>
        <v>0.77874535346636209</v>
      </c>
      <c r="C25" s="1">
        <f>PEARSON(processed_data!F:F, processed_data!BZ:BZ)</f>
        <v>0.8314794192830981</v>
      </c>
      <c r="D25" s="1">
        <f>PEARSON(processed_data!J:J, processed_data!BZ:BZ)</f>
        <v>0.66297728213338447</v>
      </c>
      <c r="E25" s="1">
        <f>PEARSON(processed_data!N:N, processed_data!BZ:BZ)</f>
        <v>0.70105705621450765</v>
      </c>
      <c r="F25" s="1">
        <f>PEARSON(processed_data!R:R, processed_data!BZ:BZ)</f>
        <v>0.55776954139470925</v>
      </c>
      <c r="G25" s="33">
        <f>PEARSON(processed_data!V:V, processed_data!BZ:BZ)</f>
        <v>0.33655119351934915</v>
      </c>
      <c r="H25" s="59">
        <f>PEARSON(processed_data!Z:Z, processed_data!BZ:BZ)</f>
        <v>0.22360015099529187</v>
      </c>
      <c r="I25" s="33">
        <f>PEARSON(processed_data!AD:AD, processed_data!BZ:BZ)</f>
        <v>-0.40668131703195398</v>
      </c>
      <c r="J25" s="59">
        <f>PEARSON(processed_data!AH:AH, processed_data!BZ:BZ)</f>
        <v>-0.48651277256732778</v>
      </c>
      <c r="K25" s="1">
        <f>PEARSON(processed_data!AL:AL, processed_data!BZ:BZ)</f>
        <v>0.86476117936954533</v>
      </c>
      <c r="L25" s="1">
        <f>PEARSON(processed_data!AP:AP, processed_data!BZ:BZ)</f>
        <v>0.19311948336744908</v>
      </c>
      <c r="M25" s="1">
        <f>PEARSON(processed_data!AT:AT, processed_data!BZ:BZ)</f>
        <v>0.57505463278529501</v>
      </c>
      <c r="N25" s="1">
        <f>PEARSON(processed_data!AX:AX, processed_data!BZ:BZ)</f>
        <v>-0.70236471376024112</v>
      </c>
      <c r="O25" s="1">
        <f>PEARSON(processed_data!BB:BB, processed_data!BZ:BZ)</f>
        <v>0.7749208851748387</v>
      </c>
      <c r="P25" s="1">
        <f>PEARSON(processed_data!BF:BF, processed_data!BZ:BZ)</f>
        <v>0.46953014151584244</v>
      </c>
      <c r="Q25" s="33">
        <f>PEARSON(processed_data!BJ:BJ, processed_data!BZ:BZ)</f>
        <v>0.58730158730158721</v>
      </c>
      <c r="R25" s="317">
        <f>PEARSON(processed_data!BN:BN, processed_data!BZ:BZ)</f>
        <v>0.21821789023599228</v>
      </c>
      <c r="S25" s="1">
        <f>PEARSON(processed_data!BR:BR, processed_data!BZ:BZ)</f>
        <v>0.74061829413427716</v>
      </c>
      <c r="T25" s="1">
        <f>PEARSON(processed_data!BV:BV, processed_data!BZ:BZ)</f>
        <v>0.78860037234563973</v>
      </c>
      <c r="U25" s="1">
        <v>1</v>
      </c>
      <c r="V25" s="46"/>
    </row>
    <row r="26" spans="1:22" ht="15" thickBot="1" x14ac:dyDescent="0.4">
      <c r="A26" s="313" t="s">
        <v>473</v>
      </c>
      <c r="B26" s="60">
        <f>PEARSON(processed_data!B:B, processed_data!CD:CD)</f>
        <v>0.6626260268499361</v>
      </c>
      <c r="C26" s="61">
        <f>PEARSON(processed_data!F:F, processed_data!CD:CD)</f>
        <v>0.64699663922063022</v>
      </c>
      <c r="D26" s="61">
        <f>PEARSON(processed_data!J:J, processed_data!CD:CD)</f>
        <v>0.58753064458756776</v>
      </c>
      <c r="E26" s="61">
        <f>PEARSON(processed_data!N:N, processed_data!CD:CD)</f>
        <v>0.6222871569776115</v>
      </c>
      <c r="F26" s="61">
        <f>PEARSON(processed_data!R:R, processed_data!CD:CD)</f>
        <v>0.34035748534822996</v>
      </c>
      <c r="G26" s="62">
        <f>PEARSON(processed_data!V:V, processed_data!CD:CD)</f>
        <v>0.22764696565170336</v>
      </c>
      <c r="H26" s="60">
        <f>PEARSON(processed_data!Z:Z, processed_data!CD:CD)</f>
        <v>0.17732245788941939</v>
      </c>
      <c r="I26" s="62">
        <f>PEARSON(processed_data!AD:AD, processed_data!CD:CD)</f>
        <v>-0.41710169182608625</v>
      </c>
      <c r="J26" s="60">
        <f>PEARSON(processed_data!AH:AH, processed_data!CD:CD)</f>
        <v>-0.40013962451405272</v>
      </c>
      <c r="K26" s="61">
        <f>PEARSON(processed_data!AL:AL, processed_data!CD:CD)</f>
        <v>0.89929818805373496</v>
      </c>
      <c r="L26" s="61">
        <f>PEARSON(processed_data!AP:AP, processed_data!CD:CD)</f>
        <v>0.44001065663713707</v>
      </c>
      <c r="M26" s="61">
        <f>PEARSON(processed_data!AT:AT, processed_data!CD:CD)</f>
        <v>0.4176345347922783</v>
      </c>
      <c r="N26" s="61">
        <f>PEARSON(processed_data!AX:AX, processed_data!CD:CD)</f>
        <v>-0.55530434562880904</v>
      </c>
      <c r="O26" s="61">
        <f>PEARSON(processed_data!BB:BB, processed_data!CD:CD)</f>
        <v>0.62826938328891357</v>
      </c>
      <c r="P26" s="61">
        <f>PEARSON(processed_data!BF:BF, processed_data!CD:CD)</f>
        <v>0.45466289298031554</v>
      </c>
      <c r="Q26" s="62">
        <f>PEARSON(processed_data!BJ:BJ, processed_data!CD:CD)</f>
        <v>0.51875137593381115</v>
      </c>
      <c r="R26" s="320">
        <f>PEARSON(processed_data!BN:BN, processed_data!CD:CD)</f>
        <v>0.26413527189768699</v>
      </c>
      <c r="S26" s="47">
        <f>PEARSON(processed_data!BR:BR, processed_data!CD:CD)</f>
        <v>0.57629513868586268</v>
      </c>
      <c r="T26" s="47">
        <f>PEARSON(processed_data!BV:BV, processed_data!CD:CD)</f>
        <v>0.62726754326486556</v>
      </c>
      <c r="U26" s="47">
        <f>PEARSON(processed_data!BZ:BZ, processed_data!CD:CD)</f>
        <v>0.89020297845431806</v>
      </c>
      <c r="V26" s="48">
        <v>1</v>
      </c>
    </row>
    <row r="27" spans="1:22" ht="17" customHeight="1" x14ac:dyDescent="0.35">
      <c r="A27" s="332" t="s">
        <v>619</v>
      </c>
    </row>
    <row r="28" spans="1:22" ht="14.5" customHeight="1" thickBot="1" x14ac:dyDescent="0.4">
      <c r="A28" s="332"/>
    </row>
    <row r="29" spans="1:22" ht="14.5" customHeight="1" thickBot="1" x14ac:dyDescent="0.4">
      <c r="A29" s="44" t="s">
        <v>625</v>
      </c>
      <c r="B29" s="293" t="s">
        <v>454</v>
      </c>
      <c r="C29" s="293" t="s">
        <v>455</v>
      </c>
      <c r="D29" s="293" t="s">
        <v>456</v>
      </c>
      <c r="E29" s="293" t="s">
        <v>487</v>
      </c>
      <c r="F29" s="293" t="s">
        <v>457</v>
      </c>
      <c r="G29" s="293" t="s">
        <v>458</v>
      </c>
      <c r="H29" s="294" t="s">
        <v>459</v>
      </c>
      <c r="I29" s="294" t="s">
        <v>460</v>
      </c>
      <c r="J29" s="300" t="s">
        <v>498</v>
      </c>
      <c r="K29" s="300" t="s">
        <v>462</v>
      </c>
      <c r="L29" s="300" t="s">
        <v>488</v>
      </c>
      <c r="M29" s="300" t="s">
        <v>611</v>
      </c>
      <c r="N29" s="300" t="s">
        <v>612</v>
      </c>
      <c r="O29" s="300" t="s">
        <v>466</v>
      </c>
      <c r="P29" s="300" t="s">
        <v>497</v>
      </c>
      <c r="Q29" s="300" t="s">
        <v>468</v>
      </c>
      <c r="R29" s="321" t="s">
        <v>469</v>
      </c>
      <c r="S29" s="297" t="s">
        <v>613</v>
      </c>
      <c r="T29" s="297" t="s">
        <v>614</v>
      </c>
      <c r="U29" s="297" t="s">
        <v>471</v>
      </c>
      <c r="V29" s="298" t="s">
        <v>473</v>
      </c>
    </row>
    <row r="30" spans="1:22" x14ac:dyDescent="0.35">
      <c r="A30" s="302" t="s">
        <v>454</v>
      </c>
      <c r="B30" s="56">
        <v>1</v>
      </c>
      <c r="C30" s="57"/>
      <c r="D30" s="57"/>
      <c r="E30" s="57"/>
      <c r="F30" s="57"/>
      <c r="G30" s="57"/>
      <c r="H30" s="56"/>
      <c r="I30" s="58"/>
      <c r="J30" s="56"/>
      <c r="K30" s="57"/>
      <c r="L30" s="57"/>
      <c r="M30" s="57"/>
      <c r="N30" s="57"/>
      <c r="O30" s="57"/>
      <c r="P30" s="57"/>
      <c r="Q30" s="57"/>
      <c r="R30" s="319"/>
      <c r="S30" s="13"/>
      <c r="T30" s="13"/>
      <c r="U30" s="13"/>
      <c r="V30" s="45"/>
    </row>
    <row r="31" spans="1:22" x14ac:dyDescent="0.35">
      <c r="A31" s="303" t="s">
        <v>455</v>
      </c>
      <c r="B31" s="59">
        <f>(B7 * SQRT(COUNT(raw_data!A:A) - 2)) / SQRT(1 - B7^2)</f>
        <v>3.0719268698778541</v>
      </c>
      <c r="C31" s="1">
        <v>1</v>
      </c>
      <c r="D31" s="1"/>
      <c r="E31" s="1"/>
      <c r="F31" s="1"/>
      <c r="G31" s="1"/>
      <c r="H31" s="59"/>
      <c r="I31" s="33"/>
      <c r="J31" s="59"/>
      <c r="K31" s="1"/>
      <c r="L31" s="1"/>
      <c r="M31" s="1"/>
      <c r="N31" s="1"/>
      <c r="O31" s="1"/>
      <c r="P31" s="1"/>
      <c r="Q31" s="1"/>
      <c r="R31" s="317"/>
      <c r="S31" s="1"/>
      <c r="T31" s="1"/>
      <c r="U31" s="1"/>
      <c r="V31" s="46"/>
    </row>
    <row r="32" spans="1:22" x14ac:dyDescent="0.35">
      <c r="A32" s="303" t="s">
        <v>456</v>
      </c>
      <c r="B32" s="59">
        <f>(B8 * SQRT(COUNT(raw_data!A:A) - 2)) / SQRT(1 - B8^2)</f>
        <v>3.8006701969153061</v>
      </c>
      <c r="C32" s="1">
        <f>(C8 * SQRT(COUNT(raw_data!A:A) - 2)) / SQRT(1 - C8^2)</f>
        <v>4.3589790647136981</v>
      </c>
      <c r="D32" s="1">
        <v>1</v>
      </c>
      <c r="E32" s="1"/>
      <c r="F32" s="1"/>
      <c r="G32" s="1"/>
      <c r="H32" s="59"/>
      <c r="I32" s="33"/>
      <c r="J32" s="59"/>
      <c r="K32" s="1"/>
      <c r="L32" s="1"/>
      <c r="M32" s="1"/>
      <c r="N32" s="1"/>
      <c r="O32" s="1"/>
      <c r="P32" s="1"/>
      <c r="Q32" s="1"/>
      <c r="R32" s="317"/>
      <c r="S32" s="1"/>
      <c r="T32" s="1"/>
      <c r="U32" s="1"/>
      <c r="V32" s="46"/>
    </row>
    <row r="33" spans="1:22" x14ac:dyDescent="0.35">
      <c r="A33" s="303" t="s">
        <v>487</v>
      </c>
      <c r="B33" s="59">
        <f>(B9 * SQRT(COUNT(raw_data!A:A) - 2)) / SQRT(1 - B9^2)</f>
        <v>4.3787748820631469</v>
      </c>
      <c r="C33" s="1">
        <f>(C9 * SQRT(COUNT(raw_data!A:A) - 2)) / SQRT(1 - C9^2)</f>
        <v>4.2196183229784241</v>
      </c>
      <c r="D33" s="1">
        <f>(D9 * SQRT(COUNT(raw_data!A:A) - 2)) / SQRT(1 - D9^2)</f>
        <v>24.64324896652489</v>
      </c>
      <c r="E33" s="1">
        <v>1</v>
      </c>
      <c r="F33" s="1"/>
      <c r="G33" s="1"/>
      <c r="H33" s="59"/>
      <c r="I33" s="33"/>
      <c r="J33" s="59"/>
      <c r="K33" s="1"/>
      <c r="L33" s="1"/>
      <c r="M33" s="1"/>
      <c r="N33" s="1"/>
      <c r="O33" s="1"/>
      <c r="P33" s="1"/>
      <c r="Q33" s="1"/>
      <c r="R33" s="317"/>
      <c r="S33" s="1"/>
      <c r="T33" s="1"/>
      <c r="U33" s="1"/>
      <c r="V33" s="46"/>
    </row>
    <row r="34" spans="1:22" x14ac:dyDescent="0.35">
      <c r="A34" s="303" t="s">
        <v>457</v>
      </c>
      <c r="B34" s="59">
        <f>(B10 * SQRT(COUNT(raw_data!A:A) - 2)) / SQRT(1 - B10^2)</f>
        <v>3.7631104156003716</v>
      </c>
      <c r="C34" s="1">
        <f>(C10 * SQRT(COUNT(raw_data!A:A) - 2)) / SQRT(1 - C10^2)</f>
        <v>4.1748996675420269</v>
      </c>
      <c r="D34" s="1">
        <f>(D10 * SQRT(COUNT(raw_data!A:A) - 2)) / SQRT(1 - D10^2)</f>
        <v>4.9075941152462859</v>
      </c>
      <c r="E34" s="1">
        <f>(E10 * SQRT(COUNT(raw_data!A:A) - 2)) / SQRT(1 - E10^2)</f>
        <v>4.6647474123528552</v>
      </c>
      <c r="F34" s="1">
        <v>1</v>
      </c>
      <c r="G34" s="1"/>
      <c r="H34" s="59"/>
      <c r="I34" s="33"/>
      <c r="J34" s="59"/>
      <c r="K34" s="1"/>
      <c r="L34" s="1"/>
      <c r="M34" s="1"/>
      <c r="N34" s="1"/>
      <c r="O34" s="1"/>
      <c r="P34" s="1"/>
      <c r="Q34" s="1"/>
      <c r="R34" s="317"/>
      <c r="S34" s="1"/>
      <c r="T34" s="1"/>
      <c r="U34" s="1"/>
      <c r="V34" s="46"/>
    </row>
    <row r="35" spans="1:22" ht="15" thickBot="1" x14ac:dyDescent="0.4">
      <c r="A35" s="304" t="s">
        <v>458</v>
      </c>
      <c r="B35" s="84">
        <f>(B11 * SQRT(COUNT(raw_data!A:A) - 2)) / SQRT(1 - B11^2)</f>
        <v>0.89902581869510967</v>
      </c>
      <c r="C35" s="47">
        <f>(C11 * SQRT(COUNT(raw_data!A:A) - 2)) / SQRT(1 - C11^2)</f>
        <v>1.4032928308912462</v>
      </c>
      <c r="D35" s="47">
        <f>(D11 * SQRT(COUNT(raw_data!A:A) - 2)) / SQRT(1 - D11^2)</f>
        <v>1.0718899694426967</v>
      </c>
      <c r="E35" s="47">
        <f>(E11 * SQRT(COUNT(raw_data!A:A) - 2)) / SQRT(1 - E11^2)</f>
        <v>1.1580171713292657</v>
      </c>
      <c r="F35" s="47">
        <f>(F11 * SQRT(COUNT(raw_data!A:A) - 2)) / SQRT(1 - F11^2)</f>
        <v>1.7495647640922627</v>
      </c>
      <c r="G35" s="47">
        <v>1</v>
      </c>
      <c r="H35" s="84"/>
      <c r="I35" s="85"/>
      <c r="J35" s="84"/>
      <c r="K35" s="47"/>
      <c r="L35" s="47"/>
      <c r="M35" s="47"/>
      <c r="N35" s="47"/>
      <c r="O35" s="47"/>
      <c r="P35" s="47"/>
      <c r="Q35" s="47"/>
      <c r="R35" s="318"/>
      <c r="S35" s="47"/>
      <c r="T35" s="47"/>
      <c r="U35" s="47"/>
      <c r="V35" s="48"/>
    </row>
    <row r="36" spans="1:22" x14ac:dyDescent="0.35">
      <c r="A36" s="305" t="s">
        <v>459</v>
      </c>
      <c r="B36" s="314">
        <f>(B12 * SQRT(COUNT(raw_data!A:A) - 2)) / SQRT(1 - B12^2)</f>
        <v>1.4680354917808376</v>
      </c>
      <c r="C36" s="13">
        <f>(C12 * SQRT(COUNT(raw_data!A:A) - 2)) / SQRT(1 - C12^2)</f>
        <v>1.9246063465137737</v>
      </c>
      <c r="D36" s="13">
        <f>(D12 * SQRT(COUNT(raw_data!A:A) - 2)) / SQRT(1 - D12^2)</f>
        <v>2.2413978505949634</v>
      </c>
      <c r="E36" s="13">
        <f>(E12 * SQRT(COUNT(raw_data!A:A) - 2)) / SQRT(1 - E12^2)</f>
        <v>2.1943243710031428</v>
      </c>
      <c r="F36" s="13">
        <f>(F12 * SQRT(COUNT(raw_data!A:A) - 2)) / SQRT(1 - F12^2)</f>
        <v>2.1846992156414138</v>
      </c>
      <c r="G36" s="13">
        <f>(G12 * SQRT(COUNT(raw_data!A:A) - 2)) / SQRT(1 - G12^2)</f>
        <v>0.80605135391726512</v>
      </c>
      <c r="H36" s="314">
        <v>1</v>
      </c>
      <c r="I36" s="315"/>
      <c r="J36" s="314"/>
      <c r="K36" s="13"/>
      <c r="L36" s="13"/>
      <c r="M36" s="13"/>
      <c r="N36" s="13"/>
      <c r="O36" s="13"/>
      <c r="P36" s="13"/>
      <c r="Q36" s="13"/>
      <c r="R36" s="319"/>
      <c r="S36" s="13"/>
      <c r="T36" s="13"/>
      <c r="U36" s="13"/>
      <c r="V36" s="45"/>
    </row>
    <row r="37" spans="1:22" ht="15" thickBot="1" x14ac:dyDescent="0.4">
      <c r="A37" s="306" t="s">
        <v>460</v>
      </c>
      <c r="B37" s="84">
        <f>(B13 * SQRT(COUNT(raw_data!A:A) - 2)) / SQRT(1 - B13^2)</f>
        <v>-1.6032012323644347</v>
      </c>
      <c r="C37" s="47">
        <f>(C13 * SQRT(COUNT(raw_data!A:A) - 2)) / SQRT(1 - C13^2)</f>
        <v>-1.8996869670256791</v>
      </c>
      <c r="D37" s="47">
        <f>(D13 * SQRT(COUNT(raw_data!A:A) - 2)) / SQRT(1 - D13^2)</f>
        <v>-3.4631963954473979</v>
      </c>
      <c r="E37" s="47">
        <f>(E13 * SQRT(COUNT(raw_data!A:A) - 2)) / SQRT(1 - E13^2)</f>
        <v>-3.4908259884975612</v>
      </c>
      <c r="F37" s="47">
        <f>(F13 * SQRT(COUNT(raw_data!A:A) - 2)) / SQRT(1 - F13^2)</f>
        <v>-2.2313605390456432</v>
      </c>
      <c r="G37" s="47">
        <f>(G13 * SQRT(COUNT(raw_data!A:A) - 2)) / SQRT(1 - G13^2)</f>
        <v>-1.5078740698501045</v>
      </c>
      <c r="H37" s="84">
        <f>(H13 * SQRT(COUNT(raw_data!A:A) - 2)) / SQRT(1 - H13^2)</f>
        <v>-2.6456642878821541</v>
      </c>
      <c r="I37" s="85">
        <v>1</v>
      </c>
      <c r="J37" s="84"/>
      <c r="K37" s="47"/>
      <c r="L37" s="47"/>
      <c r="M37" s="47"/>
      <c r="N37" s="47"/>
      <c r="O37" s="47"/>
      <c r="P37" s="47"/>
      <c r="Q37" s="47"/>
      <c r="R37" s="318"/>
      <c r="S37" s="47"/>
      <c r="T37" s="47"/>
      <c r="U37" s="47"/>
      <c r="V37" s="48"/>
    </row>
    <row r="38" spans="1:22" x14ac:dyDescent="0.35">
      <c r="A38" s="307" t="s">
        <v>498</v>
      </c>
      <c r="B38" s="314">
        <f>(B14 * SQRT(COUNT(raw_data!A:A) - 2)) / SQRT(1 - B14^2)</f>
        <v>-2.7715150273016196</v>
      </c>
      <c r="C38" s="13">
        <f>(C14 * SQRT(COUNT(raw_data!A:A) - 2)) / SQRT(1 - C14^2)</f>
        <v>-3.067246322028927</v>
      </c>
      <c r="D38" s="13">
        <f>(D14 * SQRT(COUNT(raw_data!A:A) - 2)) / SQRT(1 - D14^2)</f>
        <v>-3.948656297448037</v>
      </c>
      <c r="E38" s="13">
        <f>(E14 * SQRT(COUNT(raw_data!A:A) - 2)) / SQRT(1 - E14^2)</f>
        <v>-3.8800041686017579</v>
      </c>
      <c r="F38" s="13">
        <f>(F14 * SQRT(COUNT(raw_data!A:A) - 2)) / SQRT(1 - F14^2)</f>
        <v>-6.1107217660512099</v>
      </c>
      <c r="G38" s="13">
        <f>(G14 * SQRT(COUNT(raw_data!A:A) - 2)) / SQRT(1 - G14^2)</f>
        <v>-3.0672463220289319</v>
      </c>
      <c r="H38" s="314">
        <f>(H14 * SQRT(COUNT(raw_data!A:A) - 2)) / SQRT(1 - H14^2)</f>
        <v>-2.5084947927913372</v>
      </c>
      <c r="I38" s="315">
        <f>(I14 * SQRT(COUNT(raw_data!A:A) - 2)) / SQRT(1 - I14^2)</f>
        <v>3.2824594911702976</v>
      </c>
      <c r="J38" s="314">
        <v>1</v>
      </c>
      <c r="K38" s="13"/>
      <c r="L38" s="13"/>
      <c r="M38" s="13"/>
      <c r="N38" s="13"/>
      <c r="O38" s="13"/>
      <c r="P38" s="13"/>
      <c r="Q38" s="13"/>
      <c r="R38" s="319"/>
      <c r="S38" s="13"/>
      <c r="T38" s="13"/>
      <c r="U38" s="13"/>
      <c r="V38" s="45"/>
    </row>
    <row r="39" spans="1:22" x14ac:dyDescent="0.35">
      <c r="A39" s="308" t="s">
        <v>462</v>
      </c>
      <c r="B39" s="59">
        <f>(B15 * SQRT(COUNT(raw_data!A:A) - 2)) / SQRT(1 - B15^2)</f>
        <v>1.6980661269304473</v>
      </c>
      <c r="C39" s="1">
        <f>(C15 * SQRT(COUNT(raw_data!A:A) - 2)) / SQRT(1 - C15^2)</f>
        <v>2.4154385594221659</v>
      </c>
      <c r="D39" s="1">
        <f>(D15 * SQRT(COUNT(raw_data!A:A) - 2)) / SQRT(1 - D15^2)</f>
        <v>1.8171115792383048</v>
      </c>
      <c r="E39" s="1">
        <f>(E15 * SQRT(COUNT(raw_data!A:A) - 2)) / SQRT(1 - E15^2)</f>
        <v>1.9210094517549996</v>
      </c>
      <c r="F39" s="1">
        <f>(F15 * SQRT(COUNT(raw_data!A:A) - 2)) / SQRT(1 - F15^2)</f>
        <v>0.91477643192094193</v>
      </c>
      <c r="G39" s="1">
        <f>(G15 * SQRT(COUNT(raw_data!A:A) - 2)) / SQRT(1 - G15^2)</f>
        <v>0.39036002917941337</v>
      </c>
      <c r="H39" s="59">
        <f>(H15 * SQRT(COUNT(raw_data!A:A) - 2)) / SQRT(1 - H15^2)</f>
        <v>0.21818715315713905</v>
      </c>
      <c r="I39" s="33">
        <f>(I15 * SQRT(COUNT(raw_data!A:A) - 2)) / SQRT(1 - I15^2)</f>
        <v>-1.2264005237169777</v>
      </c>
      <c r="J39" s="59">
        <f>(J15 * SQRT(COUNT(raw_data!A:A) - 2)) / SQRT(1 - J15^2)</f>
        <v>-0.86337204804863577</v>
      </c>
      <c r="K39" s="1">
        <v>1</v>
      </c>
      <c r="L39" s="1"/>
      <c r="M39" s="1"/>
      <c r="N39" s="1"/>
      <c r="O39" s="1"/>
      <c r="P39" s="1"/>
      <c r="Q39" s="1"/>
      <c r="R39" s="317"/>
      <c r="S39" s="1"/>
      <c r="T39" s="1"/>
      <c r="U39" s="1"/>
      <c r="V39" s="46"/>
    </row>
    <row r="40" spans="1:22" x14ac:dyDescent="0.35">
      <c r="A40" s="308" t="s">
        <v>488</v>
      </c>
      <c r="B40" s="59">
        <f>(B16 * SQRT(COUNT(raw_data!A:A) - 2)) / SQRT(1 - B16^2)</f>
        <v>0.37791175462233162</v>
      </c>
      <c r="C40" s="1">
        <f>(C16 * SQRT(COUNT(raw_data!A:A) - 2)) / SQRT(1 - C16^2)</f>
        <v>0.74600384659225072</v>
      </c>
      <c r="D40" s="1">
        <f>(D16 * SQRT(COUNT(raw_data!A:A) - 2)) / SQRT(1 - D16^2)</f>
        <v>0.58742796077354686</v>
      </c>
      <c r="E40" s="1">
        <f>(E16 * SQRT(COUNT(raw_data!A:A) - 2)) / SQRT(1 - E16^2)</f>
        <v>0.57943299642153423</v>
      </c>
      <c r="F40" s="1">
        <f>(F16 * SQRT(COUNT(raw_data!A:A) - 2)) / SQRT(1 - F16^2)</f>
        <v>0.22465130968091512</v>
      </c>
      <c r="G40" s="1">
        <f>(G16 * SQRT(COUNT(raw_data!A:A) - 2)) / SQRT(1 - G16^2)</f>
        <v>1.0959192310745169</v>
      </c>
      <c r="H40" s="59">
        <f>(H16 * SQRT(COUNT(raw_data!A:A) - 2)) / SQRT(1 - H16^2)</f>
        <v>0.82951506200625325</v>
      </c>
      <c r="I40" s="33">
        <f>(I16 * SQRT(COUNT(raw_data!A:A) - 2)) / SQRT(1 - I16^2)</f>
        <v>-0.24600660150832523</v>
      </c>
      <c r="J40" s="59">
        <f>(J16 * SQRT(COUNT(raw_data!A:A) - 2)) / SQRT(1 - J16^2)</f>
        <v>-0.95999999999999985</v>
      </c>
      <c r="K40" s="1">
        <f>(K16 * SQRT(COUNT(raw_data!A:A) - 2)) / SQRT(1 - K16^2)</f>
        <v>0.47500000000000003</v>
      </c>
      <c r="L40" s="1">
        <v>1</v>
      </c>
      <c r="M40" s="1"/>
      <c r="N40" s="1"/>
      <c r="O40" s="1"/>
      <c r="P40" s="1"/>
      <c r="Q40" s="1"/>
      <c r="R40" s="317"/>
      <c r="S40" s="1"/>
      <c r="T40" s="1"/>
      <c r="U40" s="1"/>
      <c r="V40" s="46"/>
    </row>
    <row r="41" spans="1:22" x14ac:dyDescent="0.35">
      <c r="A41" s="308" t="s">
        <v>611</v>
      </c>
      <c r="B41" s="59">
        <f>(B17 * SQRT(COUNT(raw_data!A:A) - 2)) / SQRT(1 - B17^2)</f>
        <v>1.0063092108532554</v>
      </c>
      <c r="C41" s="1">
        <f>(C17 * SQRT(COUNT(raw_data!A:A) - 2)) / SQRT(1 - C17^2)</f>
        <v>3.8633370464312762</v>
      </c>
      <c r="D41" s="1">
        <f>(D17 * SQRT(COUNT(raw_data!A:A) - 2)) / SQRT(1 - D17^2)</f>
        <v>2.8331138340496045</v>
      </c>
      <c r="E41" s="1">
        <f>(E17 * SQRT(COUNT(raw_data!A:A) - 2)) / SQRT(1 - E17^2)</f>
        <v>2.6037782196164776</v>
      </c>
      <c r="F41" s="1">
        <f>(F17 * SQRT(COUNT(raw_data!A:A) - 2)) / SQRT(1 - F17^2)</f>
        <v>2.1279807063957255</v>
      </c>
      <c r="G41" s="1">
        <f>(G17 * SQRT(COUNT(raw_data!A:A) - 2)) / SQRT(1 - G17^2)</f>
        <v>0.96448564434082429</v>
      </c>
      <c r="H41" s="59">
        <f>(H17 * SQRT(COUNT(raw_data!A:A) - 2)) / SQRT(1 - H17^2)</f>
        <v>1.645225491321245</v>
      </c>
      <c r="I41" s="33">
        <f>(I17 * SQRT(COUNT(raw_data!A:A) - 2)) / SQRT(1 - I17^2)</f>
        <v>-2.5863030005593575</v>
      </c>
      <c r="J41" s="59">
        <f>(J17 * SQRT(COUNT(raw_data!A:A) - 2)) / SQRT(1 - J17^2)</f>
        <v>-1.8257418583505536</v>
      </c>
      <c r="K41" s="1">
        <f>(K17 * SQRT(COUNT(raw_data!A:A) - 2)) / SQRT(1 - K17^2)</f>
        <v>2.2219423277413299</v>
      </c>
      <c r="L41" s="1">
        <f>(L17 * SQRT(COUNT(raw_data!A:A) - 2)) / SQRT(1 - L17^2)</f>
        <v>0</v>
      </c>
      <c r="M41" s="1">
        <v>1</v>
      </c>
      <c r="N41" s="1"/>
      <c r="O41" s="1"/>
      <c r="P41" s="1"/>
      <c r="Q41" s="1"/>
      <c r="R41" s="317"/>
      <c r="S41" s="1"/>
      <c r="T41" s="1"/>
      <c r="U41" s="1"/>
      <c r="V41" s="46"/>
    </row>
    <row r="42" spans="1:22" x14ac:dyDescent="0.35">
      <c r="A42" s="308" t="s">
        <v>612</v>
      </c>
      <c r="B42" s="59">
        <f>(B18 * SQRT(COUNT(raw_data!A:A) - 2)) / SQRT(1 - B18^2)</f>
        <v>-2.3130067012440745</v>
      </c>
      <c r="C42" s="1">
        <f>(C18 * SQRT(COUNT(raw_data!A:A) - 2)) / SQRT(1 - C18^2)</f>
        <v>-7.4087648038230407</v>
      </c>
      <c r="D42" s="1">
        <f>(D18 * SQRT(COUNT(raw_data!A:A) - 2)) / SQRT(1 - D18^2)</f>
        <v>-4.7342556406037195</v>
      </c>
      <c r="E42" s="1">
        <f>(E18 * SQRT(COUNT(raw_data!A:A) - 2)) / SQRT(1 - E18^2)</f>
        <v>-4.1264872465219309</v>
      </c>
      <c r="F42" s="1">
        <f>(F18 * SQRT(COUNT(raw_data!A:A) - 2)) / SQRT(1 - F18^2)</f>
        <v>-3.809883366666968</v>
      </c>
      <c r="G42" s="1">
        <f>(G18 * SQRT(COUNT(raw_data!A:A) - 2)) / SQRT(1 - G18^2)</f>
        <v>-1.2438350555595781</v>
      </c>
      <c r="H42" s="59">
        <f>(H18 * SQRT(COUNT(raw_data!A:A) - 2)) / SQRT(1 - H18^2)</f>
        <v>-1.594385907070244</v>
      </c>
      <c r="I42" s="33">
        <f>(I18 * SQRT(COUNT(raw_data!A:A) - 2)) / SQRT(1 - I18^2)</f>
        <v>2.0581546818263927</v>
      </c>
      <c r="J42" s="59">
        <f>(J18 * SQRT(COUNT(raw_data!A:A) - 2)) / SQRT(1 - J18^2)</f>
        <v>2.9574461369298066</v>
      </c>
      <c r="K42" s="1">
        <f>(K18 * SQRT(COUNT(raw_data!A:A) - 2)) / SQRT(1 - K18^2)</f>
        <v>-1.7803808855301091</v>
      </c>
      <c r="L42" s="1">
        <f>(L18 * SQRT(COUNT(raw_data!A:A) - 2)) / SQRT(1 - L18^2)</f>
        <v>-0.73898842758455696</v>
      </c>
      <c r="M42" s="1">
        <f>(M18 * SQRT(COUNT(raw_data!A:A) - 2)) / SQRT(1 - M18^2)</f>
        <v>-3.6974161350799237</v>
      </c>
      <c r="N42" s="1">
        <v>1</v>
      </c>
      <c r="O42" s="1"/>
      <c r="P42" s="1"/>
      <c r="Q42" s="1"/>
      <c r="R42" s="317"/>
      <c r="S42" s="1"/>
      <c r="T42" s="1"/>
      <c r="U42" s="1"/>
      <c r="V42" s="46"/>
    </row>
    <row r="43" spans="1:22" x14ac:dyDescent="0.35">
      <c r="A43" s="308" t="s">
        <v>466</v>
      </c>
      <c r="B43" s="59">
        <f>(B19 * SQRT(COUNT(raw_data!A:A) - 2)) / SQRT(1 - B19^2)</f>
        <v>2.6362349835804153</v>
      </c>
      <c r="C43" s="1">
        <f>(C19 * SQRT(COUNT(raw_data!A:A) - 2)) / SQRT(1 - C19^2)</f>
        <v>8.9959055013641329</v>
      </c>
      <c r="D43" s="1">
        <f>(D19 * SQRT(COUNT(raw_data!A:A) - 2)) / SQRT(1 - D19^2)</f>
        <v>4.8287735513088608</v>
      </c>
      <c r="E43" s="1">
        <f>(E19 * SQRT(COUNT(raw_data!A:A) - 2)) / SQRT(1 - E19^2)</f>
        <v>4.3699021954432977</v>
      </c>
      <c r="F43" s="1">
        <f>(F19 * SQRT(COUNT(raw_data!A:A) - 2)) / SQRT(1 - F19^2)</f>
        <v>3.6417465671431888</v>
      </c>
      <c r="G43" s="1">
        <f>(G19 * SQRT(COUNT(raw_data!A:A) - 2)) / SQRT(1 - G19^2)</f>
        <v>0.73972265599625553</v>
      </c>
      <c r="H43" s="59">
        <f>(H19 * SQRT(COUNT(raw_data!A:A) - 2)) / SQRT(1 - H19^2)</f>
        <v>1.8304984669977624</v>
      </c>
      <c r="I43" s="33">
        <f>(I19 * SQRT(COUNT(raw_data!A:A) - 2)) / SQRT(1 - I19^2)</f>
        <v>-2.1005824131536643</v>
      </c>
      <c r="J43" s="59">
        <f>(J19 * SQRT(COUNT(raw_data!A:A) - 2)) / SQRT(1 - J19^2)</f>
        <v>-2.5089620385627396</v>
      </c>
      <c r="K43" s="1">
        <f>(K19 * SQRT(COUNT(raw_data!A:A) - 2)) / SQRT(1 - K19^2)</f>
        <v>2.8713857682366437</v>
      </c>
      <c r="L43" s="1">
        <f>(L19 * SQRT(COUNT(raw_data!A:A) - 2)) / SQRT(1 - L19^2)</f>
        <v>0.35799469304769421</v>
      </c>
      <c r="M43" s="1">
        <f>(M19 * SQRT(COUNT(raw_data!A:A) - 2)) / SQRT(1 - M19^2)</f>
        <v>5.0874701906916826</v>
      </c>
      <c r="N43" s="1">
        <f>(N19 * SQRT(COUNT(raw_data!A:A) - 2)) / SQRT(1 - N19^2)</f>
        <v>-6.1588722439317731</v>
      </c>
      <c r="O43" s="1">
        <v>1</v>
      </c>
      <c r="P43" s="1"/>
      <c r="Q43" s="1"/>
      <c r="R43" s="317"/>
      <c r="S43" s="1"/>
      <c r="T43" s="1"/>
      <c r="U43" s="1"/>
      <c r="V43" s="46"/>
    </row>
    <row r="44" spans="1:22" x14ac:dyDescent="0.35">
      <c r="A44" s="308" t="s">
        <v>497</v>
      </c>
      <c r="B44" s="59">
        <f>(B20 * SQRT(COUNT(raw_data!A:A) - 2)) / SQRT(1 - B20^2)</f>
        <v>1.8499891602515215</v>
      </c>
      <c r="C44" s="1">
        <f>(C20 * SQRT(COUNT(raw_data!A:A) - 2)) / SQRT(1 - C20^2)</f>
        <v>1.7541160386140582</v>
      </c>
      <c r="D44" s="1">
        <f>(D20 * SQRT(COUNT(raw_data!A:A) - 2)) / SQRT(1 - D20^2)</f>
        <v>4.3872679768566529</v>
      </c>
      <c r="E44" s="1">
        <f>(E20 * SQRT(COUNT(raw_data!A:A) - 2)) / SQRT(1 - E20^2)</f>
        <v>4.2008402520840287</v>
      </c>
      <c r="F44" s="1">
        <f>(F20 * SQRT(COUNT(raw_data!A:A) - 2)) / SQRT(1 - F20^2)</f>
        <v>1.9759510292817284</v>
      </c>
      <c r="G44" s="1">
        <f>(G20 * SQRT(COUNT(raw_data!A:A) - 2)) / SQRT(1 - G20^2)</f>
        <v>0.24941611442276154</v>
      </c>
      <c r="H44" s="59">
        <f>(H20 * SQRT(COUNT(raw_data!A:A) - 2)) / SQRT(1 - H20^2)</f>
        <v>0.80484363658553382</v>
      </c>
      <c r="I44" s="33">
        <f>(I20 * SQRT(COUNT(raw_data!A:A) - 2)) / SQRT(1 - I20^2)</f>
        <v>-2.9032615591430972</v>
      </c>
      <c r="J44" s="59">
        <f>(J20 * SQRT(COUNT(raw_data!A:A) - 2)) / SQRT(1 - J20^2)</f>
        <v>-1.6249882452085658</v>
      </c>
      <c r="K44" s="1">
        <f>(K20 * SQRT(COUNT(raw_data!A:A) - 2)) / SQRT(1 - K20^2)</f>
        <v>1.6522121576624398</v>
      </c>
      <c r="L44" s="1">
        <f>(L20 * SQRT(COUNT(raw_data!A:A) - 2)) / SQRT(1 - L20^2)</f>
        <v>-0.28659295806764518</v>
      </c>
      <c r="M44" s="1">
        <f>(M20 * SQRT(COUNT(raw_data!A:A) - 2)) / SQRT(1 - M20^2)</f>
        <v>2.1908902300206643</v>
      </c>
      <c r="N44" s="1">
        <f>(N20 * SQRT(COUNT(raw_data!A:A) - 2)) / SQRT(1 - N20^2)</f>
        <v>-2.4096579867074963</v>
      </c>
      <c r="O44" s="1">
        <f>(O20 * SQRT(COUNT(raw_data!A:A) - 2)) / SQRT(1 - O20^2)</f>
        <v>2.4112141108520602</v>
      </c>
      <c r="P44" s="1">
        <v>1</v>
      </c>
      <c r="Q44" s="1"/>
      <c r="R44" s="317"/>
      <c r="S44" s="1"/>
      <c r="T44" s="1"/>
      <c r="U44" s="1"/>
      <c r="V44" s="46"/>
    </row>
    <row r="45" spans="1:22" ht="15" thickBot="1" x14ac:dyDescent="0.4">
      <c r="A45" s="309" t="s">
        <v>468</v>
      </c>
      <c r="B45" s="84">
        <f>(B21 * SQRT(COUNT(raw_data!A:A) - 2)) / SQRT(1 - B21^2)</f>
        <v>3.3420399113760983</v>
      </c>
      <c r="C45" s="47">
        <f>(C21 * SQRT(COUNT(raw_data!A:A) - 2)) / SQRT(1 - C21^2)</f>
        <v>3.7947331922020484</v>
      </c>
      <c r="D45" s="47">
        <f>(D21 * SQRT(COUNT(raw_data!A:A) - 2)) / SQRT(1 - D21^2)</f>
        <v>26.773120849090351</v>
      </c>
      <c r="E45" s="47">
        <f>(E21 * SQRT(COUNT(raw_data!A:A) - 2)) / SQRT(1 - E21^2)</f>
        <v>14.49137674618944</v>
      </c>
      <c r="F45" s="47">
        <f>(F21 * SQRT(COUNT(raw_data!A:A) - 2)) / SQRT(1 - F21^2)</f>
        <v>5.0199601592044489</v>
      </c>
      <c r="G45" s="47">
        <f>(G21 * SQRT(COUNT(raw_data!A:A) - 2)) / SQRT(1 - G21^2)</f>
        <v>1.0787197799411876</v>
      </c>
      <c r="H45" s="84">
        <f>(H21 * SQRT(COUNT(raw_data!A:A) - 2)) / SQRT(1 - H21^2)</f>
        <v>2.2618111047751546</v>
      </c>
      <c r="I45" s="85">
        <f>(I21 * SQRT(COUNT(raw_data!A:A) - 2)) / SQRT(1 - I21^2)</f>
        <v>-3.4463874139302044</v>
      </c>
      <c r="J45" s="84">
        <f>(J21 * SQRT(COUNT(raw_data!A:A) - 2)) / SQRT(1 - J21^2)</f>
        <v>-4.1030211562573822</v>
      </c>
      <c r="K45" s="47">
        <f>(K21 * SQRT(COUNT(raw_data!A:A) - 2)) / SQRT(1 - K21^2)</f>
        <v>1.5267725707382283</v>
      </c>
      <c r="L45" s="47">
        <f>(L21 * SQRT(COUNT(raw_data!A:A) - 2)) / SQRT(1 - L21^2)</f>
        <v>0.59083915670079712</v>
      </c>
      <c r="M45" s="47">
        <f>(M21 * SQRT(COUNT(raw_data!A:A) - 2)) / SQRT(1 - M21^2)</f>
        <v>2.6967994498529677</v>
      </c>
      <c r="N45" s="47">
        <f>(N21 * SQRT(COUNT(raw_data!A:A) - 2)) / SQRT(1 - N21^2)</f>
        <v>-4.3859279105297171</v>
      </c>
      <c r="O45" s="47">
        <f>(O21 * SQRT(COUNT(raw_data!A:A) - 2)) / SQRT(1 - O21^2)</f>
        <v>4.2652228528239853</v>
      </c>
      <c r="P45" s="47">
        <f>(P21 * SQRT(COUNT(raw_data!A:A) - 2)) / SQRT(1 - P21^2)</f>
        <v>4.4721359549995769</v>
      </c>
      <c r="Q45" s="47">
        <v>1</v>
      </c>
      <c r="R45" s="318"/>
      <c r="S45" s="47"/>
      <c r="T45" s="47"/>
      <c r="U45" s="47"/>
      <c r="V45" s="48"/>
    </row>
    <row r="46" spans="1:22" ht="15" thickBot="1" x14ac:dyDescent="0.4">
      <c r="A46" s="310" t="s">
        <v>469</v>
      </c>
      <c r="B46" s="59">
        <f>(B22 * SQRT(COUNT(raw_data!A:A) - 2)) / SQRT(1 - B22^2)</f>
        <v>1.7677669529663689</v>
      </c>
      <c r="C46" s="1">
        <f>(C22 * SQRT(COUNT(raw_data!A:A) - 2)) / SQRT(1 - C22^2)</f>
        <v>0</v>
      </c>
      <c r="D46" s="1">
        <f>(D22 * SQRT(COUNT(raw_data!A:A) - 2)) / SQRT(1 - D22^2)</f>
        <v>0.71206899491631204</v>
      </c>
      <c r="E46" s="1">
        <f>(E22 * SQRT(COUNT(raw_data!A:A) - 2)) / SQRT(1 - E22^2)</f>
        <v>0.88900088900133345</v>
      </c>
      <c r="F46" s="1">
        <f>(F22 * SQRT(COUNT(raw_data!A:A) - 2)) / SQRT(1 - F22^2)</f>
        <v>0.17960530202677494</v>
      </c>
      <c r="G46" s="1">
        <f>(G22 * SQRT(COUNT(raw_data!A:A) - 2)) / SQRT(1 - G22^2)</f>
        <v>-1.264911064067352</v>
      </c>
      <c r="H46" s="59">
        <f>(H22 * SQRT(COUNT(raw_data!A:A) - 2)) / SQRT(1 - H22^2)</f>
        <v>0.30151134457776368</v>
      </c>
      <c r="I46" s="33">
        <f>(I22 * SQRT(COUNT(raw_data!A:A) - 2)) / SQRT(1 - I22^2)</f>
        <v>0.1208244186660354</v>
      </c>
      <c r="J46" s="59">
        <f>(J22 * SQRT(COUNT(raw_data!A:A) - 2)) / SQRT(1 - J22^2)</f>
        <v>0.2434322477800738</v>
      </c>
      <c r="K46" s="1">
        <f>(K22 * SQRT(COUNT(raw_data!A:A) - 2)) / SQRT(1 - K22^2)</f>
        <v>0.15811388300841897</v>
      </c>
      <c r="L46" s="1">
        <f>(L22 * SQRT(COUNT(raw_data!A:A) - 2)) / SQRT(1 - L22^2)</f>
        <v>0</v>
      </c>
      <c r="M46" s="1">
        <f>(M22 * SQRT(COUNT(raw_data!A:A) - 2)) / SQRT(1 - M22^2)</f>
        <v>-0.94280904158206347</v>
      </c>
      <c r="N46" s="1">
        <f>(N22 * SQRT(COUNT(raw_data!A:A) - 2)) / SQRT(1 - N22^2)</f>
        <v>0.15811388300841897</v>
      </c>
      <c r="O46" s="1">
        <f>(O22 * SQRT(COUNT(raw_data!A:A) - 2)) / SQRT(1 - O22^2)</f>
        <v>0</v>
      </c>
      <c r="P46" s="1">
        <f>(P22 * SQRT(COUNT(raw_data!A:A) - 2)) / SQRT(1 - P22^2)</f>
        <v>0.75592894601845462</v>
      </c>
      <c r="Q46" s="1">
        <f>(Q22 * SQRT(COUNT(raw_data!A:A) - 2)) / SQRT(1 - Q22^2)</f>
        <v>0.63245553203367566</v>
      </c>
      <c r="R46" s="317">
        <v>1</v>
      </c>
      <c r="S46" s="1"/>
      <c r="T46" s="1"/>
      <c r="U46" s="1"/>
      <c r="V46" s="46"/>
    </row>
    <row r="47" spans="1:22" x14ac:dyDescent="0.35">
      <c r="A47" s="311" t="s">
        <v>613</v>
      </c>
      <c r="B47" s="314">
        <f>(B23 * SQRT(COUNT(raw_data!A:A) - 2)) / SQRT(1 - B23^2)</f>
        <v>5.7129445865557482</v>
      </c>
      <c r="C47" s="13">
        <f>(C23 * SQRT(COUNT(raw_data!A:A) - 2)) / SQRT(1 - C23^2)</f>
        <v>4.4569572318025354</v>
      </c>
      <c r="D47" s="13">
        <f>(D23 * SQRT(COUNT(raw_data!A:A) - 2)) / SQRT(1 - D23^2)</f>
        <v>7.2822029748569017</v>
      </c>
      <c r="E47" s="13">
        <f>(E23 * SQRT(COUNT(raw_data!A:A) - 2)) / SQRT(1 - E23^2)</f>
        <v>9.0063791206491235</v>
      </c>
      <c r="F47" s="13">
        <f>(F23 * SQRT(COUNT(raw_data!A:A) - 2)) / SQRT(1 - F23^2)</f>
        <v>6.2182319447634837</v>
      </c>
      <c r="G47" s="13">
        <f>(G23 * SQRT(COUNT(raw_data!A:A) - 2)) / SQRT(1 - G23^2)</f>
        <v>1.4561682402294236</v>
      </c>
      <c r="H47" s="314">
        <f>(H23 * SQRT(COUNT(raw_data!A:A) - 2)) / SQRT(1 - H23^2)</f>
        <v>2.1073020717639528</v>
      </c>
      <c r="I47" s="315">
        <f>(I23 * SQRT(COUNT(raw_data!A:A) - 2)) / SQRT(1 - I23^2)</f>
        <v>-2.8518999514943242</v>
      </c>
      <c r="J47" s="314">
        <f>(J23 * SQRT(COUNT(raw_data!A:A) - 2)) / SQRT(1 - J23^2)</f>
        <v>-4.2123539369977197</v>
      </c>
      <c r="K47" s="13">
        <f>(K23 * SQRT(COUNT(raw_data!A:A) - 2)) / SQRT(1 - K23^2)</f>
        <v>1.8776366229475359</v>
      </c>
      <c r="L47" s="13">
        <f>(L23 * SQRT(COUNT(raw_data!A:A) - 2)) / SQRT(1 - L23^2)</f>
        <v>0.24182050649274164</v>
      </c>
      <c r="M47" s="13">
        <f>(M23 * SQRT(COUNT(raw_data!A:A) - 2)) / SQRT(1 - M23^2)</f>
        <v>2.3989340439181039</v>
      </c>
      <c r="N47" s="13">
        <f>(N23 * SQRT(COUNT(raw_data!A:A) - 2)) / SQRT(1 - N23^2)</f>
        <v>-3.2670411219186821</v>
      </c>
      <c r="O47" s="13">
        <f>(O23 * SQRT(COUNT(raw_data!A:A) - 2)) / SQRT(1 - O23^2)</f>
        <v>4.1585851462971926</v>
      </c>
      <c r="P47" s="13">
        <f>(P23 * SQRT(COUNT(raw_data!A:A) - 2)) / SQRT(1 - P23^2)</f>
        <v>2.8051474932731058</v>
      </c>
      <c r="Q47" s="13">
        <f>(Q23 * SQRT(COUNT(raw_data!A:A) - 2)) / SQRT(1 - Q23^2)</f>
        <v>6.3111479332443281</v>
      </c>
      <c r="R47" s="319">
        <f>(R23 * SQRT(COUNT(raw_data!A:A) - 2)) / SQRT(1 - R23^2)</f>
        <v>0.8017837257372733</v>
      </c>
      <c r="S47" s="13">
        <v>1</v>
      </c>
      <c r="T47" s="13"/>
      <c r="U47" s="13"/>
      <c r="V47" s="45"/>
    </row>
    <row r="48" spans="1:22" x14ac:dyDescent="0.35">
      <c r="A48" s="312" t="s">
        <v>614</v>
      </c>
      <c r="B48" s="59">
        <f>(B24 * SQRT(COUNT(raw_data!A:A) - 2)) / SQRT(1 - B24^2)</f>
        <v>5.4193030106148781</v>
      </c>
      <c r="C48" s="1">
        <f>(C24 * SQRT(COUNT(raw_data!A:A) - 2)) / SQRT(1 - C24^2)</f>
        <v>6.064463910858592</v>
      </c>
      <c r="D48" s="1">
        <f>(D24 * SQRT(COUNT(raw_data!A:A) - 2)) / SQRT(1 - D24^2)</f>
        <v>8.5579051278804616</v>
      </c>
      <c r="E48" s="1">
        <f>(E24 * SQRT(COUNT(raw_data!A:A) - 2)) / SQRT(1 - E24^2)</f>
        <v>9.6659482491660107</v>
      </c>
      <c r="F48" s="1">
        <f>(F24 * SQRT(COUNT(raw_data!A:A) - 2)) / SQRT(1 - F24^2)</f>
        <v>6.1890966006963968</v>
      </c>
      <c r="G48" s="1">
        <f>(G24 * SQRT(COUNT(raw_data!A:A) - 2)) / SQRT(1 - G24^2)</f>
        <v>1.2620331283542388</v>
      </c>
      <c r="H48" s="59">
        <f>(H24 * SQRT(COUNT(raw_data!A:A) - 2)) / SQRT(1 - H24^2)</f>
        <v>2.1321673624640622</v>
      </c>
      <c r="I48" s="33">
        <f>(I24 * SQRT(COUNT(raw_data!A:A) - 2)) / SQRT(1 - I24^2)</f>
        <v>-2.8474843787208601</v>
      </c>
      <c r="J48" s="59">
        <f>(J24 * SQRT(COUNT(raw_data!A:A) - 2)) / SQRT(1 - J24^2)</f>
        <v>-3.9715724843579432</v>
      </c>
      <c r="K48" s="1">
        <f>(K24 * SQRT(COUNT(raw_data!A:A) - 2)) / SQRT(1 - K24^2)</f>
        <v>2.2154586163442431</v>
      </c>
      <c r="L48" s="1">
        <f>(L24 * SQRT(COUNT(raw_data!A:A) - 2)) / SQRT(1 - L24^2)</f>
        <v>0.27494457513714227</v>
      </c>
      <c r="M48" s="1">
        <f>(M24 * SQRT(COUNT(raw_data!A:A) - 2)) / SQRT(1 - M24^2)</f>
        <v>2.9203825710398768</v>
      </c>
      <c r="N48" s="1">
        <f>(N24 * SQRT(COUNT(raw_data!A:A) - 2)) / SQRT(1 - N24^2)</f>
        <v>-4.3028411201002603</v>
      </c>
      <c r="O48" s="1">
        <f>(O24 * SQRT(COUNT(raw_data!A:A) - 2)) / SQRT(1 - O24^2)</f>
        <v>5.9381861293948575</v>
      </c>
      <c r="P48" s="1">
        <f>(P24 * SQRT(COUNT(raw_data!A:A) - 2)) / SQRT(1 - P24^2)</f>
        <v>2.9328774116052703</v>
      </c>
      <c r="Q48" s="1">
        <f>(Q24 * SQRT(COUNT(raw_data!A:A) - 2)) / SQRT(1 - Q24^2)</f>
        <v>6.8238623193107086</v>
      </c>
      <c r="R48" s="317">
        <f>(R24 * SQRT(COUNT(raw_data!A:A) - 2)) / SQRT(1 - R24^2)</f>
        <v>0.65973615829447407</v>
      </c>
      <c r="S48" s="1">
        <f>(S24 * SQRT(COUNT(raw_data!A:A) - 2)) / SQRT(1 - S24^2)</f>
        <v>16.478826540076415</v>
      </c>
      <c r="T48" s="1">
        <v>1</v>
      </c>
      <c r="U48" s="1"/>
      <c r="V48" s="46"/>
    </row>
    <row r="49" spans="1:22" ht="14.5" customHeight="1" x14ac:dyDescent="0.35">
      <c r="A49" s="312" t="s">
        <v>471</v>
      </c>
      <c r="B49" s="60">
        <f>(B25 * SQRT(COUNT(raw_data!A:A) - 2)) / SQRT(1 - B25^2)</f>
        <v>3.5110528972275423</v>
      </c>
      <c r="C49" s="61">
        <f>(C25 * SQRT(COUNT(raw_data!A:A) - 2)) / SQRT(1 - C25^2)</f>
        <v>4.2332020977033453</v>
      </c>
      <c r="D49" s="61">
        <f>(D25 * SQRT(COUNT(raw_data!A:A) - 2)) / SQRT(1 - D25^2)</f>
        <v>2.5047875384334426</v>
      </c>
      <c r="E49" s="61">
        <f>(E25 * SQRT(COUNT(raw_data!A:A) - 2)) / SQRT(1 - E25^2)</f>
        <v>2.7806399916002391</v>
      </c>
      <c r="F49" s="61">
        <f>(F25 * SQRT(COUNT(raw_data!A:A) - 2)) / SQRT(1 - F25^2)</f>
        <v>1.900745008001095</v>
      </c>
      <c r="G49" s="61">
        <f>(G25 * SQRT(COUNT(raw_data!A:A) - 2)) / SQRT(1 - G25^2)</f>
        <v>1.0108800388961459</v>
      </c>
      <c r="H49" s="59">
        <f>(H25 * SQRT(COUNT(raw_data!A:A) - 2)) / SQRT(1 - H25^2)</f>
        <v>0.64886538114894543</v>
      </c>
      <c r="I49" s="33">
        <f>(I25 * SQRT(COUNT(raw_data!A:A) - 2)) / SQRT(1 - I25^2)</f>
        <v>-1.2590916480903969</v>
      </c>
      <c r="J49" s="59">
        <f>(J25 * SQRT(COUNT(raw_data!A:A) - 2)) / SQRT(1 - J25^2)</f>
        <v>-1.575034585319995</v>
      </c>
      <c r="K49" s="1">
        <f>(K25 * SQRT(COUNT(raw_data!A:A) - 2)) / SQRT(1 - K25^2)</f>
        <v>4.8705598180472434</v>
      </c>
      <c r="L49" s="1">
        <f>(L25 * SQRT(COUNT(raw_data!A:A) - 2)) / SQRT(1 - L25^2)</f>
        <v>0.55670420426432587</v>
      </c>
      <c r="M49" s="1">
        <f>(M25 * SQRT(COUNT(raw_data!A:A) - 2)) / SQRT(1 - M25^2)</f>
        <v>1.9881069312188595</v>
      </c>
      <c r="N49" s="1">
        <f>(N25 * SQRT(COUNT(raw_data!A:A) - 2)) / SQRT(1 - N25^2)</f>
        <v>-2.7908671578055957</v>
      </c>
      <c r="O49" s="1">
        <f>(O25 * SQRT(COUNT(raw_data!A:A) - 2)) / SQRT(1 - O25^2)</f>
        <v>3.4677298772644063</v>
      </c>
      <c r="P49" s="1">
        <f>(P25 * SQRT(COUNT(raw_data!A:A) - 2)) / SQRT(1 - P25^2)</f>
        <v>1.5041420939904668</v>
      </c>
      <c r="Q49" s="1">
        <f>(Q25 * SQRT(COUNT(raw_data!A:A) - 2)) / SQRT(1 - Q25^2)</f>
        <v>2.0523907260333476</v>
      </c>
      <c r="R49" s="317">
        <f>(R25 * SQRT(COUNT(raw_data!A:A) - 2)) / SQRT(1 - R25^2)</f>
        <v>0.63245553203367566</v>
      </c>
      <c r="S49" s="1">
        <f>(S25 * SQRT(COUNT(raw_data!A:A) - 2)) / SQRT(1 - S25^2)</f>
        <v>3.1175827228637107</v>
      </c>
      <c r="T49" s="1">
        <f>(T25 * SQRT(COUNT(raw_data!A:A) - 2)) / SQRT(1 - T25^2)</f>
        <v>3.6273812505500587</v>
      </c>
      <c r="U49" s="1">
        <v>1</v>
      </c>
      <c r="V49" s="46"/>
    </row>
    <row r="50" spans="1:22" ht="14.5" customHeight="1" thickBot="1" x14ac:dyDescent="0.4">
      <c r="A50" s="301" t="s">
        <v>473</v>
      </c>
      <c r="B50" s="47">
        <f>(B26 * SQRT(COUNT(raw_data!A:A) - 2)) / SQRT(1 - B26^2)</f>
        <v>2.5024211878183573</v>
      </c>
      <c r="C50" s="47">
        <f>(C26 * SQRT(COUNT(raw_data!A:A) - 2)) / SQRT(1 - C26^2)</f>
        <v>2.3999999999999981</v>
      </c>
      <c r="D50" s="47">
        <f>(D26 * SQRT(COUNT(raw_data!A:A) - 2)) / SQRT(1 - D26^2)</f>
        <v>2.0536130450044152</v>
      </c>
      <c r="E50" s="47">
        <f>(E26 * SQRT(COUNT(raw_data!A:A) - 2)) / SQRT(1 - E26^2)</f>
        <v>2.2484906729641283</v>
      </c>
      <c r="F50" s="47">
        <f>(F26 * SQRT(COUNT(raw_data!A:A) - 2)) / SQRT(1 - F26^2)</f>
        <v>1.0238012571219606</v>
      </c>
      <c r="G50" s="47">
        <f>(G26 * SQRT(COUNT(raw_data!A:A) - 2)) / SQRT(1 - G26^2)</f>
        <v>0.66124466858609565</v>
      </c>
      <c r="H50" s="60">
        <f>(H26 * SQRT(COUNT(raw_data!A:A) - 2)) / SQRT(1 - H26^2)</f>
        <v>0.50961969174652877</v>
      </c>
      <c r="I50" s="62">
        <f>(I26 * SQRT(COUNT(raw_data!A:A) - 2)) / SQRT(1 - I26^2)</f>
        <v>-1.298045868574403</v>
      </c>
      <c r="J50" s="60">
        <f>(J26 * SQRT(COUNT(raw_data!A:A) - 2)) / SQRT(1 - J26^2)</f>
        <v>-1.2349398158733558</v>
      </c>
      <c r="K50" s="61">
        <f>(K26 * SQRT(COUNT(raw_data!A:A) - 2)) / SQRT(1 - K26^2)</f>
        <v>5.8161217943981089</v>
      </c>
      <c r="L50" s="61">
        <f>(L26 * SQRT(COUNT(raw_data!A:A) - 2)) / SQRT(1 - L26^2)</f>
        <v>1.3859113583065961</v>
      </c>
      <c r="M50" s="61">
        <f>(M26 * SQRT(COUNT(raw_data!A:A) - 2)) / SQRT(1 - M26^2)</f>
        <v>1.300054170052318</v>
      </c>
      <c r="N50" s="61">
        <f>(N26 * SQRT(COUNT(raw_data!A:A) - 2)) / SQRT(1 - N26^2)</f>
        <v>-1.8885867140632733</v>
      </c>
      <c r="O50" s="61">
        <f>(O26 * SQRT(COUNT(raw_data!A:A) - 2)) / SQRT(1 - O26^2)</f>
        <v>2.2840920134711267</v>
      </c>
      <c r="P50" s="61">
        <f>(P26 * SQRT(COUNT(raw_data!A:A) - 2)) / SQRT(1 - P26^2)</f>
        <v>1.4438457513688665</v>
      </c>
      <c r="Q50" s="61">
        <f>(Q26 * SQRT(COUNT(raw_data!A:A) - 2)) / SQRT(1 - Q26^2)</f>
        <v>1.716232660642065</v>
      </c>
      <c r="R50" s="320">
        <f>(R26 * SQRT(COUNT(raw_data!A:A) - 2)) / SQRT(1 - R26^2)</f>
        <v>0.77459666924148285</v>
      </c>
      <c r="S50" s="47">
        <f>(S26 * SQRT(COUNT(raw_data!A:A) - 2)) / SQRT(1 - S26^2)</f>
        <v>1.994524879865597</v>
      </c>
      <c r="T50" s="47">
        <f>(T26 * SQRT(COUNT(raw_data!A:A) - 2)) / SQRT(1 - T26^2)</f>
        <v>2.2780839424084562</v>
      </c>
      <c r="U50" s="47">
        <f>(U26 * SQRT(COUNT(raw_data!A:A) - 2)) / SQRT(1 - U26^2)</f>
        <v>5.5269372687884211</v>
      </c>
      <c r="V50" s="48">
        <v>1</v>
      </c>
    </row>
    <row r="51" spans="1:22" x14ac:dyDescent="0.35">
      <c r="A51" s="332" t="s">
        <v>620</v>
      </c>
      <c r="B51" s="50"/>
      <c r="C51" s="43" t="s">
        <v>623</v>
      </c>
    </row>
    <row r="52" spans="1:22" ht="16" customHeight="1" thickBot="1" x14ac:dyDescent="0.4">
      <c r="A52" s="332"/>
      <c r="B52" s="51"/>
      <c r="C52" s="43" t="s">
        <v>624</v>
      </c>
    </row>
    <row r="53" spans="1:22" ht="15" thickBot="1" x14ac:dyDescent="0.4">
      <c r="A53" s="52" t="s">
        <v>625</v>
      </c>
      <c r="B53" s="293" t="s">
        <v>454</v>
      </c>
      <c r="C53" s="293" t="s">
        <v>455</v>
      </c>
      <c r="D53" s="293" t="s">
        <v>456</v>
      </c>
      <c r="E53" s="293" t="s">
        <v>487</v>
      </c>
      <c r="F53" s="293" t="s">
        <v>457</v>
      </c>
      <c r="G53" s="293" t="s">
        <v>458</v>
      </c>
      <c r="H53" s="294" t="s">
        <v>459</v>
      </c>
      <c r="I53" s="294" t="s">
        <v>460</v>
      </c>
      <c r="J53" s="300" t="s">
        <v>498</v>
      </c>
      <c r="K53" s="300" t="s">
        <v>462</v>
      </c>
      <c r="L53" s="300" t="s">
        <v>488</v>
      </c>
      <c r="M53" s="300" t="s">
        <v>611</v>
      </c>
      <c r="N53" s="300" t="s">
        <v>612</v>
      </c>
      <c r="O53" s="300" t="s">
        <v>466</v>
      </c>
      <c r="P53" s="300" t="s">
        <v>497</v>
      </c>
      <c r="Q53" s="300" t="s">
        <v>468</v>
      </c>
      <c r="R53" s="299" t="s">
        <v>469</v>
      </c>
      <c r="S53" s="297" t="s">
        <v>613</v>
      </c>
      <c r="T53" s="297" t="s">
        <v>614</v>
      </c>
      <c r="U53" s="297" t="s">
        <v>471</v>
      </c>
      <c r="V53" s="298" t="s">
        <v>473</v>
      </c>
    </row>
    <row r="54" spans="1:22" x14ac:dyDescent="0.35">
      <c r="A54" s="302" t="s">
        <v>454</v>
      </c>
      <c r="B54" s="56">
        <v>1</v>
      </c>
      <c r="C54" s="57"/>
      <c r="D54" s="57"/>
      <c r="E54" s="57"/>
      <c r="F54" s="57"/>
      <c r="G54" s="58"/>
      <c r="H54" s="56"/>
      <c r="I54" s="58"/>
      <c r="J54" s="56"/>
      <c r="K54" s="57"/>
      <c r="L54" s="57"/>
      <c r="M54" s="57"/>
      <c r="N54" s="57"/>
      <c r="O54" s="57"/>
      <c r="P54" s="57"/>
      <c r="Q54" s="58"/>
      <c r="R54" s="316"/>
      <c r="S54" s="13"/>
      <c r="T54" s="13"/>
      <c r="U54" s="13"/>
      <c r="V54" s="45"/>
    </row>
    <row r="55" spans="1:22" x14ac:dyDescent="0.35">
      <c r="A55" s="303" t="s">
        <v>455</v>
      </c>
      <c r="B55" s="59">
        <f>_xlfn.T.DIST.2T(B31, COUNT(raw_data!A:A) - 2)</f>
        <v>1.5303115003794061E-2</v>
      </c>
      <c r="C55" s="1">
        <v>1</v>
      </c>
      <c r="D55" s="1"/>
      <c r="E55" s="1"/>
      <c r="F55" s="1"/>
      <c r="G55" s="33"/>
      <c r="H55" s="59"/>
      <c r="I55" s="33"/>
      <c r="J55" s="59"/>
      <c r="K55" s="1"/>
      <c r="L55" s="1"/>
      <c r="M55" s="1"/>
      <c r="N55" s="1"/>
      <c r="O55" s="1"/>
      <c r="P55" s="1"/>
      <c r="Q55" s="33"/>
      <c r="R55" s="317"/>
      <c r="S55" s="1"/>
      <c r="T55" s="1"/>
      <c r="U55" s="1"/>
      <c r="V55" s="46"/>
    </row>
    <row r="56" spans="1:22" x14ac:dyDescent="0.35">
      <c r="A56" s="303" t="s">
        <v>456</v>
      </c>
      <c r="B56" s="59">
        <f>_xlfn.T.DIST.2T(B32, COUNT(raw_data!A:A) - 2)</f>
        <v>5.231665742406251E-3</v>
      </c>
      <c r="C56" s="1">
        <f>_xlfn.T.DIST.2T(C32, COUNT(raw_data!A:A) - 2)</f>
        <v>2.4159558101927783E-3</v>
      </c>
      <c r="D56" s="1">
        <v>1</v>
      </c>
      <c r="E56" s="1"/>
      <c r="F56" s="1"/>
      <c r="G56" s="33"/>
      <c r="H56" s="59"/>
      <c r="I56" s="33"/>
      <c r="J56" s="59"/>
      <c r="K56" s="1"/>
      <c r="L56" s="1"/>
      <c r="M56" s="1"/>
      <c r="N56" s="1"/>
      <c r="O56" s="1"/>
      <c r="P56" s="1"/>
      <c r="Q56" s="33"/>
      <c r="R56" s="317"/>
      <c r="S56" s="1"/>
      <c r="T56" s="1"/>
      <c r="U56" s="1"/>
      <c r="V56" s="46"/>
    </row>
    <row r="57" spans="1:22" x14ac:dyDescent="0.35">
      <c r="A57" s="303" t="s">
        <v>487</v>
      </c>
      <c r="B57" s="59">
        <f>_xlfn.T.DIST.2T(B33, COUNT(raw_data!A:A) - 2)</f>
        <v>2.3526465754372195E-3</v>
      </c>
      <c r="C57" s="1">
        <f>_xlfn.T.DIST.2T(C33, COUNT(raw_data!A:A) - 2)</f>
        <v>2.9173406925469829E-3</v>
      </c>
      <c r="D57" s="1">
        <f>_xlfn.T.DIST.2T(D33, COUNT(raw_data!A:A) - 2)</f>
        <v>7.8554423205875182E-9</v>
      </c>
      <c r="E57" s="1">
        <v>1</v>
      </c>
      <c r="F57" s="1"/>
      <c r="G57" s="33"/>
      <c r="H57" s="59"/>
      <c r="I57" s="33"/>
      <c r="J57" s="59"/>
      <c r="K57" s="1"/>
      <c r="L57" s="1"/>
      <c r="M57" s="1"/>
      <c r="N57" s="1"/>
      <c r="O57" s="1"/>
      <c r="P57" s="1"/>
      <c r="Q57" s="33"/>
      <c r="R57" s="317"/>
      <c r="S57" s="1"/>
      <c r="T57" s="1"/>
      <c r="U57" s="1"/>
      <c r="V57" s="46"/>
    </row>
    <row r="58" spans="1:22" x14ac:dyDescent="0.35">
      <c r="A58" s="303" t="s">
        <v>457</v>
      </c>
      <c r="B58" s="59">
        <f>_xlfn.T.DIST.2T(B34, COUNT(raw_data!A:A) - 2)</f>
        <v>5.5197273902494008E-3</v>
      </c>
      <c r="C58" s="1">
        <f>_xlfn.T.DIST.2T(C34, COUNT(raw_data!A:A) - 2)</f>
        <v>3.1012079040918764E-3</v>
      </c>
      <c r="D58" s="1">
        <f>_xlfn.T.DIST.2T(D34, COUNT(raw_data!A:A) - 2)</f>
        <v>1.1823748062601295E-3</v>
      </c>
      <c r="E58" s="1">
        <f>_xlfn.T.DIST.2T(E34, COUNT(raw_data!A:A) - 2)</f>
        <v>1.6134752777621495E-3</v>
      </c>
      <c r="F58" s="1">
        <v>1</v>
      </c>
      <c r="G58" s="33"/>
      <c r="H58" s="59"/>
      <c r="I58" s="33"/>
      <c r="J58" s="59"/>
      <c r="K58" s="1"/>
      <c r="L58" s="1"/>
      <c r="M58" s="1"/>
      <c r="N58" s="1"/>
      <c r="O58" s="1"/>
      <c r="P58" s="1"/>
      <c r="Q58" s="33"/>
      <c r="R58" s="317"/>
      <c r="S58" s="1"/>
      <c r="T58" s="1"/>
      <c r="U58" s="1"/>
      <c r="V58" s="46"/>
    </row>
    <row r="59" spans="1:22" ht="15" thickBot="1" x14ac:dyDescent="0.4">
      <c r="A59" s="304" t="s">
        <v>458</v>
      </c>
      <c r="B59" s="84">
        <f>_xlfn.T.DIST.2T(B35, COUNT(raw_data!A:A) - 2)</f>
        <v>0.39489257536011735</v>
      </c>
      <c r="C59" s="47">
        <f>_xlfn.T.DIST.2T(C35, COUNT(raw_data!A:A) - 2)</f>
        <v>0.1981313803204664</v>
      </c>
      <c r="D59" s="47">
        <f>_xlfn.T.DIST.2T(D35, COUNT(raw_data!A:A) - 2)</f>
        <v>0.31503721920086813</v>
      </c>
      <c r="E59" s="47">
        <f>_xlfn.T.DIST.2T(E35, COUNT(raw_data!A:A) - 2)</f>
        <v>0.28025742770376372</v>
      </c>
      <c r="F59" s="47">
        <f>_xlfn.T.DIST.2T(F35, COUNT(raw_data!A:A) - 2)</f>
        <v>0.11831109673230512</v>
      </c>
      <c r="G59" s="85">
        <v>1</v>
      </c>
      <c r="H59" s="84"/>
      <c r="I59" s="85"/>
      <c r="J59" s="84"/>
      <c r="K59" s="47"/>
      <c r="L59" s="47"/>
      <c r="M59" s="47"/>
      <c r="N59" s="47"/>
      <c r="O59" s="47"/>
      <c r="P59" s="47"/>
      <c r="Q59" s="85"/>
      <c r="R59" s="318"/>
      <c r="S59" s="47"/>
      <c r="T59" s="47"/>
      <c r="U59" s="47"/>
      <c r="V59" s="48"/>
    </row>
    <row r="60" spans="1:22" x14ac:dyDescent="0.35">
      <c r="A60" s="305" t="s">
        <v>459</v>
      </c>
      <c r="B60" s="314">
        <f>_xlfn.T.DIST.2T(B36, COUNT(raw_data!A:A) - 2)</f>
        <v>0.18027995715349834</v>
      </c>
      <c r="C60" s="13">
        <f>_xlfn.T.DIST.2T(C36, COUNT(raw_data!A:A) - 2)</f>
        <v>9.0470446658971956E-2</v>
      </c>
      <c r="D60" s="13">
        <f>_xlfn.T.DIST.2T(D36, COUNT(raw_data!A:A) - 2)</f>
        <v>5.5304691565493891E-2</v>
      </c>
      <c r="E60" s="13">
        <f>_xlfn.T.DIST.2T(E36, COUNT(raw_data!A:A) - 2)</f>
        <v>5.9518329896196161E-2</v>
      </c>
      <c r="F60" s="13">
        <f>_xlfn.T.DIST.2T(F36, COUNT(raw_data!A:A) - 2)</f>
        <v>6.0418234972549875E-2</v>
      </c>
      <c r="G60" s="315">
        <f>_xlfn.T.DIST.2T(G36, COUNT(raw_data!A:A) - 2)</f>
        <v>0.44351152618355949</v>
      </c>
      <c r="H60" s="314">
        <v>1</v>
      </c>
      <c r="I60" s="315"/>
      <c r="J60" s="314"/>
      <c r="K60" s="13"/>
      <c r="L60" s="13"/>
      <c r="M60" s="13"/>
      <c r="N60" s="13"/>
      <c r="O60" s="13"/>
      <c r="P60" s="13"/>
      <c r="Q60" s="315"/>
      <c r="R60" s="319"/>
      <c r="S60" s="13"/>
      <c r="T60" s="13"/>
      <c r="U60" s="13"/>
      <c r="V60" s="45"/>
    </row>
    <row r="61" spans="1:22" ht="15" thickBot="1" x14ac:dyDescent="0.4">
      <c r="A61" s="306" t="s">
        <v>460</v>
      </c>
      <c r="B61" s="84" t="e">
        <f>_xlfn.T.DIST.2T(B37, COUNT(raw_data!A:A) - 2)</f>
        <v>#NUM!</v>
      </c>
      <c r="C61" s="47" t="e">
        <f>_xlfn.T.DIST.2T(C37, COUNT(raw_data!A:A) - 2)</f>
        <v>#NUM!</v>
      </c>
      <c r="D61" s="47" t="e">
        <f>_xlfn.T.DIST.2T(D37, COUNT(raw_data!A:A) - 2)</f>
        <v>#NUM!</v>
      </c>
      <c r="E61" s="47" t="e">
        <f>_xlfn.T.DIST.2T(E37, COUNT(raw_data!A:A) - 2)</f>
        <v>#NUM!</v>
      </c>
      <c r="F61" s="47" t="e">
        <f>_xlfn.T.DIST.2T(F37, COUNT(raw_data!A:A) - 2)</f>
        <v>#NUM!</v>
      </c>
      <c r="G61" s="85" t="e">
        <f>_xlfn.T.DIST.2T(G37, COUNT(raw_data!A:A) - 2)</f>
        <v>#NUM!</v>
      </c>
      <c r="H61" s="84" t="e">
        <f>_xlfn.T.DIST.2T(H37, COUNT(raw_data!A:A) - 2)</f>
        <v>#NUM!</v>
      </c>
      <c r="I61" s="85">
        <v>1</v>
      </c>
      <c r="J61" s="84"/>
      <c r="K61" s="47"/>
      <c r="L61" s="47"/>
      <c r="M61" s="47"/>
      <c r="N61" s="47"/>
      <c r="O61" s="47"/>
      <c r="P61" s="47"/>
      <c r="Q61" s="85"/>
      <c r="R61" s="318"/>
      <c r="S61" s="47"/>
      <c r="T61" s="47"/>
      <c r="U61" s="47"/>
      <c r="V61" s="48"/>
    </row>
    <row r="62" spans="1:22" x14ac:dyDescent="0.35">
      <c r="A62" s="307" t="s">
        <v>498</v>
      </c>
      <c r="B62" s="314" t="e">
        <f>_xlfn.T.DIST.2T(B38, COUNT(raw_data!A:A) - 2)</f>
        <v>#NUM!</v>
      </c>
      <c r="C62" s="13" t="e">
        <f>_xlfn.T.DIST.2T(C38, COUNT(raw_data!A:A) - 2)</f>
        <v>#NUM!</v>
      </c>
      <c r="D62" s="13" t="e">
        <f>_xlfn.T.DIST.2T(D38, COUNT(raw_data!A:A) - 2)</f>
        <v>#NUM!</v>
      </c>
      <c r="E62" s="13" t="e">
        <f>_xlfn.T.DIST.2T(E38, COUNT(raw_data!A:A) - 2)</f>
        <v>#NUM!</v>
      </c>
      <c r="F62" s="13" t="e">
        <f>_xlfn.T.DIST.2T(F38, COUNT(raw_data!A:A) - 2)</f>
        <v>#NUM!</v>
      </c>
      <c r="G62" s="315" t="e">
        <f>_xlfn.T.DIST.2T(G38, COUNT(raw_data!A:A) - 2)</f>
        <v>#NUM!</v>
      </c>
      <c r="H62" s="314" t="e">
        <f>_xlfn.T.DIST.2T(H38, COUNT(raw_data!A:A) - 2)</f>
        <v>#NUM!</v>
      </c>
      <c r="I62" s="315">
        <f>_xlfn.T.DIST.2T(I38, COUNT(raw_data!A:A) - 2)</f>
        <v>1.1146797121351106E-2</v>
      </c>
      <c r="J62" s="314">
        <v>1</v>
      </c>
      <c r="K62" s="13"/>
      <c r="L62" s="13"/>
      <c r="M62" s="13"/>
      <c r="N62" s="13"/>
      <c r="O62" s="13"/>
      <c r="P62" s="13"/>
      <c r="Q62" s="315"/>
      <c r="R62" s="319"/>
      <c r="S62" s="13"/>
      <c r="T62" s="13"/>
      <c r="U62" s="13"/>
      <c r="V62" s="45"/>
    </row>
    <row r="63" spans="1:22" x14ac:dyDescent="0.35">
      <c r="A63" s="308" t="s">
        <v>462</v>
      </c>
      <c r="B63" s="59">
        <f>_xlfn.T.DIST.2T(B39, COUNT(raw_data!A:A) - 2)</f>
        <v>0.12792672241609115</v>
      </c>
      <c r="C63" s="1">
        <f>_xlfn.T.DIST.2T(C39, COUNT(raw_data!A:A) - 2)</f>
        <v>4.2149000035905673E-2</v>
      </c>
      <c r="D63" s="1">
        <f>_xlfn.T.DIST.2T(D39, COUNT(raw_data!A:A) - 2)</f>
        <v>0.10672293202322126</v>
      </c>
      <c r="E63" s="1">
        <f>_xlfn.T.DIST.2T(E39, COUNT(raw_data!A:A) - 2)</f>
        <v>9.0973795648629244E-2</v>
      </c>
      <c r="F63" s="1">
        <f>_xlfn.T.DIST.2T(F39, COUNT(raw_data!A:A) - 2)</f>
        <v>0.38705016046603136</v>
      </c>
      <c r="G63" s="33">
        <f>_xlfn.T.DIST.2T(G39, COUNT(raw_data!A:A) - 2)</f>
        <v>0.70645881537033539</v>
      </c>
      <c r="H63" s="59">
        <f>_xlfn.T.DIST.2T(H39, COUNT(raw_data!A:A) - 2)</f>
        <v>0.83274606081212466</v>
      </c>
      <c r="I63" s="33" t="e">
        <f>_xlfn.T.DIST.2T(I39, COUNT(raw_data!A:A) - 2)</f>
        <v>#NUM!</v>
      </c>
      <c r="J63" s="59" t="e">
        <f>_xlfn.T.DIST.2T(J39, COUNT(raw_data!A:A) - 2)</f>
        <v>#NUM!</v>
      </c>
      <c r="K63" s="1">
        <v>1</v>
      </c>
      <c r="L63" s="1"/>
      <c r="M63" s="1"/>
      <c r="N63" s="1"/>
      <c r="O63" s="1"/>
      <c r="P63" s="1"/>
      <c r="Q63" s="33"/>
      <c r="R63" s="317"/>
      <c r="S63" s="1"/>
      <c r="T63" s="1"/>
      <c r="U63" s="1"/>
      <c r="V63" s="46"/>
    </row>
    <row r="64" spans="1:22" x14ac:dyDescent="0.35">
      <c r="A64" s="308" t="s">
        <v>488</v>
      </c>
      <c r="B64" s="59">
        <f>_xlfn.T.DIST.2T(B40, COUNT(raw_data!A:A) - 2)</f>
        <v>0.71532609782743806</v>
      </c>
      <c r="C64" s="1">
        <f>_xlfn.T.DIST.2T(C40, COUNT(raw_data!A:A) - 2)</f>
        <v>0.47701116327437909</v>
      </c>
      <c r="D64" s="1">
        <f>_xlfn.T.DIST.2T(D40, COUNT(raw_data!A:A) - 2)</f>
        <v>0.57311832911763505</v>
      </c>
      <c r="E64" s="1">
        <f>_xlfn.T.DIST.2T(E40, COUNT(raw_data!A:A) - 2)</f>
        <v>0.57824440434372215</v>
      </c>
      <c r="F64" s="1">
        <f>_xlfn.T.DIST.2T(F40, COUNT(raw_data!A:A) - 2)</f>
        <v>0.82788228013459586</v>
      </c>
      <c r="G64" s="33">
        <f>_xlfn.T.DIST.2T(G40, COUNT(raw_data!A:A) - 2)</f>
        <v>0.30500591455474163</v>
      </c>
      <c r="H64" s="59">
        <f>_xlfn.T.DIST.2T(H40, COUNT(raw_data!A:A) - 2)</f>
        <v>0.43086723263653592</v>
      </c>
      <c r="I64" s="33" t="e">
        <f>_xlfn.T.DIST.2T(I40, COUNT(raw_data!A:A) - 2)</f>
        <v>#NUM!</v>
      </c>
      <c r="J64" s="59" t="e">
        <f>_xlfn.T.DIST.2T(J40, COUNT(raw_data!A:A) - 2)</f>
        <v>#NUM!</v>
      </c>
      <c r="K64" s="1">
        <f>_xlfn.T.DIST.2T(K40, COUNT(raw_data!A:A) - 2)</f>
        <v>0.64748425640333052</v>
      </c>
      <c r="L64" s="1">
        <v>1</v>
      </c>
      <c r="M64" s="1"/>
      <c r="N64" s="1"/>
      <c r="O64" s="1"/>
      <c r="P64" s="1"/>
      <c r="Q64" s="33"/>
      <c r="R64" s="317"/>
      <c r="S64" s="1"/>
      <c r="T64" s="1"/>
      <c r="U64" s="1"/>
      <c r="V64" s="46"/>
    </row>
    <row r="65" spans="1:22" x14ac:dyDescent="0.35">
      <c r="A65" s="308" t="s">
        <v>611</v>
      </c>
      <c r="B65" s="59">
        <f>_xlfn.T.DIST.2T(B41, COUNT(raw_data!A:A) - 2)</f>
        <v>0.34373051454577053</v>
      </c>
      <c r="C65" s="1">
        <f>_xlfn.T.DIST.2T(C41, COUNT(raw_data!A:A) - 2)</f>
        <v>4.7862573801836384E-3</v>
      </c>
      <c r="D65" s="1">
        <f>_xlfn.T.DIST.2T(D41, COUNT(raw_data!A:A) - 2)</f>
        <v>2.2044309629336314E-2</v>
      </c>
      <c r="E65" s="1">
        <f>_xlfn.T.DIST.2T(E41, COUNT(raw_data!A:A) - 2)</f>
        <v>3.143271152372263E-2</v>
      </c>
      <c r="F65" s="1">
        <f>_xlfn.T.DIST.2T(F41, COUNT(raw_data!A:A) - 2)</f>
        <v>6.6000135188602288E-2</v>
      </c>
      <c r="G65" s="33">
        <f>_xlfn.T.DIST.2T(G41, COUNT(raw_data!A:A) - 2)</f>
        <v>0.36304795166890735</v>
      </c>
      <c r="H65" s="59">
        <f>_xlfn.T.DIST.2T(H41, COUNT(raw_data!A:A) - 2)</f>
        <v>0.13854271563098794</v>
      </c>
      <c r="I65" s="33" t="e">
        <f>_xlfn.T.DIST.2T(I41, COUNT(raw_data!A:A) - 2)</f>
        <v>#NUM!</v>
      </c>
      <c r="J65" s="59" t="e">
        <f>_xlfn.T.DIST.2T(J41, COUNT(raw_data!A:A) - 2)</f>
        <v>#NUM!</v>
      </c>
      <c r="K65" s="1">
        <f>_xlfn.T.DIST.2T(K41, COUNT(raw_data!A:A) - 2)</f>
        <v>5.7009113792422496E-2</v>
      </c>
      <c r="L65" s="1">
        <f>_xlfn.T.DIST.2T(L41, COUNT(raw_data!A:A) - 2)</f>
        <v>1</v>
      </c>
      <c r="M65" s="1">
        <v>1</v>
      </c>
      <c r="N65" s="1"/>
      <c r="O65" s="1"/>
      <c r="P65" s="1"/>
      <c r="Q65" s="33"/>
      <c r="R65" s="317"/>
      <c r="S65" s="1"/>
      <c r="T65" s="1"/>
      <c r="U65" s="1"/>
      <c r="V65" s="46"/>
    </row>
    <row r="66" spans="1:22" x14ac:dyDescent="0.35">
      <c r="A66" s="308" t="s">
        <v>612</v>
      </c>
      <c r="B66" s="59" t="e">
        <f>_xlfn.T.DIST.2T(B42, COUNT(raw_data!A:A) - 2)</f>
        <v>#NUM!</v>
      </c>
      <c r="C66" s="1" t="e">
        <f>_xlfn.T.DIST.2T(C42, COUNT(raw_data!A:A) - 2)</f>
        <v>#NUM!</v>
      </c>
      <c r="D66" s="1" t="e">
        <f>_xlfn.T.DIST.2T(D42, COUNT(raw_data!A:A) - 2)</f>
        <v>#NUM!</v>
      </c>
      <c r="E66" s="1" t="e">
        <f>_xlfn.T.DIST.2T(E42, COUNT(raw_data!A:A) - 2)</f>
        <v>#NUM!</v>
      </c>
      <c r="F66" s="1" t="e">
        <f>_xlfn.T.DIST.2T(F42, COUNT(raw_data!A:A) - 2)</f>
        <v>#NUM!</v>
      </c>
      <c r="G66" s="33" t="e">
        <f>_xlfn.T.DIST.2T(G42, COUNT(raw_data!A:A) - 2)</f>
        <v>#NUM!</v>
      </c>
      <c r="H66" s="59" t="e">
        <f>_xlfn.T.DIST.2T(H42, COUNT(raw_data!A:A) - 2)</f>
        <v>#NUM!</v>
      </c>
      <c r="I66" s="33">
        <f>_xlfn.T.DIST.2T(I42, COUNT(raw_data!A:A) - 2)</f>
        <v>7.3570567893860336E-2</v>
      </c>
      <c r="J66" s="59">
        <f>_xlfn.T.DIST.2T(J42, COUNT(raw_data!A:A) - 2)</f>
        <v>1.8217166318223406E-2</v>
      </c>
      <c r="K66" s="1" t="e">
        <f>_xlfn.T.DIST.2T(K42, COUNT(raw_data!A:A) - 2)</f>
        <v>#NUM!</v>
      </c>
      <c r="L66" s="1" t="e">
        <f>_xlfn.T.DIST.2T(L42, COUNT(raw_data!A:A) - 2)</f>
        <v>#NUM!</v>
      </c>
      <c r="M66" s="1" t="e">
        <f>_xlfn.T.DIST.2T(M42, COUNT(raw_data!A:A) - 2)</f>
        <v>#NUM!</v>
      </c>
      <c r="N66" s="1">
        <v>1</v>
      </c>
      <c r="O66" s="1"/>
      <c r="P66" s="1"/>
      <c r="Q66" s="33"/>
      <c r="R66" s="317"/>
      <c r="S66" s="1"/>
      <c r="T66" s="1"/>
      <c r="U66" s="1"/>
      <c r="V66" s="46"/>
    </row>
    <row r="67" spans="1:22" x14ac:dyDescent="0.35">
      <c r="A67" s="308" t="s">
        <v>466</v>
      </c>
      <c r="B67" s="59">
        <f>_xlfn.T.DIST.2T(B43, COUNT(raw_data!A:A) - 2)</f>
        <v>2.9887483627985986E-2</v>
      </c>
      <c r="C67" s="1">
        <f>_xlfn.T.DIST.2T(C43, COUNT(raw_data!A:A) - 2)</f>
        <v>1.8593280243002666E-5</v>
      </c>
      <c r="D67" s="1">
        <f>_xlfn.T.DIST.2T(D43, COUNT(raw_data!A:A) - 2)</f>
        <v>1.3066715922033735E-3</v>
      </c>
      <c r="E67" s="1">
        <f>_xlfn.T.DIST.2T(E43, COUNT(raw_data!A:A) - 2)</f>
        <v>2.3807975750669971E-3</v>
      </c>
      <c r="F67" s="1">
        <f>_xlfn.T.DIST.2T(F43, COUNT(raw_data!A:A) - 2)</f>
        <v>6.5723366511920905E-3</v>
      </c>
      <c r="G67" s="33">
        <f>_xlfn.T.DIST.2T(G43, COUNT(raw_data!A:A) - 2)</f>
        <v>0.48060932255723199</v>
      </c>
      <c r="H67" s="59">
        <f>_xlfn.T.DIST.2T(H43, COUNT(raw_data!A:A) - 2)</f>
        <v>0.1045572076373992</v>
      </c>
      <c r="I67" s="33" t="e">
        <f>_xlfn.T.DIST.2T(I43, COUNT(raw_data!A:A) - 2)</f>
        <v>#NUM!</v>
      </c>
      <c r="J67" s="59" t="e">
        <f>_xlfn.T.DIST.2T(J43, COUNT(raw_data!A:A) - 2)</f>
        <v>#NUM!</v>
      </c>
      <c r="K67" s="1">
        <f>_xlfn.T.DIST.2T(K43, COUNT(raw_data!A:A) - 2)</f>
        <v>2.0784643578840863E-2</v>
      </c>
      <c r="L67" s="1">
        <f>_xlfn.T.DIST.2T(L43, COUNT(raw_data!A:A) - 2)</f>
        <v>0.72960925425507006</v>
      </c>
      <c r="M67" s="1">
        <f>_xlfn.T.DIST.2T(M43, COUNT(raw_data!A:A) - 2)</f>
        <v>9.4436133491179665E-4</v>
      </c>
      <c r="N67" s="1" t="e">
        <f>_xlfn.T.DIST.2T(N43, COUNT(raw_data!A:A) - 2)</f>
        <v>#NUM!</v>
      </c>
      <c r="O67" s="1">
        <v>1</v>
      </c>
      <c r="P67" s="1"/>
      <c r="Q67" s="33"/>
      <c r="R67" s="317"/>
      <c r="S67" s="1"/>
      <c r="T67" s="1"/>
      <c r="U67" s="1"/>
      <c r="V67" s="46"/>
    </row>
    <row r="68" spans="1:22" x14ac:dyDescent="0.35">
      <c r="A68" s="308" t="s">
        <v>497</v>
      </c>
      <c r="B68" s="59">
        <f>_xlfn.T.DIST.2T(B44, COUNT(raw_data!A:A) - 2)</f>
        <v>0.1014783332146946</v>
      </c>
      <c r="C68" s="1">
        <f>_xlfn.T.DIST.2T(C44, COUNT(raw_data!A:A) - 2)</f>
        <v>0.11749458266709452</v>
      </c>
      <c r="D68" s="1">
        <f>_xlfn.T.DIST.2T(D44, COUNT(raw_data!A:A) - 2)</f>
        <v>2.3260371506650195E-3</v>
      </c>
      <c r="E68" s="1">
        <f>_xlfn.T.DIST.2T(E44, COUNT(raw_data!A:A) - 2)</f>
        <v>2.9930756085754366E-3</v>
      </c>
      <c r="F68" s="1">
        <f>_xlfn.T.DIST.2T(F44, COUNT(raw_data!A:A) - 2)</f>
        <v>8.3570702081214282E-2</v>
      </c>
      <c r="G68" s="33">
        <f>_xlfn.T.DIST.2T(G44, COUNT(raw_data!A:A) - 2)</f>
        <v>0.80932351662767132</v>
      </c>
      <c r="H68" s="59">
        <f>_xlfn.T.DIST.2T(H44, COUNT(raw_data!A:A) - 2)</f>
        <v>0.44416916015033292</v>
      </c>
      <c r="I68" s="33" t="e">
        <f>_xlfn.T.DIST.2T(I44, COUNT(raw_data!A:A) - 2)</f>
        <v>#NUM!</v>
      </c>
      <c r="J68" s="59" t="e">
        <f>_xlfn.T.DIST.2T(J44, COUNT(raw_data!A:A) - 2)</f>
        <v>#NUM!</v>
      </c>
      <c r="K68" s="1">
        <f>_xlfn.T.DIST.2T(K44, COUNT(raw_data!A:A) - 2)</f>
        <v>0.13709388527762023</v>
      </c>
      <c r="L68" s="1" t="e">
        <f>_xlfn.T.DIST.2T(L44, COUNT(raw_data!A:A) - 2)</f>
        <v>#NUM!</v>
      </c>
      <c r="M68" s="1">
        <f>_xlfn.T.DIST.2T(M44, COUNT(raw_data!A:A) - 2)</f>
        <v>5.9837875519286168E-2</v>
      </c>
      <c r="N68" s="1" t="e">
        <f>_xlfn.T.DIST.2T(N44, COUNT(raw_data!A:A) - 2)</f>
        <v>#NUM!</v>
      </c>
      <c r="O68" s="1">
        <f>_xlfn.T.DIST.2T(O44, COUNT(raw_data!A:A) - 2)</f>
        <v>4.2427744775634608E-2</v>
      </c>
      <c r="P68" s="1">
        <v>1</v>
      </c>
      <c r="Q68" s="33"/>
      <c r="R68" s="317"/>
      <c r="S68" s="1"/>
      <c r="T68" s="1"/>
      <c r="U68" s="1"/>
      <c r="V68" s="46"/>
    </row>
    <row r="69" spans="1:22" ht="15" thickBot="1" x14ac:dyDescent="0.4">
      <c r="A69" s="309" t="s">
        <v>468</v>
      </c>
      <c r="B69" s="84">
        <f>_xlfn.T.DIST.2T(B45, COUNT(raw_data!A:A) - 2)</f>
        <v>1.0200191387450127E-2</v>
      </c>
      <c r="C69" s="47">
        <f>_xlfn.T.DIST.2T(C45, COUNT(raw_data!A:A) - 2)</f>
        <v>5.2761079358707866E-3</v>
      </c>
      <c r="D69" s="47">
        <f>_xlfn.T.DIST.2T(D45, COUNT(raw_data!A:A) - 2)</f>
        <v>4.0763526868416669E-9</v>
      </c>
      <c r="E69" s="47">
        <f>_xlfn.T.DIST.2T(E45, COUNT(raw_data!A:A) - 2)</f>
        <v>5.0334833707743821E-7</v>
      </c>
      <c r="F69" s="47">
        <f>_xlfn.T.DIST.2T(F45, COUNT(raw_data!A:A) - 2)</f>
        <v>1.0269277883594413E-3</v>
      </c>
      <c r="G69" s="85">
        <f>_xlfn.T.DIST.2T(G45, COUNT(raw_data!A:A) - 2)</f>
        <v>0.31215994619329684</v>
      </c>
      <c r="H69" s="84">
        <f>_xlfn.T.DIST.2T(H45, COUNT(raw_data!A:A) - 2)</f>
        <v>5.3570733729846415E-2</v>
      </c>
      <c r="I69" s="85" t="e">
        <f>_xlfn.T.DIST.2T(I45, COUNT(raw_data!A:A) - 2)</f>
        <v>#NUM!</v>
      </c>
      <c r="J69" s="84" t="e">
        <f>_xlfn.T.DIST.2T(J45, COUNT(raw_data!A:A) - 2)</f>
        <v>#NUM!</v>
      </c>
      <c r="K69" s="47">
        <f>_xlfn.T.DIST.2T(K45, COUNT(raw_data!A:A) - 2)</f>
        <v>0.1653339785858535</v>
      </c>
      <c r="L69" s="47">
        <f>_xlfn.T.DIST.2T(L45, COUNT(raw_data!A:A) - 2)</f>
        <v>0.5709390676208419</v>
      </c>
      <c r="M69" s="47">
        <f>_xlfn.T.DIST.2T(M45, COUNT(raw_data!A:A) - 2)</f>
        <v>2.7208560338869609E-2</v>
      </c>
      <c r="N69" s="47" t="e">
        <f>_xlfn.T.DIST.2T(N45, COUNT(raw_data!A:A) - 2)</f>
        <v>#NUM!</v>
      </c>
      <c r="O69" s="47">
        <f>_xlfn.T.DIST.2T(O45, COUNT(raw_data!A:A) - 2)</f>
        <v>2.7418870088220123E-3</v>
      </c>
      <c r="P69" s="47">
        <f>_xlfn.T.DIST.2T(P45, COUNT(raw_data!A:A) - 2)</f>
        <v>2.0773377112267887E-3</v>
      </c>
      <c r="Q69" s="85">
        <v>1</v>
      </c>
      <c r="R69" s="318"/>
      <c r="S69" s="47"/>
      <c r="T69" s="47"/>
      <c r="U69" s="47"/>
      <c r="V69" s="48"/>
    </row>
    <row r="70" spans="1:22" ht="15" thickBot="1" x14ac:dyDescent="0.4">
      <c r="A70" s="310" t="s">
        <v>469</v>
      </c>
      <c r="B70" s="59">
        <f>_xlfn.T.DIST.2T(B46, COUNT(raw_data!A:A) - 2)</f>
        <v>0.11507711358252197</v>
      </c>
      <c r="C70" s="1">
        <f>_xlfn.T.DIST.2T(C46, COUNT(raw_data!A:A) - 2)</f>
        <v>1</v>
      </c>
      <c r="D70" s="1">
        <f>_xlfn.T.DIST.2T(D46, COUNT(raw_data!A:A) - 2)</f>
        <v>0.49665987671307754</v>
      </c>
      <c r="E70" s="1">
        <f>_xlfn.T.DIST.2T(E46, COUNT(raw_data!A:A) - 2)</f>
        <v>0.39994362566954467</v>
      </c>
      <c r="F70" s="1">
        <f>_xlfn.T.DIST.2T(F46, COUNT(raw_data!A:A) - 2)</f>
        <v>0.86192821561069177</v>
      </c>
      <c r="G70" s="33" t="e">
        <f>_xlfn.T.DIST.2T(G46, COUNT(raw_data!A:A) - 2)</f>
        <v>#NUM!</v>
      </c>
      <c r="H70" s="59">
        <f>_xlfn.T.DIST.2T(H46, COUNT(raw_data!A:A) - 2)</f>
        <v>0.77071327856932448</v>
      </c>
      <c r="I70" s="33">
        <f>_xlfn.T.DIST.2T(I46, COUNT(raw_data!A:A) - 2)</f>
        <v>0.90680964433156919</v>
      </c>
      <c r="J70" s="59">
        <f>_xlfn.T.DIST.2T(J46, COUNT(raw_data!A:A) - 2)</f>
        <v>0.81379658781329556</v>
      </c>
      <c r="K70" s="1">
        <f>_xlfn.T.DIST.2T(K46, COUNT(raw_data!A:A) - 2)</f>
        <v>0.87828530187703935</v>
      </c>
      <c r="L70" s="1">
        <f>_xlfn.T.DIST.2T(L46, COUNT(raw_data!A:A) - 2)</f>
        <v>1</v>
      </c>
      <c r="M70" s="1" t="e">
        <f>_xlfn.T.DIST.2T(M46, COUNT(raw_data!A:A) - 2)</f>
        <v>#NUM!</v>
      </c>
      <c r="N70" s="1">
        <f>_xlfn.T.DIST.2T(N46, COUNT(raw_data!A:A) - 2)</f>
        <v>0.87828530187703935</v>
      </c>
      <c r="O70" s="1">
        <f>_xlfn.T.DIST.2T(O46, COUNT(raw_data!A:A) - 2)</f>
        <v>1</v>
      </c>
      <c r="P70" s="1">
        <f>_xlfn.T.DIST.2T(P46, COUNT(raw_data!A:A) - 2)</f>
        <v>0.47136168054729355</v>
      </c>
      <c r="Q70" s="33">
        <f>_xlfn.T.DIST.2T(Q46, COUNT(raw_data!A:A) - 2)</f>
        <v>0.54473730080449112</v>
      </c>
      <c r="R70" s="317">
        <v>1</v>
      </c>
      <c r="S70" s="1"/>
      <c r="T70" s="1"/>
      <c r="U70" s="1"/>
      <c r="V70" s="46"/>
    </row>
    <row r="71" spans="1:22" x14ac:dyDescent="0.35">
      <c r="A71" s="311" t="s">
        <v>613</v>
      </c>
      <c r="B71" s="314">
        <f>_xlfn.T.DIST.2T(B47, COUNT(raw_data!A:A) - 2)</f>
        <v>4.4765376532223013E-4</v>
      </c>
      <c r="C71" s="13">
        <f>_xlfn.T.DIST.2T(C47, COUNT(raw_data!A:A) - 2)</f>
        <v>2.1196124534037029E-3</v>
      </c>
      <c r="D71" s="13">
        <f>_xlfn.T.DIST.2T(D47, COUNT(raw_data!A:A) - 2)</f>
        <v>8.5344997416506201E-5</v>
      </c>
      <c r="E71" s="13">
        <f>_xlfn.T.DIST.2T(E47, COUNT(raw_data!A:A) - 2)</f>
        <v>1.8434900334086385E-5</v>
      </c>
      <c r="F71" s="13">
        <f>_xlfn.T.DIST.2T(F47, COUNT(raw_data!A:A) - 2)</f>
        <v>2.5433037666820242E-4</v>
      </c>
      <c r="G71" s="315">
        <f>_xlfn.T.DIST.2T(G47, COUNT(raw_data!A:A) - 2)</f>
        <v>0.18344169322415385</v>
      </c>
      <c r="H71" s="314">
        <f>_xlfn.T.DIST.2T(H47, COUNT(raw_data!A:A) - 2)</f>
        <v>6.8158828783734832E-2</v>
      </c>
      <c r="I71" s="315" t="e">
        <f>_xlfn.T.DIST.2T(I47, COUNT(raw_data!A:A) - 2)</f>
        <v>#NUM!</v>
      </c>
      <c r="J71" s="314" t="e">
        <f>_xlfn.T.DIST.2T(J47, COUNT(raw_data!A:A) - 2)</f>
        <v>#NUM!</v>
      </c>
      <c r="K71" s="13">
        <f>_xlfn.T.DIST.2T(K47, COUNT(raw_data!A:A) - 2)</f>
        <v>9.7258395022411043E-2</v>
      </c>
      <c r="L71" s="13">
        <f>_xlfn.T.DIST.2T(L47, COUNT(raw_data!A:A) - 2)</f>
        <v>0.81500265141008721</v>
      </c>
      <c r="M71" s="13">
        <f>_xlfn.T.DIST.2T(M47, COUNT(raw_data!A:A) - 2)</f>
        <v>4.3248611087731655E-2</v>
      </c>
      <c r="N71" s="13" t="e">
        <f>_xlfn.T.DIST.2T(N47, COUNT(raw_data!A:A) - 2)</f>
        <v>#NUM!</v>
      </c>
      <c r="O71" s="13">
        <f>_xlfn.T.DIST.2T(O47, COUNT(raw_data!A:A) - 2)</f>
        <v>3.1713675876467195E-3</v>
      </c>
      <c r="P71" s="13">
        <f>_xlfn.T.DIST.2T(P47, COUNT(raw_data!A:A) - 2)</f>
        <v>2.3014513460518405E-2</v>
      </c>
      <c r="Q71" s="315">
        <f>_xlfn.T.DIST.2T(Q47, COUNT(raw_data!A:A) - 2)</f>
        <v>2.3000924132554252E-4</v>
      </c>
      <c r="R71" s="319">
        <f>_xlfn.T.DIST.2T(R47, COUNT(raw_data!A:A) - 2)</f>
        <v>0.44583834154275115</v>
      </c>
      <c r="S71" s="13">
        <v>1</v>
      </c>
      <c r="T71" s="13"/>
      <c r="U71" s="13"/>
      <c r="V71" s="45"/>
    </row>
    <row r="72" spans="1:22" x14ac:dyDescent="0.35">
      <c r="A72" s="312" t="s">
        <v>614</v>
      </c>
      <c r="B72" s="59">
        <f>_xlfn.T.DIST.2T(B48, COUNT(raw_data!A:A) - 2)</f>
        <v>6.3132349664941619E-4</v>
      </c>
      <c r="C72" s="1">
        <f>_xlfn.T.DIST.2T(C48, COUNT(raw_data!A:A) - 2)</f>
        <v>3.0105443313386892E-4</v>
      </c>
      <c r="D72" s="1">
        <f>_xlfn.T.DIST.2T(D48, COUNT(raw_data!A:A) - 2)</f>
        <v>2.6795025678670457E-5</v>
      </c>
      <c r="E72" s="1">
        <f>_xlfn.T.DIST.2T(E48, COUNT(raw_data!A:A) - 2)</f>
        <v>1.0932663868987833E-5</v>
      </c>
      <c r="F72" s="1">
        <f>_xlfn.T.DIST.2T(F48, COUNT(raw_data!A:A) - 2)</f>
        <v>2.6253059802230477E-4</v>
      </c>
      <c r="G72" s="33">
        <f>_xlfn.T.DIST.2T(G48, COUNT(raw_data!A:A) - 2)</f>
        <v>0.24248551522384956</v>
      </c>
      <c r="H72" s="59">
        <f>_xlfn.T.DIST.2T(H48, COUNT(raw_data!A:A) - 2)</f>
        <v>6.557131909000101E-2</v>
      </c>
      <c r="I72" s="33" t="e">
        <f>_xlfn.T.DIST.2T(I48, COUNT(raw_data!A:A) - 2)</f>
        <v>#NUM!</v>
      </c>
      <c r="J72" s="59" t="e">
        <f>_xlfn.T.DIST.2T(J48, COUNT(raw_data!A:A) - 2)</f>
        <v>#NUM!</v>
      </c>
      <c r="K72" s="1">
        <f>_xlfn.T.DIST.2T(K48, COUNT(raw_data!A:A) - 2)</f>
        <v>5.7588614554080944E-2</v>
      </c>
      <c r="L72" s="1">
        <f>_xlfn.T.DIST.2T(L48, COUNT(raw_data!A:A) - 2)</f>
        <v>0.79032606590818266</v>
      </c>
      <c r="M72" s="1">
        <f>_xlfn.T.DIST.2T(M48, COUNT(raw_data!A:A) - 2)</f>
        <v>1.9279975797293944E-2</v>
      </c>
      <c r="N72" s="1" t="e">
        <f>_xlfn.T.DIST.2T(N48, COUNT(raw_data!A:A) - 2)</f>
        <v>#NUM!</v>
      </c>
      <c r="O72" s="1">
        <f>_xlfn.T.DIST.2T(O48, COUNT(raw_data!A:A) - 2)</f>
        <v>3.4653896457676711E-4</v>
      </c>
      <c r="P72" s="1">
        <f>_xlfn.T.DIST.2T(P48, COUNT(raw_data!A:A) - 2)</f>
        <v>1.8914662736446104E-2</v>
      </c>
      <c r="Q72" s="33">
        <f>_xlfn.T.DIST.2T(Q48, COUNT(raw_data!A:A) - 2)</f>
        <v>1.3451376287921851E-4</v>
      </c>
      <c r="R72" s="317">
        <f>_xlfn.T.DIST.2T(R48, COUNT(raw_data!A:A) - 2)</f>
        <v>0.52795522394713656</v>
      </c>
      <c r="S72" s="1">
        <f>_xlfn.T.DIST.2T(S48, COUNT(raw_data!A:A) - 2)</f>
        <v>1.8552487454040414E-7</v>
      </c>
      <c r="T72" s="1">
        <v>1</v>
      </c>
      <c r="U72" s="1"/>
      <c r="V72" s="46"/>
    </row>
    <row r="73" spans="1:22" x14ac:dyDescent="0.35">
      <c r="A73" s="312" t="s">
        <v>471</v>
      </c>
      <c r="B73" s="59">
        <f>_xlfn.T.DIST.2T(B49, COUNT(raw_data!A:A) - 2)</f>
        <v>7.9493212579952125E-3</v>
      </c>
      <c r="C73" s="1">
        <f>_xlfn.T.DIST.2T(C49, COUNT(raw_data!A:A) - 2)</f>
        <v>2.863845394681951E-3</v>
      </c>
      <c r="D73" s="1">
        <f>_xlfn.T.DIST.2T(D49, COUNT(raw_data!A:A) - 2)</f>
        <v>3.6667493164975626E-2</v>
      </c>
      <c r="E73" s="1">
        <f>_xlfn.T.DIST.2T(E49, COUNT(raw_data!A:A) - 2)</f>
        <v>2.3900946611754827E-2</v>
      </c>
      <c r="F73" s="1">
        <f>_xlfn.T.DIST.2T(F49, COUNT(raw_data!A:A) - 2)</f>
        <v>9.3860129432478692E-2</v>
      </c>
      <c r="G73" s="33">
        <f>_xlfn.T.DIST.2T(G49, COUNT(raw_data!A:A) - 2)</f>
        <v>0.34166766932340248</v>
      </c>
      <c r="H73" s="59">
        <f>_xlfn.T.DIST.2T(H49, COUNT(raw_data!A:A) - 2)</f>
        <v>0.53460461436009654</v>
      </c>
      <c r="I73" s="33" t="e">
        <f>_xlfn.T.DIST.2T(I49, COUNT(raw_data!A:A) - 2)</f>
        <v>#NUM!</v>
      </c>
      <c r="J73" s="59" t="e">
        <f>_xlfn.T.DIST.2T(J49, COUNT(raw_data!A:A) - 2)</f>
        <v>#NUM!</v>
      </c>
      <c r="K73" s="1">
        <f>_xlfn.T.DIST.2T(K49, COUNT(raw_data!A:A) - 2)</f>
        <v>1.2390922244901502E-3</v>
      </c>
      <c r="L73" s="1">
        <f>_xlfn.T.DIST.2T(L49, COUNT(raw_data!A:A) - 2)</f>
        <v>0.59295699099697474</v>
      </c>
      <c r="M73" s="1">
        <f>_xlfn.T.DIST.2T(M49, COUNT(raw_data!A:A) - 2)</f>
        <v>8.2013036421230881E-2</v>
      </c>
      <c r="N73" s="1" t="e">
        <f>_xlfn.T.DIST.2T(N49, COUNT(raw_data!A:A) - 2)</f>
        <v>#NUM!</v>
      </c>
      <c r="O73" s="1">
        <f>_xlfn.T.DIST.2T(O49, COUNT(raw_data!A:A) - 2)</f>
        <v>8.4709585741964983E-3</v>
      </c>
      <c r="P73" s="1">
        <f>_xlfn.T.DIST.2T(P49, COUNT(raw_data!A:A) - 2)</f>
        <v>0.17095595636771674</v>
      </c>
      <c r="Q73" s="33">
        <f>_xlfn.T.DIST.2T(Q49, COUNT(raw_data!A:A) - 2)</f>
        <v>7.4232093305194674E-2</v>
      </c>
      <c r="R73" s="317">
        <f>_xlfn.T.DIST.2T(R49, COUNT(raw_data!A:A) - 2)</f>
        <v>0.54473730080449112</v>
      </c>
      <c r="S73" s="1">
        <f>_xlfn.T.DIST.2T(S49, COUNT(raw_data!A:A) - 2)</f>
        <v>1.4280780256731304E-2</v>
      </c>
      <c r="T73" s="1">
        <f>_xlfn.T.DIST.2T(T49, COUNT(raw_data!A:A) - 2)</f>
        <v>6.7104368882849909E-3</v>
      </c>
      <c r="U73" s="1">
        <v>1</v>
      </c>
      <c r="V73" s="46"/>
    </row>
    <row r="74" spans="1:22" ht="15" thickBot="1" x14ac:dyDescent="0.4">
      <c r="A74" s="313" t="s">
        <v>473</v>
      </c>
      <c r="B74" s="60">
        <f>_xlfn.T.DIST.2T(B50, COUNT(raw_data!A:A) - 2)</f>
        <v>3.680293368955264E-2</v>
      </c>
      <c r="C74" s="61">
        <f>_xlfn.T.DIST.2T(C50, COUNT(raw_data!A:A) - 2)</f>
        <v>4.3176727827846817E-2</v>
      </c>
      <c r="D74" s="61">
        <f>_xlfn.T.DIST.2T(D50, COUNT(raw_data!A:A) - 2)</f>
        <v>7.4091326155433318E-2</v>
      </c>
      <c r="E74" s="61">
        <f>_xlfn.T.DIST.2T(E50, COUNT(raw_data!A:A) - 2)</f>
        <v>5.46959769415091E-2</v>
      </c>
      <c r="F74" s="61">
        <f>_xlfn.T.DIST.2T(F50, COUNT(raw_data!A:A) - 2)</f>
        <v>0.33588751488431462</v>
      </c>
      <c r="G74" s="62">
        <f>_xlfn.T.DIST.2T(G50, COUNT(raw_data!A:A) - 2)</f>
        <v>0.52703650146924952</v>
      </c>
      <c r="H74" s="60">
        <f>_xlfn.T.DIST.2T(H50, COUNT(raw_data!A:A) - 2)</f>
        <v>0.62407535954144155</v>
      </c>
      <c r="I74" s="62" t="e">
        <f>_xlfn.T.DIST.2T(I50, COUNT(raw_data!A:A) - 2)</f>
        <v>#NUM!</v>
      </c>
      <c r="J74" s="60" t="e">
        <f>_xlfn.T.DIST.2T(J50, COUNT(raw_data!A:A) - 2)</f>
        <v>#NUM!</v>
      </c>
      <c r="K74" s="61">
        <f>_xlfn.T.DIST.2T(K50, COUNT(raw_data!A:A) - 2)</f>
        <v>3.9779173622276357E-4</v>
      </c>
      <c r="L74" s="61">
        <f>_xlfn.T.DIST.2T(L50, COUNT(raw_data!A:A) - 2)</f>
        <v>0.20318026478672366</v>
      </c>
      <c r="M74" s="61">
        <f>_xlfn.T.DIST.2T(M50, COUNT(raw_data!A:A) - 2)</f>
        <v>0.2297859402849754</v>
      </c>
      <c r="N74" s="61" t="e">
        <f>_xlfn.T.DIST.2T(N50, COUNT(raw_data!A:A) - 2)</f>
        <v>#NUM!</v>
      </c>
      <c r="O74" s="61">
        <f>_xlfn.T.DIST.2T(O50, COUNT(raw_data!A:A) - 2)</f>
        <v>5.1739797962892423E-2</v>
      </c>
      <c r="P74" s="61">
        <f>_xlfn.T.DIST.2T(P50, COUNT(raw_data!A:A) - 2)</f>
        <v>0.18677653942190667</v>
      </c>
      <c r="Q74" s="62">
        <f>_xlfn.T.DIST.2T(Q50, COUNT(raw_data!A:A) - 2)</f>
        <v>0.12445457981879561</v>
      </c>
      <c r="R74" s="320">
        <f>_xlfn.T.DIST.2T(R50, COUNT(raw_data!A:A) - 2)</f>
        <v>0.4608560143074204</v>
      </c>
      <c r="S74" s="47">
        <f>_xlfn.T.DIST.2T(S50, COUNT(raw_data!A:A) - 2)</f>
        <v>8.1201994708422973E-2</v>
      </c>
      <c r="T74" s="47">
        <f>_xlfn.T.DIST.2T(T50, COUNT(raw_data!A:A) - 2)</f>
        <v>5.2227286169775594E-2</v>
      </c>
      <c r="U74" s="47">
        <f>_xlfn.T.DIST.2T(U50, COUNT(raw_data!A:A) - 2)</f>
        <v>5.5582686181969085E-4</v>
      </c>
      <c r="V74" s="48">
        <v>1</v>
      </c>
    </row>
  </sheetData>
  <mergeCells count="5">
    <mergeCell ref="A3:A4"/>
    <mergeCell ref="A27:A28"/>
    <mergeCell ref="A51:A52"/>
    <mergeCell ref="B1:V2"/>
    <mergeCell ref="A1:A2"/>
  </mergeCells>
  <conditionalFormatting sqref="B74:V74 B54 B55:C55 B73:U73 B72:T72 B71:S71 B70:R70 B69:Q69 B68:P68 B67:O67 B66:N66 B65:M65 B64:L64 B63:K63 B62:J62 B61:I61 B60:H60 B59:G59 B58:F58 B57:E57 B56:D56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" location="Intro!A1" display="Intro!A1" xr:uid="{E3FE9C69-50AD-48DE-823E-6B196231F35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2020-06-13T23:54:37Z</dcterms:modified>
</cp:coreProperties>
</file>