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filterPrivacy="1" defaultThemeVersion="124226"/>
  <xr:revisionPtr revIDLastSave="0" documentId="13_ncr:1_{D3EB6F43-8425-41BE-A15F-CF98A0D344E2}" xr6:coauthVersionLast="45" xr6:coauthVersionMax="45" xr10:uidLastSave="{00000000-0000-0000-0000-000000000000}"/>
  <bookViews>
    <workbookView xWindow="-110" yWindow="-110" windowWidth="18490" windowHeight="11020" firstSheet="4" activeTab="6" xr2:uid="{00000000-000D-0000-FFFF-FFFF00000000}"/>
  </bookViews>
  <sheets>
    <sheet name="Intro" sheetId="8" r:id="rId1"/>
    <sheet name="raw_data" sheetId="10" r:id="rId2"/>
    <sheet name="coded_data" sheetId="11" r:id="rId3"/>
    <sheet name="processed_data" sheetId="12" r:id="rId4"/>
    <sheet name="survey answers" sheetId="13" r:id="rId5"/>
    <sheet name="summary" sheetId="14" r:id="rId6"/>
    <sheet name="correlations" sheetId="15" r:id="rId7"/>
  </sheets>
  <externalReferences>
    <externalReference r:id="rId8"/>
  </externalReferences>
  <definedNames>
    <definedName name="Respondents">'[1]Socio-demographic'!$A$3:$A$154+[1]Knowledge!$A$3:$A$153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27" i="14" l="1"/>
  <c r="M26" i="14"/>
  <c r="M25" i="14"/>
  <c r="M22" i="14"/>
  <c r="M21" i="14"/>
  <c r="M20" i="14"/>
  <c r="M19" i="14"/>
  <c r="M18" i="14"/>
  <c r="M17" i="14"/>
  <c r="M14" i="14"/>
  <c r="M13" i="14"/>
  <c r="M12" i="14"/>
  <c r="M11" i="14"/>
  <c r="M8" i="14"/>
  <c r="M7" i="14"/>
  <c r="M6" i="14"/>
  <c r="I27" i="14"/>
  <c r="I26" i="14"/>
  <c r="I22" i="14"/>
  <c r="I21" i="14"/>
  <c r="I19" i="14"/>
  <c r="I17" i="14"/>
  <c r="I14" i="14"/>
  <c r="I13" i="14"/>
  <c r="I12" i="14"/>
  <c r="I11" i="14"/>
  <c r="I8" i="14"/>
  <c r="I7" i="14"/>
  <c r="I6" i="14"/>
  <c r="H27" i="14"/>
  <c r="H26" i="14"/>
  <c r="H25" i="14"/>
  <c r="I25" i="14" s="1"/>
  <c r="J25" i="14" s="1"/>
  <c r="K25" i="14" s="1"/>
  <c r="H22" i="14"/>
  <c r="H21" i="14"/>
  <c r="H20" i="14"/>
  <c r="I20" i="14" s="1"/>
  <c r="J20" i="14" s="1"/>
  <c r="K20" i="14" s="1"/>
  <c r="H19" i="14"/>
  <c r="H18" i="14"/>
  <c r="I18" i="14" s="1"/>
  <c r="J18" i="14" s="1"/>
  <c r="K18" i="14" s="1"/>
  <c r="H17" i="14"/>
  <c r="H14" i="14"/>
  <c r="H13" i="14"/>
  <c r="H12" i="14"/>
  <c r="H11" i="14"/>
  <c r="H8" i="14"/>
  <c r="H7" i="14"/>
  <c r="H6" i="14"/>
  <c r="G27" i="14"/>
  <c r="G26" i="14"/>
  <c r="G25" i="14"/>
  <c r="G22" i="14"/>
  <c r="G21" i="14"/>
  <c r="G20" i="14"/>
  <c r="G19" i="14"/>
  <c r="G18" i="14"/>
  <c r="G17" i="14"/>
  <c r="G14" i="14"/>
  <c r="G13" i="14"/>
  <c r="G12" i="14"/>
  <c r="G11" i="14"/>
  <c r="G8" i="14"/>
  <c r="G7" i="14"/>
  <c r="G6" i="14"/>
  <c r="F27" i="14"/>
  <c r="F26" i="14"/>
  <c r="F25" i="14"/>
  <c r="F22" i="14"/>
  <c r="F21" i="14"/>
  <c r="F20" i="14"/>
  <c r="F19" i="14"/>
  <c r="F18" i="14"/>
  <c r="F17" i="14"/>
  <c r="F14" i="14"/>
  <c r="F13" i="14"/>
  <c r="F12" i="14"/>
  <c r="F11" i="14"/>
  <c r="F8" i="14"/>
  <c r="F7" i="14"/>
  <c r="F6" i="14"/>
  <c r="E27" i="14"/>
  <c r="E26" i="14"/>
  <c r="E25" i="14"/>
  <c r="E22" i="14"/>
  <c r="E21" i="14"/>
  <c r="E20" i="14"/>
  <c r="E19" i="14"/>
  <c r="E18" i="14"/>
  <c r="E17" i="14"/>
  <c r="E14" i="14"/>
  <c r="E13" i="14"/>
  <c r="E12" i="14"/>
  <c r="E11" i="14"/>
  <c r="E8" i="14"/>
  <c r="E7" i="14"/>
  <c r="E6" i="14"/>
  <c r="D27" i="14"/>
  <c r="D26" i="14"/>
  <c r="D25" i="14"/>
  <c r="D22" i="14"/>
  <c r="D21" i="14"/>
  <c r="D20" i="14"/>
  <c r="D19" i="14"/>
  <c r="D18" i="14"/>
  <c r="D17" i="14"/>
  <c r="D14" i="14"/>
  <c r="D13" i="14"/>
  <c r="D12" i="14"/>
  <c r="D11" i="14"/>
  <c r="D8" i="14"/>
  <c r="D7" i="14"/>
  <c r="D6" i="14"/>
  <c r="C27" i="14"/>
  <c r="C26" i="14"/>
  <c r="C25" i="14"/>
  <c r="C22" i="14"/>
  <c r="C21" i="14"/>
  <c r="C20" i="14"/>
  <c r="C19" i="14"/>
  <c r="C18" i="14"/>
  <c r="C17" i="14"/>
  <c r="C14" i="14"/>
  <c r="C13" i="14"/>
  <c r="C12" i="14"/>
  <c r="C11" i="14"/>
  <c r="C8" i="14"/>
  <c r="C7" i="14"/>
  <c r="C6" i="14"/>
  <c r="M5" i="14"/>
  <c r="H5" i="14"/>
  <c r="I5" i="14" s="1"/>
  <c r="J5" i="14" s="1"/>
  <c r="K5" i="14" s="1"/>
  <c r="G5" i="14"/>
  <c r="F5" i="14"/>
  <c r="E5" i="14"/>
  <c r="D5" i="14"/>
  <c r="C5" i="14"/>
  <c r="J27" i="14" l="1"/>
  <c r="K27" i="14" s="1"/>
  <c r="J26" i="14"/>
  <c r="K26" i="14" s="1"/>
  <c r="J22" i="14"/>
  <c r="K22" i="14" s="1"/>
  <c r="J21" i="14"/>
  <c r="K21" i="14" s="1"/>
  <c r="J19" i="14"/>
  <c r="K19" i="14" s="1"/>
  <c r="J17" i="14"/>
  <c r="K17" i="14" s="1"/>
  <c r="J14" i="14"/>
  <c r="K14" i="14" s="1"/>
  <c r="J13" i="14"/>
  <c r="K13" i="14" s="1"/>
  <c r="J12" i="14"/>
  <c r="K12" i="14" s="1"/>
  <c r="J11" i="14"/>
  <c r="K11" i="14" s="1"/>
  <c r="J8" i="14"/>
  <c r="K8" i="14" s="1"/>
  <c r="J7" i="14"/>
  <c r="K7" i="14" s="1"/>
  <c r="J6" i="14"/>
  <c r="K6" i="14" s="1"/>
  <c r="L26" i="14"/>
  <c r="L22" i="14"/>
  <c r="L21" i="14"/>
  <c r="L19" i="14"/>
  <c r="L17" i="14"/>
  <c r="L13" i="14"/>
  <c r="L12" i="14"/>
  <c r="L25" i="14"/>
  <c r="L18" i="14"/>
  <c r="L14" i="14"/>
  <c r="L7" i="14"/>
  <c r="L6" i="14"/>
  <c r="L5" i="14"/>
  <c r="L27" i="14"/>
  <c r="L20" i="14"/>
  <c r="L8" i="14"/>
  <c r="L11" i="14"/>
  <c r="BO5" i="12"/>
  <c r="BO6" i="12"/>
  <c r="BQ6" i="12" s="1"/>
  <c r="BP6" i="12" s="1"/>
  <c r="BO7" i="12"/>
  <c r="BQ7" i="12" s="1"/>
  <c r="BP7" i="12" s="1"/>
  <c r="BO8" i="12"/>
  <c r="BO9" i="12"/>
  <c r="BO10" i="12"/>
  <c r="BQ10" i="12" s="1"/>
  <c r="BP10" i="12" s="1"/>
  <c r="BO11" i="12"/>
  <c r="BQ11" i="12" s="1"/>
  <c r="BP11" i="12" s="1"/>
  <c r="BO12" i="12"/>
  <c r="BO13" i="12"/>
  <c r="BO4" i="12"/>
  <c r="BK5" i="12"/>
  <c r="BK6" i="12"/>
  <c r="BM6" i="12" s="1"/>
  <c r="BL6" i="12" s="1"/>
  <c r="BK7" i="12"/>
  <c r="BK8" i="12"/>
  <c r="BK9" i="12"/>
  <c r="BK10" i="12"/>
  <c r="BK11" i="12"/>
  <c r="BK12" i="12"/>
  <c r="BK13" i="12"/>
  <c r="BK4" i="12"/>
  <c r="BN5" i="12"/>
  <c r="BQ5" i="12"/>
  <c r="BP5" i="12" s="1"/>
  <c r="BN6" i="12"/>
  <c r="BN7" i="12"/>
  <c r="BN8" i="12"/>
  <c r="BQ8" i="12"/>
  <c r="BP8" i="12" s="1"/>
  <c r="BN9" i="12"/>
  <c r="BQ9" i="12"/>
  <c r="BP9" i="12" s="1"/>
  <c r="BN10" i="12"/>
  <c r="BN11" i="12"/>
  <c r="BN12" i="12"/>
  <c r="BQ12" i="12"/>
  <c r="BP12" i="12" s="1"/>
  <c r="BN13" i="12"/>
  <c r="BQ13" i="12"/>
  <c r="BP13" i="12" s="1"/>
  <c r="BN4" i="12"/>
  <c r="BJ5" i="12"/>
  <c r="BJ6" i="12"/>
  <c r="BJ7" i="12"/>
  <c r="BM7" i="12" s="1"/>
  <c r="BL7" i="12" s="1"/>
  <c r="BJ8" i="12"/>
  <c r="BM8" i="12"/>
  <c r="BL8" i="12" s="1"/>
  <c r="BJ9" i="12"/>
  <c r="BM9" i="12" s="1"/>
  <c r="BL9" i="12" s="1"/>
  <c r="BJ10" i="12"/>
  <c r="BM10" i="12"/>
  <c r="BL10" i="12" s="1"/>
  <c r="BJ11" i="12"/>
  <c r="BM11" i="12" s="1"/>
  <c r="BL11" i="12" s="1"/>
  <c r="BJ12" i="12"/>
  <c r="BM12" i="12"/>
  <c r="BL12" i="12" s="1"/>
  <c r="BJ13" i="12"/>
  <c r="BJ4" i="12"/>
  <c r="BF5" i="12"/>
  <c r="BG5" i="12" s="1"/>
  <c r="BI5" i="12" s="1"/>
  <c r="BH5" i="12" s="1"/>
  <c r="BF6" i="12"/>
  <c r="BG6" i="12" s="1"/>
  <c r="BI6" i="12" s="1"/>
  <c r="BH6" i="12" s="1"/>
  <c r="BF7" i="12"/>
  <c r="BG7" i="12" s="1"/>
  <c r="BI7" i="12" s="1"/>
  <c r="BH7" i="12" s="1"/>
  <c r="BF8" i="12"/>
  <c r="BG8" i="12" s="1"/>
  <c r="BI8" i="12" s="1"/>
  <c r="BH8" i="12" s="1"/>
  <c r="BF9" i="12"/>
  <c r="BG9" i="12" s="1"/>
  <c r="BI9" i="12" s="1"/>
  <c r="BH9" i="12" s="1"/>
  <c r="BF10" i="12"/>
  <c r="BG10" i="12" s="1"/>
  <c r="BI10" i="12" s="1"/>
  <c r="BH10" i="12" s="1"/>
  <c r="BF11" i="12"/>
  <c r="BG11" i="12" s="1"/>
  <c r="BI11" i="12" s="1"/>
  <c r="BH11" i="12" s="1"/>
  <c r="BF12" i="12"/>
  <c r="BG12" i="12" s="1"/>
  <c r="BI12" i="12" s="1"/>
  <c r="BH12" i="12" s="1"/>
  <c r="BF13" i="12"/>
  <c r="BG13" i="12" s="1"/>
  <c r="BI13" i="12" s="1"/>
  <c r="BH13" i="12" s="1"/>
  <c r="BG4" i="12"/>
  <c r="BF4" i="12"/>
  <c r="BB5" i="12"/>
  <c r="BC5" i="12"/>
  <c r="BE5" i="12" s="1"/>
  <c r="BD5" i="12" s="1"/>
  <c r="BB6" i="12"/>
  <c r="BC6" i="12"/>
  <c r="BE6" i="12" s="1"/>
  <c r="BD6" i="12" s="1"/>
  <c r="BB7" i="12"/>
  <c r="BC7" i="12"/>
  <c r="BE7" i="12" s="1"/>
  <c r="BD7" i="12" s="1"/>
  <c r="BB8" i="12"/>
  <c r="BC8" i="12"/>
  <c r="BE8" i="12" s="1"/>
  <c r="BD8" i="12" s="1"/>
  <c r="BB9" i="12"/>
  <c r="BC9" i="12"/>
  <c r="BE9" i="12" s="1"/>
  <c r="BD9" i="12" s="1"/>
  <c r="BB10" i="12"/>
  <c r="BC10" i="12"/>
  <c r="BE10" i="12" s="1"/>
  <c r="BD10" i="12" s="1"/>
  <c r="BB11" i="12"/>
  <c r="BC11" i="12"/>
  <c r="BE11" i="12" s="1"/>
  <c r="BD11" i="12" s="1"/>
  <c r="BB12" i="12"/>
  <c r="BC12" i="12"/>
  <c r="BE12" i="12" s="1"/>
  <c r="BD12" i="12" s="1"/>
  <c r="BB13" i="12"/>
  <c r="BC13" i="12"/>
  <c r="BE13" i="12" s="1"/>
  <c r="BD13" i="12" s="1"/>
  <c r="BC4" i="12"/>
  <c r="BB4" i="12"/>
  <c r="AX5" i="12"/>
  <c r="AY5" i="12" s="1"/>
  <c r="BA5" i="12" s="1"/>
  <c r="AZ5" i="12" s="1"/>
  <c r="AX6" i="12"/>
  <c r="AY6" i="12"/>
  <c r="BA6" i="12" s="1"/>
  <c r="AZ6" i="12" s="1"/>
  <c r="AX7" i="12"/>
  <c r="AY7" i="12" s="1"/>
  <c r="BA7" i="12" s="1"/>
  <c r="AZ7" i="12" s="1"/>
  <c r="AX8" i="12"/>
  <c r="AY8" i="12"/>
  <c r="BA8" i="12" s="1"/>
  <c r="AZ8" i="12" s="1"/>
  <c r="AX9" i="12"/>
  <c r="AY9" i="12" s="1"/>
  <c r="BA9" i="12" s="1"/>
  <c r="AZ9" i="12" s="1"/>
  <c r="AX10" i="12"/>
  <c r="AY10" i="12"/>
  <c r="BA10" i="12" s="1"/>
  <c r="AZ10" i="12" s="1"/>
  <c r="AX11" i="12"/>
  <c r="AY11" i="12" s="1"/>
  <c r="BA11" i="12" s="1"/>
  <c r="AZ11" i="12" s="1"/>
  <c r="AX12" i="12"/>
  <c r="AY12" i="12"/>
  <c r="BA12" i="12" s="1"/>
  <c r="AZ12" i="12" s="1"/>
  <c r="AX13" i="12"/>
  <c r="AY13" i="12"/>
  <c r="BA13" i="12" s="1"/>
  <c r="AZ13" i="12" s="1"/>
  <c r="AY4" i="12"/>
  <c r="AX4" i="12"/>
  <c r="AT5" i="12"/>
  <c r="AU5" i="12"/>
  <c r="AW5" i="12" s="1"/>
  <c r="AV5" i="12" s="1"/>
  <c r="AT6" i="12"/>
  <c r="AU6" i="12" s="1"/>
  <c r="AW6" i="12" s="1"/>
  <c r="AV6" i="12" s="1"/>
  <c r="AT7" i="12"/>
  <c r="AU7" i="12"/>
  <c r="AW7" i="12" s="1"/>
  <c r="AV7" i="12" s="1"/>
  <c r="AT8" i="12"/>
  <c r="AU8" i="12" s="1"/>
  <c r="AW8" i="12" s="1"/>
  <c r="AV8" i="12" s="1"/>
  <c r="AT9" i="12"/>
  <c r="AU9" i="12"/>
  <c r="AW9" i="12" s="1"/>
  <c r="AV9" i="12" s="1"/>
  <c r="AT10" i="12"/>
  <c r="AU10" i="12" s="1"/>
  <c r="AW10" i="12" s="1"/>
  <c r="AV10" i="12" s="1"/>
  <c r="AT11" i="12"/>
  <c r="AU11" i="12"/>
  <c r="AW11" i="12" s="1"/>
  <c r="AV11" i="12" s="1"/>
  <c r="AT12" i="12"/>
  <c r="AU12" i="12" s="1"/>
  <c r="AW12" i="12" s="1"/>
  <c r="AV12" i="12" s="1"/>
  <c r="AT13" i="12"/>
  <c r="AU13" i="12"/>
  <c r="AW13" i="12" s="1"/>
  <c r="AV13" i="12" s="1"/>
  <c r="AU4" i="12"/>
  <c r="AT4" i="12"/>
  <c r="AP5" i="12"/>
  <c r="AQ5" i="12" s="1"/>
  <c r="AS5" i="12" s="1"/>
  <c r="AR5" i="12" s="1"/>
  <c r="AP6" i="12"/>
  <c r="AQ6" i="12"/>
  <c r="AS6" i="12" s="1"/>
  <c r="AR6" i="12" s="1"/>
  <c r="AP7" i="12"/>
  <c r="AQ7" i="12" s="1"/>
  <c r="AS7" i="12" s="1"/>
  <c r="AR7" i="12" s="1"/>
  <c r="AP8" i="12"/>
  <c r="AQ8" i="12"/>
  <c r="AS8" i="12" s="1"/>
  <c r="AR8" i="12" s="1"/>
  <c r="AP9" i="12"/>
  <c r="AQ9" i="12" s="1"/>
  <c r="AS9" i="12" s="1"/>
  <c r="AR9" i="12" s="1"/>
  <c r="AP10" i="12"/>
  <c r="AQ10" i="12"/>
  <c r="AS10" i="12" s="1"/>
  <c r="AR10" i="12" s="1"/>
  <c r="AP11" i="12"/>
  <c r="AQ11" i="12" s="1"/>
  <c r="AS11" i="12" s="1"/>
  <c r="AR11" i="12" s="1"/>
  <c r="AP12" i="12"/>
  <c r="AQ12" i="12"/>
  <c r="AS12" i="12" s="1"/>
  <c r="AR12" i="12" s="1"/>
  <c r="AP13" i="12"/>
  <c r="AQ13" i="12" s="1"/>
  <c r="AS13" i="12" s="1"/>
  <c r="AR13" i="12" s="1"/>
  <c r="AQ4" i="12"/>
  <c r="AP4" i="12"/>
  <c r="E5" i="12"/>
  <c r="D5" i="12" s="1"/>
  <c r="E6" i="12"/>
  <c r="D6" i="12" s="1"/>
  <c r="E7" i="12"/>
  <c r="D7" i="12" s="1"/>
  <c r="D8" i="12"/>
  <c r="E8" i="12"/>
  <c r="E9" i="12"/>
  <c r="D9" i="12" s="1"/>
  <c r="E10" i="12"/>
  <c r="D10" i="12" s="1"/>
  <c r="E11" i="12"/>
  <c r="D11" i="12" s="1"/>
  <c r="D12" i="12"/>
  <c r="E12" i="12"/>
  <c r="E13" i="12"/>
  <c r="D13" i="12" s="1"/>
  <c r="E4" i="12"/>
  <c r="D4" i="12" s="1"/>
  <c r="I5" i="12"/>
  <c r="H5" i="12" s="1"/>
  <c r="I6" i="12"/>
  <c r="H6" i="12" s="1"/>
  <c r="I7" i="12"/>
  <c r="H7" i="12" s="1"/>
  <c r="H8" i="12"/>
  <c r="I8" i="12"/>
  <c r="I9" i="12"/>
  <c r="H9" i="12" s="1"/>
  <c r="I10" i="12"/>
  <c r="H10" i="12" s="1"/>
  <c r="I11" i="12"/>
  <c r="H11" i="12" s="1"/>
  <c r="H12" i="12"/>
  <c r="I12" i="12"/>
  <c r="I13" i="12"/>
  <c r="H13" i="12" s="1"/>
  <c r="I4" i="12"/>
  <c r="H4" i="12" s="1"/>
  <c r="M5" i="12"/>
  <c r="L5" i="12" s="1"/>
  <c r="M6" i="12"/>
  <c r="L6" i="12" s="1"/>
  <c r="M7" i="12"/>
  <c r="L7" i="12" s="1"/>
  <c r="M8" i="12"/>
  <c r="L8" i="12" s="1"/>
  <c r="M9" i="12"/>
  <c r="L9" i="12" s="1"/>
  <c r="M10" i="12"/>
  <c r="L10" i="12" s="1"/>
  <c r="M11" i="12"/>
  <c r="L11" i="12" s="1"/>
  <c r="M12" i="12"/>
  <c r="L12" i="12" s="1"/>
  <c r="M13" i="12"/>
  <c r="L13" i="12" s="1"/>
  <c r="M4" i="12"/>
  <c r="L4" i="12" s="1"/>
  <c r="Q5" i="12"/>
  <c r="P5" i="12" s="1"/>
  <c r="Q6" i="12"/>
  <c r="P6" i="12" s="1"/>
  <c r="Q7" i="12"/>
  <c r="P7" i="12" s="1"/>
  <c r="Q8" i="12"/>
  <c r="P8" i="12" s="1"/>
  <c r="Q9" i="12"/>
  <c r="P9" i="12" s="1"/>
  <c r="Q10" i="12"/>
  <c r="P10" i="12" s="1"/>
  <c r="Q11" i="12"/>
  <c r="P11" i="12" s="1"/>
  <c r="Q12" i="12"/>
  <c r="P12" i="12" s="1"/>
  <c r="Q13" i="12"/>
  <c r="P13" i="12" s="1"/>
  <c r="Q4" i="12"/>
  <c r="P4" i="12" s="1"/>
  <c r="U5" i="12"/>
  <c r="T5" i="12" s="1"/>
  <c r="U6" i="12"/>
  <c r="T6" i="12" s="1"/>
  <c r="U7" i="12"/>
  <c r="T7" i="12" s="1"/>
  <c r="U8" i="12"/>
  <c r="T8" i="12" s="1"/>
  <c r="U9" i="12"/>
  <c r="T9" i="12" s="1"/>
  <c r="U10" i="12"/>
  <c r="T10" i="12" s="1"/>
  <c r="U11" i="12"/>
  <c r="T11" i="12" s="1"/>
  <c r="U12" i="12"/>
  <c r="T12" i="12" s="1"/>
  <c r="U13" i="12"/>
  <c r="T13" i="12" s="1"/>
  <c r="U4" i="12"/>
  <c r="T4" i="12" s="1"/>
  <c r="Y5" i="12"/>
  <c r="X5" i="12" s="1"/>
  <c r="Y6" i="12"/>
  <c r="X6" i="12" s="1"/>
  <c r="Y7" i="12"/>
  <c r="X7" i="12" s="1"/>
  <c r="Y8" i="12"/>
  <c r="X8" i="12" s="1"/>
  <c r="Y9" i="12"/>
  <c r="X9" i="12" s="1"/>
  <c r="Y10" i="12"/>
  <c r="X10" i="12" s="1"/>
  <c r="Y11" i="12"/>
  <c r="X11" i="12" s="1"/>
  <c r="Y12" i="12"/>
  <c r="X12" i="12" s="1"/>
  <c r="Y13" i="12"/>
  <c r="X13" i="12" s="1"/>
  <c r="Y4" i="12"/>
  <c r="X4" i="12" s="1"/>
  <c r="AC5" i="12"/>
  <c r="AB5" i="12" s="1"/>
  <c r="AC6" i="12"/>
  <c r="AB6" i="12" s="1"/>
  <c r="AC7" i="12"/>
  <c r="AB7" i="12" s="1"/>
  <c r="AC8" i="12"/>
  <c r="AB8" i="12" s="1"/>
  <c r="AC9" i="12"/>
  <c r="AB9" i="12" s="1"/>
  <c r="AC10" i="12"/>
  <c r="AB10" i="12" s="1"/>
  <c r="AC11" i="12"/>
  <c r="AB11" i="12" s="1"/>
  <c r="AC12" i="12"/>
  <c r="AB12" i="12" s="1"/>
  <c r="AC13" i="12"/>
  <c r="AB13" i="12" s="1"/>
  <c r="AC4" i="12"/>
  <c r="AB4" i="12" s="1"/>
  <c r="AG5" i="12"/>
  <c r="AF5" i="12" s="1"/>
  <c r="AG6" i="12"/>
  <c r="AF6" i="12" s="1"/>
  <c r="AG7" i="12"/>
  <c r="AF7" i="12" s="1"/>
  <c r="AG8" i="12"/>
  <c r="AF8" i="12" s="1"/>
  <c r="AG9" i="12"/>
  <c r="AF9" i="12" s="1"/>
  <c r="AG10" i="12"/>
  <c r="AF10" i="12" s="1"/>
  <c r="AG11" i="12"/>
  <c r="AF11" i="12" s="1"/>
  <c r="AG12" i="12"/>
  <c r="AF12" i="12" s="1"/>
  <c r="AG13" i="12"/>
  <c r="AF13" i="12" s="1"/>
  <c r="AG4" i="12"/>
  <c r="AF4" i="12" s="1"/>
  <c r="AE4" i="12"/>
  <c r="AE5" i="12"/>
  <c r="AE6" i="12"/>
  <c r="AE7" i="12"/>
  <c r="AE8" i="12"/>
  <c r="AE9" i="12"/>
  <c r="AE10" i="12"/>
  <c r="AE11" i="12"/>
  <c r="AE12" i="12"/>
  <c r="AE13" i="12"/>
  <c r="AK5" i="12"/>
  <c r="AJ5" i="12" s="1"/>
  <c r="AK6" i="12"/>
  <c r="AJ6" i="12" s="1"/>
  <c r="AK7" i="12"/>
  <c r="AJ7" i="12" s="1"/>
  <c r="AK8" i="12"/>
  <c r="AJ8" i="12" s="1"/>
  <c r="AK9" i="12"/>
  <c r="AJ9" i="12" s="1"/>
  <c r="AK10" i="12"/>
  <c r="AJ10" i="12" s="1"/>
  <c r="AK11" i="12"/>
  <c r="AJ11" i="12" s="1"/>
  <c r="AK12" i="12"/>
  <c r="AJ12" i="12" s="1"/>
  <c r="AK13" i="12"/>
  <c r="AJ13" i="12" s="1"/>
  <c r="AK4" i="12"/>
  <c r="AJ4" i="12" s="1"/>
  <c r="AI4" i="12"/>
  <c r="BM5" i="12" l="1"/>
  <c r="BL5" i="12" s="1"/>
  <c r="BM13" i="12"/>
  <c r="BL13" i="12" s="1"/>
  <c r="BM4" i="12"/>
  <c r="BL4" i="12" s="1"/>
  <c r="BQ4" i="12"/>
  <c r="BP4" i="12" s="1"/>
  <c r="BI4" i="12"/>
  <c r="BH4" i="12" s="1"/>
  <c r="BE4" i="12"/>
  <c r="BD4" i="12" s="1"/>
  <c r="BA4" i="12"/>
  <c r="AZ4" i="12" s="1"/>
  <c r="AW4" i="12"/>
  <c r="AV4" i="12" s="1"/>
  <c r="AS4" i="12"/>
  <c r="AR4" i="12" s="1"/>
  <c r="AL5" i="12"/>
  <c r="AM5" i="12" s="1"/>
  <c r="AO5" i="12" s="1"/>
  <c r="AN5" i="12" s="1"/>
  <c r="AL6" i="12"/>
  <c r="AM6" i="12" s="1"/>
  <c r="AO6" i="12" s="1"/>
  <c r="AN6" i="12" s="1"/>
  <c r="AL7" i="12"/>
  <c r="AM7" i="12" s="1"/>
  <c r="AO7" i="12" s="1"/>
  <c r="AN7" i="12" s="1"/>
  <c r="AL8" i="12"/>
  <c r="AM8" i="12" s="1"/>
  <c r="AO8" i="12" s="1"/>
  <c r="AN8" i="12" s="1"/>
  <c r="AL9" i="12"/>
  <c r="AM9" i="12" s="1"/>
  <c r="AO9" i="12" s="1"/>
  <c r="AN9" i="12" s="1"/>
  <c r="AL10" i="12"/>
  <c r="AM10" i="12" s="1"/>
  <c r="AO10" i="12" s="1"/>
  <c r="AN10" i="12" s="1"/>
  <c r="AL11" i="12"/>
  <c r="AM11" i="12" s="1"/>
  <c r="AO11" i="12" s="1"/>
  <c r="AN11" i="12" s="1"/>
  <c r="AL12" i="12"/>
  <c r="AM12" i="12" s="1"/>
  <c r="AO12" i="12" s="1"/>
  <c r="AN12" i="12" s="1"/>
  <c r="AL13" i="12"/>
  <c r="AM13" i="12" s="1"/>
  <c r="AO13" i="12" s="1"/>
  <c r="AN13" i="12" s="1"/>
  <c r="AM4" i="12"/>
  <c r="AL4" i="12"/>
  <c r="AH5" i="12"/>
  <c r="AI5" i="12" s="1"/>
  <c r="AH6" i="12"/>
  <c r="AI6" i="12" s="1"/>
  <c r="AH7" i="12"/>
  <c r="AI7" i="12" s="1"/>
  <c r="AH8" i="12"/>
  <c r="AI8" i="12" s="1"/>
  <c r="AH9" i="12"/>
  <c r="AI9" i="12" s="1"/>
  <c r="AH10" i="12"/>
  <c r="AI10" i="12" s="1"/>
  <c r="AH11" i="12"/>
  <c r="AI11" i="12" s="1"/>
  <c r="AH12" i="12"/>
  <c r="AI12" i="12" s="1"/>
  <c r="AH13" i="12"/>
  <c r="AI13" i="12" s="1"/>
  <c r="AH4" i="12"/>
  <c r="AD5" i="12"/>
  <c r="AD6" i="12"/>
  <c r="AD7" i="12"/>
  <c r="AD8" i="12"/>
  <c r="AD9" i="12"/>
  <c r="AD10" i="12"/>
  <c r="AD11" i="12"/>
  <c r="AD12" i="12"/>
  <c r="AD13" i="12"/>
  <c r="AD4" i="12"/>
  <c r="Z5" i="12"/>
  <c r="AA5" i="12" s="1"/>
  <c r="Z6" i="12"/>
  <c r="AA6" i="12" s="1"/>
  <c r="Z7" i="12"/>
  <c r="AA7" i="12"/>
  <c r="Z8" i="12"/>
  <c r="AA8" i="12"/>
  <c r="Z9" i="12"/>
  <c r="AA9" i="12"/>
  <c r="Z10" i="12"/>
  <c r="AA10" i="12" s="1"/>
  <c r="Z11" i="12"/>
  <c r="AA11" i="12"/>
  <c r="Z12" i="12"/>
  <c r="AA12" i="12"/>
  <c r="Z13" i="12"/>
  <c r="AA13" i="12"/>
  <c r="AA4" i="12"/>
  <c r="Z4" i="12"/>
  <c r="V5" i="12"/>
  <c r="W5" i="12"/>
  <c r="V6" i="12"/>
  <c r="W6" i="12" s="1"/>
  <c r="V7" i="12"/>
  <c r="W7" i="12"/>
  <c r="V8" i="12"/>
  <c r="W8" i="12" s="1"/>
  <c r="V9" i="12"/>
  <c r="W9" i="12"/>
  <c r="V10" i="12"/>
  <c r="W10" i="12" s="1"/>
  <c r="V11" i="12"/>
  <c r="W11" i="12"/>
  <c r="V12" i="12"/>
  <c r="W12" i="12" s="1"/>
  <c r="V13" i="12"/>
  <c r="W13" i="12"/>
  <c r="V4" i="12"/>
  <c r="W4" i="12" s="1"/>
  <c r="R5" i="12"/>
  <c r="S5" i="12"/>
  <c r="R6" i="12"/>
  <c r="S6" i="12" s="1"/>
  <c r="R7" i="12"/>
  <c r="S7" i="12"/>
  <c r="R8" i="12"/>
  <c r="S8" i="12" s="1"/>
  <c r="R9" i="12"/>
  <c r="S9" i="12"/>
  <c r="R10" i="12"/>
  <c r="S10" i="12" s="1"/>
  <c r="R11" i="12"/>
  <c r="S11" i="12"/>
  <c r="R12" i="12"/>
  <c r="S12" i="12" s="1"/>
  <c r="R13" i="12"/>
  <c r="S13" i="12"/>
  <c r="S4" i="12"/>
  <c r="R4" i="12"/>
  <c r="N5" i="12"/>
  <c r="O5" i="12"/>
  <c r="N6" i="12"/>
  <c r="O6" i="12" s="1"/>
  <c r="N7" i="12"/>
  <c r="O7" i="12" s="1"/>
  <c r="N8" i="12"/>
  <c r="O8" i="12"/>
  <c r="N9" i="12"/>
  <c r="O9" i="12"/>
  <c r="N10" i="12"/>
  <c r="O10" i="12" s="1"/>
  <c r="N11" i="12"/>
  <c r="O11" i="12" s="1"/>
  <c r="N12" i="12"/>
  <c r="O12" i="12"/>
  <c r="N13" i="12"/>
  <c r="O13" i="12"/>
  <c r="O4" i="12"/>
  <c r="N4" i="12"/>
  <c r="J5" i="12"/>
  <c r="K5" i="12" s="1"/>
  <c r="J6" i="12"/>
  <c r="K6" i="12" s="1"/>
  <c r="J7" i="12"/>
  <c r="K7" i="12" s="1"/>
  <c r="J8" i="12"/>
  <c r="K8" i="12"/>
  <c r="J9" i="12"/>
  <c r="K9" i="12" s="1"/>
  <c r="J10" i="12"/>
  <c r="K10" i="12" s="1"/>
  <c r="J11" i="12"/>
  <c r="K11" i="12" s="1"/>
  <c r="J12" i="12"/>
  <c r="K12" i="12"/>
  <c r="J13" i="12"/>
  <c r="K13" i="12" s="1"/>
  <c r="K4" i="12"/>
  <c r="J4" i="12"/>
  <c r="G5" i="12"/>
  <c r="G6" i="12"/>
  <c r="G7" i="12"/>
  <c r="G8" i="12"/>
  <c r="G9" i="12"/>
  <c r="G10" i="12"/>
  <c r="G11" i="12"/>
  <c r="G12" i="12"/>
  <c r="G13" i="12"/>
  <c r="G4" i="12"/>
  <c r="F5" i="12"/>
  <c r="F6" i="12"/>
  <c r="F7" i="12"/>
  <c r="F8" i="12"/>
  <c r="F9" i="12"/>
  <c r="F10" i="12"/>
  <c r="F11" i="12"/>
  <c r="F12" i="12"/>
  <c r="F13" i="12"/>
  <c r="F4" i="12"/>
  <c r="C5" i="12"/>
  <c r="C6" i="12"/>
  <c r="C7" i="12"/>
  <c r="C8" i="12"/>
  <c r="C9" i="12"/>
  <c r="C10" i="12"/>
  <c r="C11" i="12"/>
  <c r="C12" i="12"/>
  <c r="C13" i="12"/>
  <c r="AO4" i="12" l="1"/>
  <c r="AN4" i="12" s="1"/>
  <c r="B5" i="12"/>
  <c r="B6" i="12"/>
  <c r="B7" i="12"/>
  <c r="B8" i="12"/>
  <c r="B9" i="12"/>
  <c r="B10" i="12"/>
  <c r="B11" i="12"/>
  <c r="B12" i="12"/>
  <c r="B13" i="12"/>
  <c r="B4" i="12"/>
  <c r="C4" i="12" s="1"/>
  <c r="DS4" i="11" l="1"/>
  <c r="DS5" i="11" l="1"/>
  <c r="DT5" i="11"/>
  <c r="DU5" i="11"/>
  <c r="DS6" i="11"/>
  <c r="DT6" i="11"/>
  <c r="DU6" i="11"/>
  <c r="DS7" i="11"/>
  <c r="DT7" i="11"/>
  <c r="DU7" i="11"/>
  <c r="DS8" i="11"/>
  <c r="DT8" i="11"/>
  <c r="DU8" i="11"/>
  <c r="DS9" i="11"/>
  <c r="DT9" i="11"/>
  <c r="DU9" i="11"/>
  <c r="DS10" i="11"/>
  <c r="DT10" i="11"/>
  <c r="DU10" i="11"/>
  <c r="DS11" i="11"/>
  <c r="DT11" i="11"/>
  <c r="DU11" i="11"/>
  <c r="DS12" i="11"/>
  <c r="DT12" i="11"/>
  <c r="DU12" i="11"/>
  <c r="DS13" i="11"/>
  <c r="DT13" i="11"/>
  <c r="DU13" i="11"/>
  <c r="DT4" i="11"/>
  <c r="DU4" i="11"/>
  <c r="DR5" i="11"/>
  <c r="DR6" i="11"/>
  <c r="DR7" i="11"/>
  <c r="DR8" i="11"/>
  <c r="DR9" i="11"/>
  <c r="DR10" i="11"/>
  <c r="DR11" i="11"/>
  <c r="DR12" i="11"/>
  <c r="DR13" i="11"/>
  <c r="DR4" i="11"/>
  <c r="DL5" i="11"/>
  <c r="DM5" i="11"/>
  <c r="DN5" i="11"/>
  <c r="DO5" i="11"/>
  <c r="DP5" i="11"/>
  <c r="DQ5" i="11"/>
  <c r="DL6" i="11"/>
  <c r="DM6" i="11"/>
  <c r="DN6" i="11"/>
  <c r="DO6" i="11"/>
  <c r="DP6" i="11"/>
  <c r="DQ6" i="11"/>
  <c r="DL7" i="11"/>
  <c r="DM7" i="11"/>
  <c r="DN7" i="11"/>
  <c r="DO7" i="11"/>
  <c r="DP7" i="11"/>
  <c r="DQ7" i="11"/>
  <c r="DL8" i="11"/>
  <c r="DM8" i="11"/>
  <c r="DN8" i="11"/>
  <c r="DO8" i="11"/>
  <c r="DP8" i="11"/>
  <c r="DQ8" i="11"/>
  <c r="DL9" i="11"/>
  <c r="DM9" i="11"/>
  <c r="DN9" i="11"/>
  <c r="DO9" i="11"/>
  <c r="DP9" i="11"/>
  <c r="DQ9" i="11"/>
  <c r="DL10" i="11"/>
  <c r="DM10" i="11"/>
  <c r="DN10" i="11"/>
  <c r="DO10" i="11"/>
  <c r="DP10" i="11"/>
  <c r="DQ10" i="11"/>
  <c r="DL11" i="11"/>
  <c r="DM11" i="11"/>
  <c r="DN11" i="11"/>
  <c r="DO11" i="11"/>
  <c r="DP11" i="11"/>
  <c r="DQ11" i="11"/>
  <c r="DL12" i="11"/>
  <c r="DM12" i="11"/>
  <c r="DN12" i="11"/>
  <c r="DO12" i="11"/>
  <c r="DP12" i="11"/>
  <c r="DQ12" i="11"/>
  <c r="DL13" i="11"/>
  <c r="DM13" i="11"/>
  <c r="DN13" i="11"/>
  <c r="DO13" i="11"/>
  <c r="DP13" i="11"/>
  <c r="DQ13" i="11"/>
  <c r="DM4" i="11"/>
  <c r="DN4" i="11"/>
  <c r="DO4" i="11"/>
  <c r="DP4" i="11"/>
  <c r="DQ4" i="11"/>
  <c r="DL4" i="11"/>
  <c r="DK5" i="11"/>
  <c r="DK6" i="11"/>
  <c r="DK7" i="11"/>
  <c r="DK8" i="11"/>
  <c r="DK9" i="11"/>
  <c r="DK10" i="11"/>
  <c r="DK11" i="11"/>
  <c r="DK12" i="11"/>
  <c r="DK13" i="11"/>
  <c r="DK4" i="11"/>
  <c r="DH5" i="11" l="1"/>
  <c r="DI5" i="11"/>
  <c r="DJ5" i="11"/>
  <c r="DH6" i="11"/>
  <c r="DI6" i="11"/>
  <c r="DJ6" i="11"/>
  <c r="DH7" i="11"/>
  <c r="DI7" i="11"/>
  <c r="DJ7" i="11"/>
  <c r="DH8" i="11"/>
  <c r="DI8" i="11"/>
  <c r="DJ8" i="11"/>
  <c r="DH9" i="11"/>
  <c r="DI9" i="11"/>
  <c r="DJ9" i="11"/>
  <c r="DH10" i="11"/>
  <c r="DI10" i="11"/>
  <c r="DJ10" i="11"/>
  <c r="DH11" i="11"/>
  <c r="DI11" i="11"/>
  <c r="DJ11" i="11"/>
  <c r="DH12" i="11"/>
  <c r="DI12" i="11"/>
  <c r="DJ12" i="11"/>
  <c r="DH13" i="11"/>
  <c r="DI13" i="11"/>
  <c r="DJ13" i="11"/>
  <c r="DI4" i="11"/>
  <c r="DJ4" i="11"/>
  <c r="DH4" i="11"/>
  <c r="DB5" i="11"/>
  <c r="DC5" i="11"/>
  <c r="DD5" i="11"/>
  <c r="DB6" i="11"/>
  <c r="DC6" i="11"/>
  <c r="DD6" i="11"/>
  <c r="DB7" i="11"/>
  <c r="DC7" i="11"/>
  <c r="DD7" i="11"/>
  <c r="DB8" i="11"/>
  <c r="DC8" i="11"/>
  <c r="DD8" i="11"/>
  <c r="DB9" i="11"/>
  <c r="DC9" i="11"/>
  <c r="DD9" i="11"/>
  <c r="DB10" i="11"/>
  <c r="DC10" i="11"/>
  <c r="DD10" i="11"/>
  <c r="DB11" i="11"/>
  <c r="DC11" i="11"/>
  <c r="DD11" i="11"/>
  <c r="DB12" i="11"/>
  <c r="DC12" i="11"/>
  <c r="DD12" i="11"/>
  <c r="DB13" i="11"/>
  <c r="DC13" i="11"/>
  <c r="DD13" i="11"/>
  <c r="DC4" i="11"/>
  <c r="DD4" i="11"/>
  <c r="DB4" i="11"/>
  <c r="DE5" i="11"/>
  <c r="DF5" i="11"/>
  <c r="DG5" i="11"/>
  <c r="DE6" i="11"/>
  <c r="DF6" i="11"/>
  <c r="DG6" i="11"/>
  <c r="DE7" i="11"/>
  <c r="DF7" i="11"/>
  <c r="DG7" i="11"/>
  <c r="DE8" i="11"/>
  <c r="DF8" i="11"/>
  <c r="DG8" i="11"/>
  <c r="DE9" i="11"/>
  <c r="DF9" i="11"/>
  <c r="DG9" i="11"/>
  <c r="DE10" i="11"/>
  <c r="DF10" i="11"/>
  <c r="DG10" i="11"/>
  <c r="DE11" i="11"/>
  <c r="DF11" i="11"/>
  <c r="DG11" i="11"/>
  <c r="DE12" i="11"/>
  <c r="DF12" i="11"/>
  <c r="DG12" i="11"/>
  <c r="DE13" i="11"/>
  <c r="DF13" i="11"/>
  <c r="DG13" i="11"/>
  <c r="DF4" i="11"/>
  <c r="DG4" i="11"/>
  <c r="DE4" i="11"/>
  <c r="CY5" i="11"/>
  <c r="CZ5" i="11"/>
  <c r="DA5" i="11"/>
  <c r="CY6" i="11"/>
  <c r="CZ6" i="11"/>
  <c r="DA6" i="11"/>
  <c r="CY7" i="11"/>
  <c r="CZ7" i="11"/>
  <c r="DA7" i="11"/>
  <c r="CY8" i="11"/>
  <c r="CZ8" i="11"/>
  <c r="DA8" i="11"/>
  <c r="CY9" i="11"/>
  <c r="CZ9" i="11"/>
  <c r="DA9" i="11"/>
  <c r="CY10" i="11"/>
  <c r="CZ10" i="11"/>
  <c r="DA10" i="11"/>
  <c r="CY11" i="11"/>
  <c r="CZ11" i="11"/>
  <c r="DA11" i="11"/>
  <c r="CY12" i="11"/>
  <c r="CZ12" i="11"/>
  <c r="DA12" i="11"/>
  <c r="CY13" i="11"/>
  <c r="CZ13" i="11"/>
  <c r="DA13" i="11"/>
  <c r="CZ4" i="11"/>
  <c r="DA4" i="11"/>
  <c r="CY4" i="11"/>
  <c r="CX4" i="11"/>
  <c r="CX5" i="11"/>
  <c r="CX6" i="11"/>
  <c r="CX7" i="11"/>
  <c r="CX8" i="11"/>
  <c r="CX9" i="11"/>
  <c r="CX10" i="11"/>
  <c r="CX11" i="11"/>
  <c r="CX12" i="11"/>
  <c r="CX13" i="11"/>
  <c r="CP5" i="11"/>
  <c r="CQ5" i="11"/>
  <c r="CR5" i="11"/>
  <c r="CS5" i="11"/>
  <c r="CT5" i="11"/>
  <c r="CU5" i="11"/>
  <c r="CV5" i="11"/>
  <c r="CW5" i="11"/>
  <c r="CP6" i="11"/>
  <c r="CQ6" i="11"/>
  <c r="CR6" i="11"/>
  <c r="CS6" i="11"/>
  <c r="CT6" i="11"/>
  <c r="CU6" i="11"/>
  <c r="CV6" i="11"/>
  <c r="CW6" i="11"/>
  <c r="CP7" i="11"/>
  <c r="CQ7" i="11"/>
  <c r="CR7" i="11"/>
  <c r="CS7" i="11"/>
  <c r="CT7" i="11"/>
  <c r="CU7" i="11"/>
  <c r="CV7" i="11"/>
  <c r="CW7" i="11"/>
  <c r="CP8" i="11"/>
  <c r="CQ8" i="11"/>
  <c r="CR8" i="11"/>
  <c r="CS8" i="11"/>
  <c r="CT8" i="11"/>
  <c r="CU8" i="11"/>
  <c r="CV8" i="11"/>
  <c r="CW8" i="11"/>
  <c r="CP9" i="11"/>
  <c r="CQ9" i="11"/>
  <c r="CR9" i="11"/>
  <c r="CS9" i="11"/>
  <c r="CT9" i="11"/>
  <c r="CU9" i="11"/>
  <c r="CV9" i="11"/>
  <c r="CW9" i="11"/>
  <c r="CP10" i="11"/>
  <c r="CQ10" i="11"/>
  <c r="CR10" i="11"/>
  <c r="CS10" i="11"/>
  <c r="CT10" i="11"/>
  <c r="CU10" i="11"/>
  <c r="CV10" i="11"/>
  <c r="CW10" i="11"/>
  <c r="CP11" i="11"/>
  <c r="CQ11" i="11"/>
  <c r="CR11" i="11"/>
  <c r="CS11" i="11"/>
  <c r="CT11" i="11"/>
  <c r="CU11" i="11"/>
  <c r="CV11" i="11"/>
  <c r="CW11" i="11"/>
  <c r="CP12" i="11"/>
  <c r="CQ12" i="11"/>
  <c r="CR12" i="11"/>
  <c r="CS12" i="11"/>
  <c r="CT12" i="11"/>
  <c r="CU12" i="11"/>
  <c r="CV12" i="11"/>
  <c r="CW12" i="11"/>
  <c r="CP13" i="11"/>
  <c r="CQ13" i="11"/>
  <c r="CR13" i="11"/>
  <c r="CS13" i="11"/>
  <c r="CT13" i="11"/>
  <c r="CU13" i="11"/>
  <c r="CV13" i="11"/>
  <c r="CW13" i="11"/>
  <c r="CV4" i="11"/>
  <c r="CW4" i="11"/>
  <c r="CQ4" i="11"/>
  <c r="CR4" i="11"/>
  <c r="CS4" i="11"/>
  <c r="CT4" i="11"/>
  <c r="CU4" i="11"/>
  <c r="CP4" i="11"/>
  <c r="CO5" i="11"/>
  <c r="CO6" i="11"/>
  <c r="CO7" i="11"/>
  <c r="CO8" i="11"/>
  <c r="CO9" i="11"/>
  <c r="CO10" i="11"/>
  <c r="CO11" i="11"/>
  <c r="CO12" i="11"/>
  <c r="CO13" i="11"/>
  <c r="CO4" i="11"/>
  <c r="CK5" i="11"/>
  <c r="CL5" i="11"/>
  <c r="CM5" i="11"/>
  <c r="CN5" i="11"/>
  <c r="CK6" i="11"/>
  <c r="CL6" i="11"/>
  <c r="CM6" i="11"/>
  <c r="CN6" i="11"/>
  <c r="CK7" i="11"/>
  <c r="CL7" i="11"/>
  <c r="CM7" i="11"/>
  <c r="CN7" i="11"/>
  <c r="CK8" i="11"/>
  <c r="CL8" i="11"/>
  <c r="CM8" i="11"/>
  <c r="CN8" i="11"/>
  <c r="CK9" i="11"/>
  <c r="CL9" i="11"/>
  <c r="CM9" i="11"/>
  <c r="CN9" i="11"/>
  <c r="CK10" i="11"/>
  <c r="CL10" i="11"/>
  <c r="CM10" i="11"/>
  <c r="CN10" i="11"/>
  <c r="CK11" i="11"/>
  <c r="CL11" i="11"/>
  <c r="CM11" i="11"/>
  <c r="CN11" i="11"/>
  <c r="CK12" i="11"/>
  <c r="CL12" i="11"/>
  <c r="CM12" i="11"/>
  <c r="CN12" i="11"/>
  <c r="CK13" i="11"/>
  <c r="CL13" i="11"/>
  <c r="CM13" i="11"/>
  <c r="CN13" i="11"/>
  <c r="CL4" i="11"/>
  <c r="CM4" i="11"/>
  <c r="CN4" i="11"/>
  <c r="CK4" i="11"/>
  <c r="BY4" i="11" l="1"/>
  <c r="BZ4" i="11"/>
  <c r="CA4" i="11"/>
  <c r="CB4" i="11"/>
  <c r="CC4" i="11"/>
  <c r="CD4" i="11"/>
  <c r="CE4" i="11"/>
  <c r="CF4" i="11"/>
  <c r="CG4" i="11"/>
  <c r="CH4" i="11"/>
  <c r="CI4" i="11"/>
  <c r="CJ4" i="11"/>
  <c r="BY5" i="11"/>
  <c r="BZ5" i="11"/>
  <c r="CA5" i="11"/>
  <c r="CB5" i="11"/>
  <c r="CC5" i="11"/>
  <c r="CD5" i="11"/>
  <c r="CE5" i="11"/>
  <c r="CF5" i="11"/>
  <c r="CG5" i="11"/>
  <c r="CH5" i="11"/>
  <c r="CI5" i="11"/>
  <c r="CJ5" i="11"/>
  <c r="BY6" i="11"/>
  <c r="BZ6" i="11"/>
  <c r="CA6" i="11"/>
  <c r="CB6" i="11"/>
  <c r="CC6" i="11"/>
  <c r="CD6" i="11"/>
  <c r="CE6" i="11"/>
  <c r="CF6" i="11"/>
  <c r="CG6" i="11"/>
  <c r="CH6" i="11"/>
  <c r="CI6" i="11"/>
  <c r="CJ6" i="11"/>
  <c r="BY7" i="11"/>
  <c r="BZ7" i="11"/>
  <c r="CA7" i="11"/>
  <c r="CB7" i="11"/>
  <c r="CC7" i="11"/>
  <c r="CD7" i="11"/>
  <c r="CE7" i="11"/>
  <c r="CF7" i="11"/>
  <c r="CG7" i="11"/>
  <c r="CH7" i="11"/>
  <c r="CI7" i="11"/>
  <c r="CJ7" i="11"/>
  <c r="BY8" i="11"/>
  <c r="BZ8" i="11"/>
  <c r="CA8" i="11"/>
  <c r="CB8" i="11"/>
  <c r="CC8" i="11"/>
  <c r="CD8" i="11"/>
  <c r="CE8" i="11"/>
  <c r="CF8" i="11"/>
  <c r="CG8" i="11"/>
  <c r="CH8" i="11"/>
  <c r="CI8" i="11"/>
  <c r="CJ8" i="11"/>
  <c r="BY9" i="11"/>
  <c r="BZ9" i="11"/>
  <c r="CA9" i="11"/>
  <c r="CB9" i="11"/>
  <c r="CC9" i="11"/>
  <c r="CD9" i="11"/>
  <c r="CE9" i="11"/>
  <c r="CF9" i="11"/>
  <c r="CG9" i="11"/>
  <c r="CH9" i="11"/>
  <c r="CI9" i="11"/>
  <c r="CJ9" i="11"/>
  <c r="BY10" i="11"/>
  <c r="BZ10" i="11"/>
  <c r="CA10" i="11"/>
  <c r="CB10" i="11"/>
  <c r="CC10" i="11"/>
  <c r="CD10" i="11"/>
  <c r="CE10" i="11"/>
  <c r="CF10" i="11"/>
  <c r="CG10" i="11"/>
  <c r="CH10" i="11"/>
  <c r="CI10" i="11"/>
  <c r="CJ10" i="11"/>
  <c r="BY11" i="11"/>
  <c r="BZ11" i="11"/>
  <c r="CA11" i="11"/>
  <c r="CB11" i="11"/>
  <c r="CC11" i="11"/>
  <c r="CD11" i="11"/>
  <c r="CE11" i="11"/>
  <c r="CF11" i="11"/>
  <c r="CG11" i="11"/>
  <c r="CH11" i="11"/>
  <c r="CI11" i="11"/>
  <c r="CJ11" i="11"/>
  <c r="BY12" i="11"/>
  <c r="BZ12" i="11"/>
  <c r="CA12" i="11"/>
  <c r="CB12" i="11"/>
  <c r="CC12" i="11"/>
  <c r="CD12" i="11"/>
  <c r="CE12" i="11"/>
  <c r="CF12" i="11"/>
  <c r="CG12" i="11"/>
  <c r="CH12" i="11"/>
  <c r="CI12" i="11"/>
  <c r="CJ12" i="11"/>
  <c r="BY13" i="11"/>
  <c r="BZ13" i="11"/>
  <c r="CA13" i="11"/>
  <c r="CB13" i="11"/>
  <c r="CC13" i="11"/>
  <c r="CD13" i="11"/>
  <c r="CE13" i="11"/>
  <c r="CF13" i="11"/>
  <c r="CG13" i="11"/>
  <c r="CH13" i="11"/>
  <c r="CI13" i="11"/>
  <c r="CJ13" i="11"/>
  <c r="BT4" i="11"/>
  <c r="BU4" i="11"/>
  <c r="BV4" i="11"/>
  <c r="BW4" i="11"/>
  <c r="BX4" i="11"/>
  <c r="BT5" i="11"/>
  <c r="BU5" i="11"/>
  <c r="BV5" i="11"/>
  <c r="BW5" i="11"/>
  <c r="BX5" i="11"/>
  <c r="BT6" i="11"/>
  <c r="BU6" i="11"/>
  <c r="BV6" i="11"/>
  <c r="BW6" i="11"/>
  <c r="BX6" i="11"/>
  <c r="BT7" i="11"/>
  <c r="BU7" i="11"/>
  <c r="BV7" i="11"/>
  <c r="BW7" i="11"/>
  <c r="BX7" i="11"/>
  <c r="BT8" i="11"/>
  <c r="BU8" i="11"/>
  <c r="BV8" i="11"/>
  <c r="BW8" i="11"/>
  <c r="BX8" i="11"/>
  <c r="BT9" i="11"/>
  <c r="BU9" i="11"/>
  <c r="BV9" i="11"/>
  <c r="BW9" i="11"/>
  <c r="BX9" i="11"/>
  <c r="BT10" i="11"/>
  <c r="BU10" i="11"/>
  <c r="BV10" i="11"/>
  <c r="BW10" i="11"/>
  <c r="BX10" i="11"/>
  <c r="BT11" i="11"/>
  <c r="BU11" i="11"/>
  <c r="BV11" i="11"/>
  <c r="BW11" i="11"/>
  <c r="BX11" i="11"/>
  <c r="BT12" i="11"/>
  <c r="BU12" i="11"/>
  <c r="BV12" i="11"/>
  <c r="BW12" i="11"/>
  <c r="BX12" i="11"/>
  <c r="BT13" i="11"/>
  <c r="BU13" i="11"/>
  <c r="BV13" i="11"/>
  <c r="BW13" i="11"/>
  <c r="BX13" i="11"/>
  <c r="BS5" i="11"/>
  <c r="BS6" i="11"/>
  <c r="BS7" i="11"/>
  <c r="BS8" i="11"/>
  <c r="BS9" i="11"/>
  <c r="BS10" i="11"/>
  <c r="BS11" i="11"/>
  <c r="BS12" i="11"/>
  <c r="BS13" i="11"/>
  <c r="BS4" i="11"/>
  <c r="BR5" i="11"/>
  <c r="BR6" i="11"/>
  <c r="BR7" i="11"/>
  <c r="BR8" i="11"/>
  <c r="BR9" i="11"/>
  <c r="BR10" i="11"/>
  <c r="BR11" i="11"/>
  <c r="BR12" i="11"/>
  <c r="BR13" i="11"/>
  <c r="BR4" i="11"/>
  <c r="BQ5" i="11"/>
  <c r="BQ6" i="11"/>
  <c r="BQ7" i="11"/>
  <c r="BQ8" i="11"/>
  <c r="BQ9" i="11"/>
  <c r="BQ10" i="11"/>
  <c r="BQ11" i="11"/>
  <c r="BQ12" i="11"/>
  <c r="BQ13" i="11"/>
  <c r="BQ4" i="11"/>
  <c r="BP5" i="11"/>
  <c r="BP6" i="11"/>
  <c r="BP7" i="11"/>
  <c r="BP8" i="11"/>
  <c r="BP9" i="11"/>
  <c r="BP10" i="11"/>
  <c r="BP11" i="11"/>
  <c r="BP12" i="11"/>
  <c r="BP13" i="11"/>
  <c r="BP4" i="11"/>
  <c r="BO5" i="11"/>
  <c r="BO6" i="11"/>
  <c r="BO7" i="11"/>
  <c r="BO8" i="11"/>
  <c r="BO9" i="11"/>
  <c r="BO10" i="11"/>
  <c r="BO11" i="11"/>
  <c r="BO12" i="11"/>
  <c r="BO13" i="11"/>
  <c r="BO4" i="11"/>
  <c r="BK4" i="11"/>
  <c r="BL4" i="11"/>
  <c r="BM4" i="11"/>
  <c r="BN4" i="11"/>
  <c r="BK5" i="11"/>
  <c r="BL5" i="11"/>
  <c r="BM5" i="11"/>
  <c r="BN5" i="11"/>
  <c r="BK6" i="11"/>
  <c r="BL6" i="11"/>
  <c r="BM6" i="11"/>
  <c r="BN6" i="11"/>
  <c r="BK7" i="11"/>
  <c r="BL7" i="11"/>
  <c r="BM7" i="11"/>
  <c r="BN7" i="11"/>
  <c r="BK8" i="11"/>
  <c r="BL8" i="11"/>
  <c r="BM8" i="11"/>
  <c r="BN8" i="11"/>
  <c r="BK9" i="11"/>
  <c r="BL9" i="11"/>
  <c r="BM9" i="11"/>
  <c r="BN9" i="11"/>
  <c r="BK10" i="11"/>
  <c r="BL10" i="11"/>
  <c r="BM10" i="11"/>
  <c r="BN10" i="11"/>
  <c r="BK11" i="11"/>
  <c r="BL11" i="11"/>
  <c r="BM11" i="11"/>
  <c r="BN11" i="11"/>
  <c r="BK12" i="11"/>
  <c r="BL12" i="11"/>
  <c r="BM12" i="11"/>
  <c r="BN12" i="11"/>
  <c r="BK13" i="11"/>
  <c r="BL13" i="11"/>
  <c r="BM13" i="11"/>
  <c r="BN13" i="11"/>
  <c r="BH5" i="11"/>
  <c r="BI5" i="11"/>
  <c r="BJ5" i="11"/>
  <c r="BH6" i="11"/>
  <c r="BI6" i="11"/>
  <c r="BJ6" i="11"/>
  <c r="BH7" i="11"/>
  <c r="BI7" i="11"/>
  <c r="BJ7" i="11"/>
  <c r="BH8" i="11"/>
  <c r="BI8" i="11"/>
  <c r="BJ8" i="11"/>
  <c r="BH9" i="11"/>
  <c r="BI9" i="11"/>
  <c r="BJ9" i="11"/>
  <c r="BH10" i="11"/>
  <c r="BI10" i="11"/>
  <c r="BJ10" i="11"/>
  <c r="BH11" i="11"/>
  <c r="BI11" i="11"/>
  <c r="BJ11" i="11"/>
  <c r="BH12" i="11"/>
  <c r="BI12" i="11"/>
  <c r="BJ12" i="11"/>
  <c r="BH13" i="11"/>
  <c r="BI13" i="11"/>
  <c r="BJ13" i="11"/>
  <c r="BI4" i="11"/>
  <c r="BJ4" i="11"/>
  <c r="BH4" i="11"/>
  <c r="AW4" i="11"/>
  <c r="AX4" i="11"/>
  <c r="AY4" i="11"/>
  <c r="AZ4" i="11"/>
  <c r="BA4" i="11"/>
  <c r="BB4" i="11"/>
  <c r="BC4" i="11"/>
  <c r="BD4" i="11"/>
  <c r="BE4" i="11"/>
  <c r="BF4" i="11"/>
  <c r="BG4" i="11"/>
  <c r="AW5" i="11"/>
  <c r="AX5" i="11"/>
  <c r="AY5" i="11"/>
  <c r="AZ5" i="11"/>
  <c r="BA5" i="11"/>
  <c r="BB5" i="11"/>
  <c r="BC5" i="11"/>
  <c r="BD5" i="11"/>
  <c r="BE5" i="11"/>
  <c r="BF5" i="11"/>
  <c r="BG5" i="11"/>
  <c r="AW6" i="11"/>
  <c r="AX6" i="11"/>
  <c r="AY6" i="11"/>
  <c r="AZ6" i="11"/>
  <c r="BA6" i="11"/>
  <c r="BB6" i="11"/>
  <c r="BC6" i="11"/>
  <c r="BD6" i="11"/>
  <c r="BE6" i="11"/>
  <c r="BF6" i="11"/>
  <c r="BG6" i="11"/>
  <c r="AW7" i="11"/>
  <c r="AX7" i="11"/>
  <c r="AY7" i="11"/>
  <c r="AZ7" i="11"/>
  <c r="BA7" i="11"/>
  <c r="BB7" i="11"/>
  <c r="BC7" i="11"/>
  <c r="BD7" i="11"/>
  <c r="BE7" i="11"/>
  <c r="BF7" i="11"/>
  <c r="BG7" i="11"/>
  <c r="AW8" i="11"/>
  <c r="AX8" i="11"/>
  <c r="AY8" i="11"/>
  <c r="AZ8" i="11"/>
  <c r="BA8" i="11"/>
  <c r="BB8" i="11"/>
  <c r="BC8" i="11"/>
  <c r="BD8" i="11"/>
  <c r="BE8" i="11"/>
  <c r="BF8" i="11"/>
  <c r="BG8" i="11"/>
  <c r="AW9" i="11"/>
  <c r="AX9" i="11"/>
  <c r="AY9" i="11"/>
  <c r="AZ9" i="11"/>
  <c r="BA9" i="11"/>
  <c r="BB9" i="11"/>
  <c r="BC9" i="11"/>
  <c r="BD9" i="11"/>
  <c r="BE9" i="11"/>
  <c r="BF9" i="11"/>
  <c r="BG9" i="11"/>
  <c r="AW10" i="11"/>
  <c r="AX10" i="11"/>
  <c r="AY10" i="11"/>
  <c r="AZ10" i="11"/>
  <c r="BA10" i="11"/>
  <c r="BB10" i="11"/>
  <c r="BC10" i="11"/>
  <c r="BD10" i="11"/>
  <c r="BE10" i="11"/>
  <c r="BF10" i="11"/>
  <c r="BG10" i="11"/>
  <c r="AW11" i="11"/>
  <c r="AX11" i="11"/>
  <c r="AY11" i="11"/>
  <c r="AZ11" i="11"/>
  <c r="BA11" i="11"/>
  <c r="BB11" i="11"/>
  <c r="BC11" i="11"/>
  <c r="BD11" i="11"/>
  <c r="BE11" i="11"/>
  <c r="BF11" i="11"/>
  <c r="BG11" i="11"/>
  <c r="AW12" i="11"/>
  <c r="AX12" i="11"/>
  <c r="AY12" i="11"/>
  <c r="AZ12" i="11"/>
  <c r="BA12" i="11"/>
  <c r="BB12" i="11"/>
  <c r="BC12" i="11"/>
  <c r="BD12" i="11"/>
  <c r="BE12" i="11"/>
  <c r="BF12" i="11"/>
  <c r="BG12" i="11"/>
  <c r="AW13" i="11"/>
  <c r="AX13" i="11"/>
  <c r="AY13" i="11"/>
  <c r="AZ13" i="11"/>
  <c r="BA13" i="11"/>
  <c r="BB13" i="11"/>
  <c r="BC13" i="11"/>
  <c r="BD13" i="11"/>
  <c r="BE13" i="11"/>
  <c r="BF13" i="11"/>
  <c r="BG13" i="11"/>
  <c r="AV5" i="11"/>
  <c r="AV6" i="11"/>
  <c r="AV7" i="11"/>
  <c r="AV8" i="11"/>
  <c r="AV9" i="11"/>
  <c r="AV10" i="11"/>
  <c r="AV11" i="11"/>
  <c r="AV12" i="11"/>
  <c r="AV13" i="11"/>
  <c r="AV4" i="11"/>
  <c r="AN4" i="11"/>
  <c r="AO4" i="11"/>
  <c r="AP4" i="11"/>
  <c r="AQ4" i="11"/>
  <c r="AR4" i="11"/>
  <c r="AS4" i="11"/>
  <c r="AT4" i="11"/>
  <c r="AU4" i="11"/>
  <c r="AO5" i="11"/>
  <c r="AP5" i="11"/>
  <c r="AQ5" i="11"/>
  <c r="AR5" i="11"/>
  <c r="AS5" i="11"/>
  <c r="AT5" i="11"/>
  <c r="AU5" i="11"/>
  <c r="AO6" i="11"/>
  <c r="AP6" i="11"/>
  <c r="AQ6" i="11"/>
  <c r="AR6" i="11"/>
  <c r="AS6" i="11"/>
  <c r="AT6" i="11"/>
  <c r="AU6" i="11"/>
  <c r="AO7" i="11"/>
  <c r="AP7" i="11"/>
  <c r="AQ7" i="11"/>
  <c r="AR7" i="11"/>
  <c r="AS7" i="11"/>
  <c r="AT7" i="11"/>
  <c r="AU7" i="11"/>
  <c r="AO8" i="11"/>
  <c r="AP8" i="11"/>
  <c r="AQ8" i="11"/>
  <c r="AR8" i="11"/>
  <c r="AS8" i="11"/>
  <c r="AT8" i="11"/>
  <c r="AU8" i="11"/>
  <c r="AO9" i="11"/>
  <c r="AP9" i="11"/>
  <c r="AQ9" i="11"/>
  <c r="AR9" i="11"/>
  <c r="AS9" i="11"/>
  <c r="AT9" i="11"/>
  <c r="AU9" i="11"/>
  <c r="AO10" i="11"/>
  <c r="AP10" i="11"/>
  <c r="AQ10" i="11"/>
  <c r="AR10" i="11"/>
  <c r="AS10" i="11"/>
  <c r="AT10" i="11"/>
  <c r="AU10" i="11"/>
  <c r="AO11" i="11"/>
  <c r="AP11" i="11"/>
  <c r="AQ11" i="11"/>
  <c r="AR11" i="11"/>
  <c r="AS11" i="11"/>
  <c r="AT11" i="11"/>
  <c r="AU11" i="11"/>
  <c r="AO12" i="11"/>
  <c r="AP12" i="11"/>
  <c r="AQ12" i="11"/>
  <c r="AR12" i="11"/>
  <c r="AS12" i="11"/>
  <c r="AT12" i="11"/>
  <c r="AU12" i="11"/>
  <c r="AO13" i="11"/>
  <c r="AP13" i="11"/>
  <c r="AQ13" i="11"/>
  <c r="AR13" i="11"/>
  <c r="AS13" i="11"/>
  <c r="AT13" i="11"/>
  <c r="AU13" i="11"/>
  <c r="AN5" i="11"/>
  <c r="AN6" i="11"/>
  <c r="AN7" i="11"/>
  <c r="AN8" i="11"/>
  <c r="AN9" i="11"/>
  <c r="AN10" i="11"/>
  <c r="AN11" i="11"/>
  <c r="AN12" i="11"/>
  <c r="AN13" i="11"/>
  <c r="AM5" i="11"/>
  <c r="AM6" i="11"/>
  <c r="AM7" i="11"/>
  <c r="AM8" i="11"/>
  <c r="AM9" i="11"/>
  <c r="AM10" i="11"/>
  <c r="AM11" i="11"/>
  <c r="AM12" i="11"/>
  <c r="AM13" i="11"/>
  <c r="AM4" i="11"/>
  <c r="AL5" i="11"/>
  <c r="AL6" i="11"/>
  <c r="AL7" i="11"/>
  <c r="AL8" i="11"/>
  <c r="AL9" i="11"/>
  <c r="AL10" i="11"/>
  <c r="AL11" i="11"/>
  <c r="AL12" i="11"/>
  <c r="AL13" i="11"/>
  <c r="AL4" i="11"/>
  <c r="AK5" i="11" l="1"/>
  <c r="AK6" i="11"/>
  <c r="AK7" i="11"/>
  <c r="AK8" i="11"/>
  <c r="AK9" i="11"/>
  <c r="AK10" i="11"/>
  <c r="AK11" i="11"/>
  <c r="AK12" i="11"/>
  <c r="AK13" i="11"/>
  <c r="AK4" i="11"/>
  <c r="AJ5" i="11"/>
  <c r="AJ6" i="11"/>
  <c r="AJ7" i="11"/>
  <c r="AJ8" i="11"/>
  <c r="AJ9" i="11"/>
  <c r="AJ10" i="11"/>
  <c r="AJ11" i="11"/>
  <c r="AJ12" i="11"/>
  <c r="AJ13" i="11"/>
  <c r="AJ4" i="11"/>
  <c r="AI5" i="11"/>
  <c r="AI6" i="11"/>
  <c r="AI7" i="11"/>
  <c r="AI8" i="11"/>
  <c r="AI9" i="11"/>
  <c r="AI10" i="11"/>
  <c r="AI11" i="11"/>
  <c r="AI12" i="11"/>
  <c r="AI13" i="11"/>
  <c r="AI4" i="11"/>
  <c r="AG5" i="11"/>
  <c r="AG6" i="11"/>
  <c r="AG7" i="11"/>
  <c r="AG8" i="11"/>
  <c r="AG9" i="11"/>
  <c r="AG10" i="11"/>
  <c r="AG11" i="11"/>
  <c r="AG12" i="11"/>
  <c r="AG13" i="11"/>
  <c r="AG4" i="11"/>
  <c r="AH5" i="11"/>
  <c r="AH6" i="11"/>
  <c r="AH7" i="11"/>
  <c r="AH8" i="11"/>
  <c r="AH9" i="11"/>
  <c r="AH10" i="11"/>
  <c r="AH11" i="11"/>
  <c r="AH12" i="11"/>
  <c r="AH13" i="11"/>
  <c r="AH4" i="11"/>
  <c r="AF4" i="11"/>
  <c r="AF5" i="11"/>
  <c r="AF6" i="11"/>
  <c r="AF7" i="11"/>
  <c r="AF8" i="11"/>
  <c r="AF9" i="11"/>
  <c r="AF10" i="11"/>
  <c r="AF11" i="11"/>
  <c r="AF12" i="11"/>
  <c r="AF13" i="11"/>
  <c r="AE4" i="11"/>
  <c r="AE5" i="11"/>
  <c r="AE6" i="11"/>
  <c r="AE7" i="11"/>
  <c r="AE8" i="11"/>
  <c r="AE9" i="11"/>
  <c r="AE10" i="11"/>
  <c r="AE11" i="11"/>
  <c r="AE12" i="11"/>
  <c r="AE13" i="11"/>
  <c r="AC5" i="11"/>
  <c r="AD5" i="11"/>
  <c r="AC6" i="11"/>
  <c r="AD6" i="11"/>
  <c r="AC7" i="11"/>
  <c r="AD7" i="11"/>
  <c r="AC8" i="11"/>
  <c r="AD8" i="11"/>
  <c r="AC9" i="11"/>
  <c r="AD9" i="11"/>
  <c r="AC10" i="11"/>
  <c r="AD10" i="11"/>
  <c r="AC11" i="11"/>
  <c r="AD11" i="11"/>
  <c r="AC12" i="11"/>
  <c r="AD12" i="11"/>
  <c r="AC13" i="11"/>
  <c r="AD13" i="11"/>
  <c r="AD4" i="11"/>
  <c r="AA5" i="11"/>
  <c r="AB5" i="11"/>
  <c r="AA6" i="11"/>
  <c r="AB6" i="11"/>
  <c r="AA7" i="11"/>
  <c r="AB7" i="11"/>
  <c r="AA8" i="11"/>
  <c r="AB8" i="11"/>
  <c r="AA9" i="11"/>
  <c r="AB9" i="11"/>
  <c r="AA10" i="11"/>
  <c r="AB10" i="11"/>
  <c r="AA11" i="11"/>
  <c r="AB11" i="11"/>
  <c r="AA12" i="11"/>
  <c r="AB12" i="11"/>
  <c r="AA13" i="11"/>
  <c r="AB13" i="11"/>
  <c r="AB4" i="11"/>
  <c r="AC4" i="11"/>
  <c r="AA4" i="11"/>
  <c r="V4" i="11"/>
  <c r="W4" i="11"/>
  <c r="X4" i="11"/>
  <c r="Y4" i="11"/>
  <c r="Z4" i="11"/>
  <c r="V5" i="11"/>
  <c r="W5" i="11"/>
  <c r="X5" i="11"/>
  <c r="Y5" i="11"/>
  <c r="Z5" i="11"/>
  <c r="V6" i="11"/>
  <c r="W6" i="11"/>
  <c r="X6" i="11"/>
  <c r="Y6" i="11"/>
  <c r="Z6" i="11"/>
  <c r="V7" i="11"/>
  <c r="W7" i="11"/>
  <c r="X7" i="11"/>
  <c r="Y7" i="11"/>
  <c r="Z7" i="11"/>
  <c r="V8" i="11"/>
  <c r="W8" i="11"/>
  <c r="X8" i="11"/>
  <c r="Y8" i="11"/>
  <c r="Z8" i="11"/>
  <c r="V9" i="11"/>
  <c r="W9" i="11"/>
  <c r="X9" i="11"/>
  <c r="Y9" i="11"/>
  <c r="Z9" i="11"/>
  <c r="V10" i="11"/>
  <c r="W10" i="11"/>
  <c r="X10" i="11"/>
  <c r="Y10" i="11"/>
  <c r="Z10" i="11"/>
  <c r="V11" i="11"/>
  <c r="W11" i="11"/>
  <c r="X11" i="11"/>
  <c r="Y11" i="11"/>
  <c r="Z11" i="11"/>
  <c r="V12" i="11"/>
  <c r="W12" i="11"/>
  <c r="X12" i="11"/>
  <c r="Y12" i="11"/>
  <c r="Z12" i="11"/>
  <c r="V13" i="11"/>
  <c r="W13" i="11"/>
  <c r="X13" i="11"/>
  <c r="Y13" i="11"/>
  <c r="Z13" i="11"/>
  <c r="U5" i="11"/>
  <c r="U6" i="11"/>
  <c r="U7" i="11"/>
  <c r="U8" i="11"/>
  <c r="U9" i="11"/>
  <c r="U10" i="11"/>
  <c r="U11" i="11"/>
  <c r="U12" i="11"/>
  <c r="U13" i="11"/>
  <c r="U4" i="11"/>
  <c r="S4" i="11"/>
  <c r="T4" i="11"/>
  <c r="S5" i="11"/>
  <c r="T5" i="11"/>
  <c r="S6" i="11"/>
  <c r="T6" i="11"/>
  <c r="S7" i="11"/>
  <c r="T7" i="11"/>
  <c r="S8" i="11"/>
  <c r="T8" i="11"/>
  <c r="S9" i="11"/>
  <c r="T9" i="11"/>
  <c r="S10" i="11"/>
  <c r="T10" i="11"/>
  <c r="S11" i="11"/>
  <c r="T11" i="11"/>
  <c r="S12" i="11"/>
  <c r="T12" i="11"/>
  <c r="S13" i="11"/>
  <c r="T13" i="11"/>
  <c r="R5" i="11"/>
  <c r="R6" i="11"/>
  <c r="R7" i="11"/>
  <c r="R8" i="11"/>
  <c r="R9" i="11"/>
  <c r="R10" i="11"/>
  <c r="R11" i="11"/>
  <c r="R12" i="11"/>
  <c r="R13" i="11"/>
  <c r="R4" i="11"/>
  <c r="Q5" i="11"/>
  <c r="Q6" i="11"/>
  <c r="Q7" i="11"/>
  <c r="Q8" i="11"/>
  <c r="Q9" i="11"/>
  <c r="Q10" i="11"/>
  <c r="Q11" i="11"/>
  <c r="Q12" i="11"/>
  <c r="Q13" i="11"/>
  <c r="Q4" i="11"/>
  <c r="N5" i="11"/>
  <c r="O5" i="11"/>
  <c r="P5" i="11"/>
  <c r="N6" i="11"/>
  <c r="O6" i="11"/>
  <c r="P6" i="11"/>
  <c r="N7" i="11"/>
  <c r="O7" i="11"/>
  <c r="P7" i="11"/>
  <c r="N8" i="11"/>
  <c r="O8" i="11"/>
  <c r="P8" i="11"/>
  <c r="N9" i="11"/>
  <c r="O9" i="11"/>
  <c r="P9" i="11"/>
  <c r="N10" i="11"/>
  <c r="O10" i="11"/>
  <c r="P10" i="11"/>
  <c r="N11" i="11"/>
  <c r="O11" i="11"/>
  <c r="P11" i="11"/>
  <c r="N12" i="11"/>
  <c r="O12" i="11"/>
  <c r="P12" i="11"/>
  <c r="N13" i="11"/>
  <c r="O13" i="11"/>
  <c r="P13" i="11"/>
  <c r="O4" i="11"/>
  <c r="P4" i="11"/>
  <c r="N4" i="11"/>
  <c r="M5" i="11"/>
  <c r="M6" i="11"/>
  <c r="M7" i="11"/>
  <c r="M8" i="11"/>
  <c r="M9" i="11"/>
  <c r="M10" i="11"/>
  <c r="M11" i="11"/>
  <c r="M12" i="11"/>
  <c r="M13" i="11"/>
  <c r="M4" i="11"/>
  <c r="H4" i="11"/>
  <c r="I4" i="11"/>
  <c r="J4" i="11"/>
  <c r="K4" i="11"/>
  <c r="L4" i="11"/>
  <c r="H5" i="11"/>
  <c r="I5" i="11"/>
  <c r="J5" i="11"/>
  <c r="K5" i="11"/>
  <c r="L5" i="11"/>
  <c r="H6" i="11"/>
  <c r="I6" i="11"/>
  <c r="J6" i="11"/>
  <c r="K6" i="11"/>
  <c r="L6" i="11"/>
  <c r="H7" i="11"/>
  <c r="I7" i="11"/>
  <c r="J7" i="11"/>
  <c r="K7" i="11"/>
  <c r="L7" i="11"/>
  <c r="H8" i="11"/>
  <c r="I8" i="11"/>
  <c r="J8" i="11"/>
  <c r="K8" i="11"/>
  <c r="L8" i="11"/>
  <c r="H9" i="11"/>
  <c r="I9" i="11"/>
  <c r="J9" i="11"/>
  <c r="K9" i="11"/>
  <c r="L9" i="11"/>
  <c r="H10" i="11"/>
  <c r="I10" i="11"/>
  <c r="J10" i="11"/>
  <c r="K10" i="11"/>
  <c r="L10" i="11"/>
  <c r="H11" i="11"/>
  <c r="I11" i="11"/>
  <c r="J11" i="11"/>
  <c r="K11" i="11"/>
  <c r="L11" i="11"/>
  <c r="H12" i="11"/>
  <c r="I12" i="11"/>
  <c r="J12" i="11"/>
  <c r="K12" i="11"/>
  <c r="L12" i="11"/>
  <c r="H13" i="11"/>
  <c r="I13" i="11"/>
  <c r="J13" i="11"/>
  <c r="K13" i="11"/>
  <c r="L13" i="11"/>
  <c r="G5" i="11"/>
  <c r="G6" i="11"/>
  <c r="G7" i="11"/>
  <c r="G8" i="11"/>
  <c r="G9" i="11"/>
  <c r="G10" i="11"/>
  <c r="G11" i="11"/>
  <c r="G12" i="11"/>
  <c r="G13" i="11"/>
  <c r="G4" i="11"/>
  <c r="F5" i="11"/>
  <c r="F6" i="11"/>
  <c r="F7" i="11"/>
  <c r="F8" i="11"/>
  <c r="F9" i="11"/>
  <c r="F10" i="11"/>
  <c r="F11" i="11"/>
  <c r="F12" i="11"/>
  <c r="F13" i="11"/>
  <c r="F4" i="11"/>
  <c r="E5" i="11"/>
  <c r="E6" i="11"/>
  <c r="E7" i="11"/>
  <c r="E8" i="11"/>
  <c r="E9" i="11"/>
  <c r="E10" i="11"/>
  <c r="E11" i="11"/>
  <c r="E12" i="11"/>
  <c r="E13" i="11"/>
  <c r="E4" i="11"/>
  <c r="D5" i="11"/>
  <c r="D6" i="11"/>
  <c r="D7" i="11"/>
  <c r="D8" i="11"/>
  <c r="D9" i="11"/>
  <c r="D10" i="11"/>
  <c r="D11" i="11"/>
  <c r="D12" i="11"/>
  <c r="D13" i="11"/>
  <c r="D4" i="11"/>
  <c r="C5" i="11"/>
  <c r="C6" i="11"/>
  <c r="C7" i="11"/>
  <c r="C8" i="11"/>
  <c r="C9" i="11"/>
  <c r="C10" i="11"/>
  <c r="C11" i="11"/>
  <c r="C12" i="11"/>
  <c r="C13" i="11"/>
  <c r="C4" i="11"/>
  <c r="B5" i="11"/>
  <c r="B6" i="11"/>
  <c r="B7" i="11"/>
  <c r="B8" i="11"/>
  <c r="B9" i="11"/>
  <c r="B10" i="11"/>
  <c r="B11" i="11"/>
  <c r="B12" i="11"/>
  <c r="B13" i="11"/>
  <c r="B4" i="11"/>
  <c r="B9" i="8" l="1"/>
</calcChain>
</file>

<file path=xl/sharedStrings.xml><?xml version="1.0" encoding="utf-8"?>
<sst xmlns="http://schemas.openxmlformats.org/spreadsheetml/2006/main" count="1774" uniqueCount="323">
  <si>
    <t>c1_news1</t>
  </si>
  <si>
    <t>c1_news2</t>
  </si>
  <si>
    <t>c1_news3</t>
  </si>
  <si>
    <t>c1_avenewstime1</t>
  </si>
  <si>
    <t>c1_avenewstime2</t>
  </si>
  <si>
    <t>c1_avenewstime3</t>
  </si>
  <si>
    <t>c2_entr1</t>
  </si>
  <si>
    <t>c2_entr2</t>
  </si>
  <si>
    <t>c2_entrs3</t>
  </si>
  <si>
    <t>c2_aveentrtime1</t>
  </si>
  <si>
    <t>c2_aveentrtime2</t>
  </si>
  <si>
    <t>c2_aveentrtime3</t>
  </si>
  <si>
    <t>c3_usegrats</t>
  </si>
  <si>
    <t>c4_radio</t>
  </si>
  <si>
    <t>c4_tv</t>
  </si>
  <si>
    <t>c4_internet</t>
  </si>
  <si>
    <t>c4_sns</t>
  </si>
  <si>
    <t>c4_healthworkers</t>
  </si>
  <si>
    <t>c4_others</t>
  </si>
  <si>
    <t>to make</t>
  </si>
  <si>
    <t>RELATED DOCUMENTS</t>
  </si>
  <si>
    <t>Date/s of Visit</t>
  </si>
  <si>
    <t>Location</t>
  </si>
  <si>
    <t>Sample Size</t>
  </si>
  <si>
    <t>Summary Statistics</t>
  </si>
  <si>
    <t>Data Sheets</t>
  </si>
  <si>
    <t>Region</t>
  </si>
  <si>
    <t>click on the hyperlinks below for easy access</t>
  </si>
  <si>
    <t>Country</t>
  </si>
  <si>
    <t>RESULTS</t>
  </si>
  <si>
    <t>SURVEY INFORMATION</t>
  </si>
  <si>
    <t>Raw Data</t>
  </si>
  <si>
    <t>Coded Data</t>
  </si>
  <si>
    <t>Processed Data</t>
  </si>
  <si>
    <t>Summary</t>
  </si>
  <si>
    <t>Survey Answers</t>
  </si>
  <si>
    <t>Correlations</t>
  </si>
  <si>
    <t>GitHub</t>
  </si>
  <si>
    <t>(enter text here)</t>
  </si>
  <si>
    <t>raw_data!A1</t>
  </si>
  <si>
    <t>coded_data!A1</t>
  </si>
  <si>
    <t>processed_data!A1</t>
  </si>
  <si>
    <t xml:space="preserve">Codebook </t>
  </si>
  <si>
    <t xml:space="preserve">Survey Sheet </t>
  </si>
  <si>
    <t>DATABASE ARCHITECTURE</t>
  </si>
  <si>
    <t>survey_answers!A1</t>
  </si>
  <si>
    <t>summary!A1</t>
  </si>
  <si>
    <t>correlation!A1</t>
  </si>
  <si>
    <t>ID</t>
  </si>
  <si>
    <t>SD1_education</t>
  </si>
  <si>
    <t>SD2_profession</t>
  </si>
  <si>
    <t>SD3_age</t>
  </si>
  <si>
    <t>SD4_experience</t>
  </si>
  <si>
    <t>SD5_gender</t>
  </si>
  <si>
    <t>K1_ab</t>
  </si>
  <si>
    <t>K2a_abname1</t>
  </si>
  <si>
    <t>K2b_abname2</t>
  </si>
  <si>
    <t>K2c_abname3</t>
  </si>
  <si>
    <t>K3_abr</t>
  </si>
  <si>
    <t>K6a_am_name1</t>
  </si>
  <si>
    <t>K6b_am_name2</t>
  </si>
  <si>
    <t>K6c_am_name3</t>
  </si>
  <si>
    <t>K8_amr</t>
  </si>
  <si>
    <t>K9_amu_compatability</t>
  </si>
  <si>
    <t>K10_difference_ab_am</t>
  </si>
  <si>
    <t>A1_family_untreatable</t>
  </si>
  <si>
    <t>A2_concern_amr</t>
  </si>
  <si>
    <t>A3a_ab_preventillness</t>
  </si>
  <si>
    <t>A3b_ab_fastrecovery</t>
  </si>
  <si>
    <t>A3c_ab_stopifbetter</t>
  </si>
  <si>
    <t>A3d_ab_skippingnotharmful</t>
  </si>
  <si>
    <t>A3e_ab_commonuse</t>
  </si>
  <si>
    <t>A3f_ab_adviseimportant</t>
  </si>
  <si>
    <t>A3g_ab_productionimportant</t>
  </si>
  <si>
    <t>A3h_ab_dispensingimportant</t>
  </si>
  <si>
    <t>A4a_influence_family</t>
  </si>
  <si>
    <t>A4b_influence_labdata</t>
  </si>
  <si>
    <t>A4c_influence_prvtindustry</t>
  </si>
  <si>
    <t>A4d_influence_client</t>
  </si>
  <si>
    <t>A4e_influence_vetgroups</t>
  </si>
  <si>
    <t>A4f_influence_scijournals</t>
  </si>
  <si>
    <t>A4g_influence_searchengines</t>
  </si>
  <si>
    <t>A4h_influence_earnings</t>
  </si>
  <si>
    <t>A4i_influence_othervets</t>
  </si>
  <si>
    <t>A4j_influence_laws</t>
  </si>
  <si>
    <t>A4k_influence_others</t>
  </si>
  <si>
    <t>A4k_influence_othername</t>
  </si>
  <si>
    <t>P1a_ab_presc1</t>
  </si>
  <si>
    <t>P1b_ab_presc2</t>
  </si>
  <si>
    <t>P1c_ab_presc3</t>
  </si>
  <si>
    <t>P2a_absource_supplier</t>
  </si>
  <si>
    <t>P2b_absource_store</t>
  </si>
  <si>
    <t>P2c_absource_humanpharm</t>
  </si>
  <si>
    <t>P2d_absource_other</t>
  </si>
  <si>
    <t>P3_prescribe</t>
  </si>
  <si>
    <t>P4_ifno_why</t>
  </si>
  <si>
    <t>P5_ab_howadvise</t>
  </si>
  <si>
    <t>P6_record</t>
  </si>
  <si>
    <t>P7a_advised_birdflu</t>
  </si>
  <si>
    <t>P7b_advised_fmd</t>
  </si>
  <si>
    <t>P7c_advised_swinefever</t>
  </si>
  <si>
    <t>P7d_advised_swineflu</t>
  </si>
  <si>
    <t>P7e_advised_newcastle</t>
  </si>
  <si>
    <t>P7f_advised_others</t>
  </si>
  <si>
    <t>P8a_advexcess_throw</t>
  </si>
  <si>
    <t>P8b_advexcess_bury</t>
  </si>
  <si>
    <t>P8c_advexcess_burn</t>
  </si>
  <si>
    <t>P8d_advexcess_give</t>
  </si>
  <si>
    <t>P8e_advexcess_keep</t>
  </si>
  <si>
    <t>P8f_advexcess_other</t>
  </si>
  <si>
    <t>P9a_advexpired_throw</t>
  </si>
  <si>
    <t>P9b_advexpired_bury</t>
  </si>
  <si>
    <t>P9c_advexpired_burn</t>
  </si>
  <si>
    <t>P9d_advexpired_give</t>
  </si>
  <si>
    <t>P9e_advexpired_keep</t>
  </si>
  <si>
    <t>P9f_advexpired_other</t>
  </si>
  <si>
    <t>E1_amu_law</t>
  </si>
  <si>
    <t>E2a_lawname1</t>
  </si>
  <si>
    <t>E2b_lawname2</t>
  </si>
  <si>
    <t>E2c_lawname3</t>
  </si>
  <si>
    <t>E3_amupolicy_effectiveness</t>
  </si>
  <si>
    <t>E4a_amupolicy_factors1</t>
  </si>
  <si>
    <t>E4b_amupolicy_factors2</t>
  </si>
  <si>
    <t>E4c_amupolicy_factors3</t>
  </si>
  <si>
    <t>E5a_amrcontrol_suggest1</t>
  </si>
  <si>
    <t>E5b_amrcontrol_suggest2</t>
  </si>
  <si>
    <t>E5c_amrcontrol_suggest3</t>
  </si>
  <si>
    <t>E6a_ab_leastunderstood1</t>
  </si>
  <si>
    <t>E6b_ab_leastunderstood2</t>
  </si>
  <si>
    <t>E6c_ab_leastunderstood3</t>
  </si>
  <si>
    <t>c5_amr_interest</t>
  </si>
  <si>
    <t>c6_prefmedia1</t>
  </si>
  <si>
    <t>c6_prefmedia2</t>
  </si>
  <si>
    <t>c6_prefmedia3</t>
  </si>
  <si>
    <t>SD6a_treat_birdflu</t>
  </si>
  <si>
    <t>SD6b_treat_fmd</t>
  </si>
  <si>
    <t>SD6c_treat_swinefever</t>
  </si>
  <si>
    <t>SD6d_treat_swineflu</t>
  </si>
  <si>
    <t>SD6e_treat_newcastle</t>
  </si>
  <si>
    <t>SD6f_treat_others</t>
  </si>
  <si>
    <t>K5a_abrlearn_tv</t>
  </si>
  <si>
    <t>K5b_abrlearn_radio</t>
  </si>
  <si>
    <t>K5c_abrlearn_friends</t>
  </si>
  <si>
    <t>K5d_abrlearn_seminar</t>
  </si>
  <si>
    <t>K5e_abrlearn_sns</t>
  </si>
  <si>
    <t>K5f_abrlearn_other</t>
  </si>
  <si>
    <t>K7a_am_antibacterial</t>
  </si>
  <si>
    <t>K7b_am_antifungal</t>
  </si>
  <si>
    <t>K7c_am_antiviral</t>
  </si>
  <si>
    <t>K7d_am_antivenom</t>
  </si>
  <si>
    <t>K7e_am_antiparasites</t>
  </si>
  <si>
    <t>post-graduate</t>
  </si>
  <si>
    <t>graduate</t>
  </si>
  <si>
    <t>college</t>
  </si>
  <si>
    <t>technical</t>
  </si>
  <si>
    <t>non-government vet</t>
  </si>
  <si>
    <t>government vet</t>
  </si>
  <si>
    <t>para-vet</t>
  </si>
  <si>
    <t>animal health worker</t>
  </si>
  <si>
    <t>animal health authority</t>
  </si>
  <si>
    <t>10+ yrs</t>
  </si>
  <si>
    <t>5-10 yrs</t>
  </si>
  <si>
    <t>2-5 yrs</t>
  </si>
  <si>
    <t>other</t>
  </si>
  <si>
    <t>female</t>
  </si>
  <si>
    <t>male</t>
  </si>
  <si>
    <t>yes</t>
  </si>
  <si>
    <t>no</t>
  </si>
  <si>
    <t>brucellosis</t>
  </si>
  <si>
    <t>tick</t>
  </si>
  <si>
    <t>amoxicillin</t>
  </si>
  <si>
    <t>cephalexin</t>
  </si>
  <si>
    <t>ciprofloxacin</t>
  </si>
  <si>
    <t>postdoc fellowship</t>
  </si>
  <si>
    <t>school</t>
  </si>
  <si>
    <t>training</t>
  </si>
  <si>
    <t>na</t>
  </si>
  <si>
    <t>antibiotics</t>
  </si>
  <si>
    <t>antiviral</t>
  </si>
  <si>
    <t>antifungal</t>
  </si>
  <si>
    <t>understand how it spreads</t>
  </si>
  <si>
    <t>little idea</t>
  </si>
  <si>
    <t>advanced</t>
  </si>
  <si>
    <t>volunteer</t>
  </si>
  <si>
    <t>K4a_abr_dangerous</t>
  </si>
  <si>
    <t>K4b_abr_untreatable</t>
  </si>
  <si>
    <t>K4c_abr_developresistance</t>
  </si>
  <si>
    <t>basic info</t>
  </si>
  <si>
    <t>false</t>
  </si>
  <si>
    <t>true</t>
  </si>
  <si>
    <t>very serious</t>
  </si>
  <si>
    <t>concerned</t>
  </si>
  <si>
    <t>seriously concerned</t>
  </si>
  <si>
    <t>slightly concerned</t>
  </si>
  <si>
    <t>strongly disagree</t>
  </si>
  <si>
    <t>disagree</t>
  </si>
  <si>
    <t>neutral</t>
  </si>
  <si>
    <t>neutra</t>
  </si>
  <si>
    <t>agree</t>
  </si>
  <si>
    <t>strongly agree</t>
  </si>
  <si>
    <t>no infleunce</t>
  </si>
  <si>
    <t>no influence</t>
  </si>
  <si>
    <t>limited influence</t>
  </si>
  <si>
    <t>very strong influence</t>
  </si>
  <si>
    <t>substantial influence</t>
  </si>
  <si>
    <t>moderate influence</t>
  </si>
  <si>
    <t>client's past record</t>
  </si>
  <si>
    <t>urgency of treatment</t>
  </si>
  <si>
    <t>availabilty of drug</t>
  </si>
  <si>
    <t>government subsidy</t>
  </si>
  <si>
    <t>sometimes</t>
  </si>
  <si>
    <t>too busy</t>
  </si>
  <si>
    <t>clients don't prefer</t>
  </si>
  <si>
    <t>as prescribed</t>
  </si>
  <si>
    <t>more than prescribed</t>
  </si>
  <si>
    <t>stop before prescribed</t>
  </si>
  <si>
    <t>as long as I feel</t>
  </si>
  <si>
    <t>return to supplier</t>
  </si>
  <si>
    <t>RA 9268</t>
  </si>
  <si>
    <t>RA 1556</t>
  </si>
  <si>
    <t>AO 14-2006</t>
  </si>
  <si>
    <t>least effective</t>
  </si>
  <si>
    <t>somewhat effective</t>
  </si>
  <si>
    <t>consistent enforcement</t>
  </si>
  <si>
    <t>good communication</t>
  </si>
  <si>
    <t>government support</t>
  </si>
  <si>
    <t>keeping records</t>
  </si>
  <si>
    <t>getting prescription</t>
  </si>
  <si>
    <t>proper dosage</t>
  </si>
  <si>
    <t>antibiotic use</t>
  </si>
  <si>
    <t>antibiotic administration</t>
  </si>
  <si>
    <t>antibiotic purpose</t>
  </si>
  <si>
    <t>tv</t>
  </si>
  <si>
    <t>sns</t>
  </si>
  <si>
    <t>radio</t>
  </si>
  <si>
    <t>newspaper</t>
  </si>
  <si>
    <t>4+ hrs</t>
  </si>
  <si>
    <t>2-4 hrs</t>
  </si>
  <si>
    <t>1-2 hrs</t>
  </si>
  <si>
    <t>books</t>
  </si>
  <si>
    <t>internet</t>
  </si>
  <si>
    <t>balanced</t>
  </si>
  <si>
    <t>entertainment</t>
  </si>
  <si>
    <t>mostly news</t>
  </si>
  <si>
    <t>mostly entertainment</t>
  </si>
  <si>
    <t>colleagues</t>
  </si>
  <si>
    <t>seminars</t>
  </si>
  <si>
    <t>interested</t>
  </si>
  <si>
    <t>not interested</t>
  </si>
  <si>
    <t>vet school</t>
  </si>
  <si>
    <t>symposia</t>
  </si>
  <si>
    <t>documentary</t>
  </si>
  <si>
    <t>online course</t>
  </si>
  <si>
    <t>websites</t>
  </si>
  <si>
    <t>online blogs</t>
  </si>
  <si>
    <t>television</t>
  </si>
  <si>
    <t xml:space="preserve">SOCIO-DEMOGRAPHIC </t>
  </si>
  <si>
    <t>Knowledge on Antibiotics</t>
  </si>
  <si>
    <t>Knowledge on Antibiotic Resistance</t>
  </si>
  <si>
    <t>Knowledge on Antimicrobials</t>
  </si>
  <si>
    <t>Knowledge on Antimicrobial Resistance</t>
  </si>
  <si>
    <t>Perceived Severity</t>
  </si>
  <si>
    <t>Self-efficacy in handling AMR</t>
  </si>
  <si>
    <t>Attitude towards AMR/AMU</t>
  </si>
  <si>
    <t>Normative Expectations</t>
  </si>
  <si>
    <t>Prescribed Antibiotics</t>
  </si>
  <si>
    <t>Access/Source</t>
  </si>
  <si>
    <t>Frequency of Prescription</t>
  </si>
  <si>
    <t>Giving instructions on antibiotic administration</t>
  </si>
  <si>
    <t>Recording prescriptions</t>
  </si>
  <si>
    <t>Instructions on Antibiotic Disposal</t>
  </si>
  <si>
    <t>National AMR policy</t>
  </si>
  <si>
    <t>Effectivness of AMR policy</t>
  </si>
  <si>
    <t>Assessment/Recommendations for AMR</t>
  </si>
  <si>
    <t>Preferred News Source</t>
  </si>
  <si>
    <t>Preferred Entertainment Source</t>
  </si>
  <si>
    <t>Uses and Gratification</t>
  </si>
  <si>
    <t>Preferred Health Information Sources</t>
  </si>
  <si>
    <t>KNOWLEDGE</t>
  </si>
  <si>
    <t>ATTITUDE</t>
  </si>
  <si>
    <t>PRACTICES</t>
  </si>
  <si>
    <t>POLICY, INFORMATION, AND SOCIO-CULTURAL ENVIRONMENT</t>
  </si>
  <si>
    <t>COMMUNICATION PREFERENCES</t>
  </si>
  <si>
    <t>score</t>
  </si>
  <si>
    <t>ratio</t>
  </si>
  <si>
    <t>index</t>
  </si>
  <si>
    <t>quartile</t>
  </si>
  <si>
    <t>Giving Instructions on Antibiotic Administration</t>
  </si>
  <si>
    <t>Recording Prescriptions</t>
  </si>
  <si>
    <t>National AMR Policy</t>
  </si>
  <si>
    <t>Assessment/Recommendations for AMR Policy</t>
  </si>
  <si>
    <t>Suggestions for Effectiveness of AMR Policy</t>
  </si>
  <si>
    <t>Array</t>
  </si>
  <si>
    <t>Variables</t>
  </si>
  <si>
    <t>Min</t>
  </si>
  <si>
    <t>Max</t>
  </si>
  <si>
    <t>Mean</t>
  </si>
  <si>
    <t>Median</t>
  </si>
  <si>
    <t>Mode</t>
  </si>
  <si>
    <t>Total score</t>
  </si>
  <si>
    <t>(%) of correct</t>
  </si>
  <si>
    <t>Quartile Index</t>
  </si>
  <si>
    <t>Index</t>
  </si>
  <si>
    <t>Range</t>
  </si>
  <si>
    <t>Std. deviation</t>
  </si>
  <si>
    <t>Giving instructions on Antibiotic Administration</t>
  </si>
  <si>
    <t>B</t>
  </si>
  <si>
    <t>F</t>
  </si>
  <si>
    <t>J</t>
  </si>
  <si>
    <t>N</t>
  </si>
  <si>
    <t>R</t>
  </si>
  <si>
    <t>V</t>
  </si>
  <si>
    <t>Z</t>
  </si>
  <si>
    <t>AD</t>
  </si>
  <si>
    <t>AH</t>
  </si>
  <si>
    <t>AL</t>
  </si>
  <si>
    <t>AP</t>
  </si>
  <si>
    <t>AT</t>
  </si>
  <si>
    <t>AX</t>
  </si>
  <si>
    <t>BB</t>
  </si>
  <si>
    <t>BF</t>
  </si>
  <si>
    <t>BJ</t>
  </si>
  <si>
    <t>BN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</si>
</sst>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9" fontId="8" fillId="0" borderId="0" applyFont="0" applyFill="0" applyBorder="0" applyAlignment="0" applyProtection="0"/>
  </cellStyleXfs>
  <cellXfs count="140">
    <xf numFmtId="0" fontId="0" fillId="0" borderId="0" xfId="0"/>
    <xf numFmtId="0" fontId="0" fillId="0" borderId="0" xfId="0" applyBorder="1"/>
    <xf numFmtId="0" fontId="1" fillId="2" borderId="17" xfId="0" applyFont="1" applyFill="1" applyBorder="1"/>
    <xf numFmtId="0" fontId="3" fillId="7" borderId="0" xfId="1" quotePrefix="1" applyFill="1" applyBorder="1"/>
    <xf numFmtId="0" fontId="0" fillId="7" borderId="0" xfId="0" applyFill="1" applyBorder="1"/>
    <xf numFmtId="0" fontId="1" fillId="7" borderId="0" xfId="0" applyFont="1" applyFill="1" applyBorder="1"/>
    <xf numFmtId="0" fontId="3" fillId="7" borderId="0" xfId="1" applyFill="1" applyBorder="1"/>
    <xf numFmtId="0" fontId="3" fillId="7" borderId="0" xfId="1" quotePrefix="1" applyFill="1" applyBorder="1" applyAlignment="1">
      <alignment vertical="center"/>
    </xf>
    <xf numFmtId="0" fontId="0" fillId="7" borderId="0" xfId="0" applyFill="1" applyBorder="1" applyAlignment="1">
      <alignment vertical="center"/>
    </xf>
    <xf numFmtId="0" fontId="2" fillId="7" borderId="0" xfId="0" applyFont="1" applyFill="1" applyBorder="1" applyAlignment="1">
      <alignment vertical="center"/>
    </xf>
    <xf numFmtId="0" fontId="1" fillId="2" borderId="21" xfId="0" applyFont="1" applyFill="1" applyBorder="1"/>
    <xf numFmtId="0" fontId="1" fillId="2" borderId="18" xfId="0" applyFont="1" applyFill="1" applyBorder="1"/>
    <xf numFmtId="0" fontId="0" fillId="0" borderId="6" xfId="0" applyBorder="1"/>
    <xf numFmtId="0" fontId="0" fillId="0" borderId="7" xfId="0" applyBorder="1"/>
    <xf numFmtId="0" fontId="0" fillId="0" borderId="11" xfId="0" applyBorder="1"/>
    <xf numFmtId="0" fontId="5" fillId="3" borderId="17" xfId="0" applyFont="1" applyFill="1" applyBorder="1" applyAlignment="1">
      <alignment horizontal="center"/>
    </xf>
    <xf numFmtId="0" fontId="1" fillId="3" borderId="18" xfId="0" applyFont="1" applyFill="1" applyBorder="1" applyAlignment="1">
      <alignment horizontal="left"/>
    </xf>
    <xf numFmtId="0" fontId="3" fillId="3" borderId="21" xfId="1" quotePrefix="1" applyFill="1" applyBorder="1" applyAlignment="1">
      <alignment horizontal="left"/>
    </xf>
    <xf numFmtId="0" fontId="3" fillId="3" borderId="21" xfId="1" applyFill="1" applyBorder="1" applyAlignment="1">
      <alignment horizontal="left"/>
    </xf>
    <xf numFmtId="0" fontId="1" fillId="3" borderId="18" xfId="0" applyFont="1" applyFill="1" applyBorder="1" applyAlignment="1"/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1" xfId="0" applyFill="1" applyBorder="1"/>
    <xf numFmtId="0" fontId="0" fillId="4" borderId="0" xfId="0" applyFill="1" applyBorder="1"/>
    <xf numFmtId="0" fontId="0" fillId="4" borderId="12" xfId="0" applyFill="1" applyBorder="1"/>
    <xf numFmtId="0" fontId="0" fillId="4" borderId="9" xfId="0" applyFill="1" applyBorder="1"/>
    <xf numFmtId="0" fontId="0" fillId="4" borderId="5" xfId="0" applyFill="1" applyBorder="1"/>
    <xf numFmtId="0" fontId="0" fillId="4" borderId="10" xfId="0" applyFill="1" applyBorder="1"/>
    <xf numFmtId="0" fontId="1" fillId="4" borderId="11" xfId="0" applyFont="1" applyFill="1" applyBorder="1"/>
    <xf numFmtId="0" fontId="0" fillId="0" borderId="0" xfId="0"/>
    <xf numFmtId="0" fontId="4" fillId="6" borderId="22" xfId="0" applyFont="1" applyFill="1" applyBorder="1" applyAlignment="1"/>
    <xf numFmtId="0" fontId="3" fillId="3" borderId="34" xfId="1" applyFill="1" applyBorder="1" applyAlignment="1">
      <alignment horizontal="left"/>
    </xf>
    <xf numFmtId="0" fontId="1" fillId="6" borderId="1" xfId="0" applyFont="1" applyFill="1" applyBorder="1"/>
    <xf numFmtId="49" fontId="0" fillId="0" borderId="0" xfId="0" applyNumberFormat="1"/>
    <xf numFmtId="0" fontId="0" fillId="0" borderId="35" xfId="0" applyBorder="1"/>
    <xf numFmtId="0" fontId="0" fillId="0" borderId="1" xfId="0" applyBorder="1" applyAlignment="1">
      <alignment horizontal="center"/>
    </xf>
    <xf numFmtId="0" fontId="3" fillId="3" borderId="19" xfId="1" quotePrefix="1" applyFill="1" applyBorder="1" applyAlignment="1">
      <alignment horizontal="left"/>
    </xf>
    <xf numFmtId="0" fontId="3" fillId="3" borderId="19" xfId="1" applyFill="1" applyBorder="1" applyAlignment="1">
      <alignment horizontal="left"/>
    </xf>
    <xf numFmtId="0" fontId="3" fillId="3" borderId="33" xfId="1" applyFill="1" applyBorder="1" applyAlignment="1">
      <alignment horizontal="left"/>
    </xf>
    <xf numFmtId="0" fontId="6" fillId="3" borderId="13" xfId="1" quotePrefix="1" applyFont="1" applyFill="1" applyBorder="1" applyAlignment="1">
      <alignment horizontal="left"/>
    </xf>
    <xf numFmtId="0" fontId="6" fillId="3" borderId="27" xfId="1" quotePrefix="1" applyFont="1" applyFill="1" applyBorder="1" applyAlignment="1">
      <alignment horizontal="left"/>
    </xf>
    <xf numFmtId="0" fontId="3" fillId="3" borderId="19" xfId="1" quotePrefix="1" applyFill="1" applyBorder="1" applyAlignment="1">
      <alignment horizontal="left" vertical="center"/>
    </xf>
    <xf numFmtId="0" fontId="3" fillId="3" borderId="19" xfId="1" applyFill="1" applyBorder="1" applyAlignment="1">
      <alignment horizontal="left" vertical="center"/>
    </xf>
    <xf numFmtId="0" fontId="3" fillId="3" borderId="33" xfId="1" applyFill="1" applyBorder="1" applyAlignment="1">
      <alignment horizontal="left" vertical="center"/>
    </xf>
    <xf numFmtId="0" fontId="4" fillId="2" borderId="20" xfId="0" applyFont="1" applyFill="1" applyBorder="1" applyAlignment="1">
      <alignment horizontal="center"/>
    </xf>
    <xf numFmtId="0" fontId="4" fillId="2" borderId="19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5" borderId="26" xfId="0" applyFont="1" applyFill="1" applyBorder="1" applyAlignment="1">
      <alignment horizontal="center"/>
    </xf>
    <xf numFmtId="0" fontId="1" fillId="5" borderId="19" xfId="0" applyFont="1" applyFill="1" applyBorder="1" applyAlignment="1">
      <alignment horizontal="center"/>
    </xf>
    <xf numFmtId="0" fontId="1" fillId="5" borderId="25" xfId="0" applyFont="1" applyFill="1" applyBorder="1" applyAlignment="1">
      <alignment horizontal="center"/>
    </xf>
    <xf numFmtId="0" fontId="4" fillId="5" borderId="20" xfId="0" applyFont="1" applyFill="1" applyBorder="1" applyAlignment="1">
      <alignment horizontal="center"/>
    </xf>
    <xf numFmtId="0" fontId="4" fillId="5" borderId="19" xfId="0" applyFont="1" applyFill="1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4" fillId="2" borderId="16" xfId="0" applyFont="1" applyFill="1" applyBorder="1" applyAlignment="1">
      <alignment horizontal="center"/>
    </xf>
    <xf numFmtId="0" fontId="4" fillId="2" borderId="15" xfId="0" applyFont="1" applyFill="1" applyBorder="1" applyAlignment="1">
      <alignment horizontal="center"/>
    </xf>
    <xf numFmtId="0" fontId="4" fillId="2" borderId="29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1" fillId="8" borderId="2" xfId="0" applyFont="1" applyFill="1" applyBorder="1" applyAlignment="1">
      <alignment horizontal="center"/>
    </xf>
    <xf numFmtId="0" fontId="1" fillId="8" borderId="3" xfId="0" applyFont="1" applyFill="1" applyBorder="1" applyAlignment="1">
      <alignment horizontal="center"/>
    </xf>
    <xf numFmtId="0" fontId="1" fillId="8" borderId="4" xfId="0" applyFont="1" applyFill="1" applyBorder="1" applyAlignment="1">
      <alignment horizontal="center"/>
    </xf>
    <xf numFmtId="0" fontId="1" fillId="7" borderId="0" xfId="0" applyFont="1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12" xfId="0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/>
    </xf>
    <xf numFmtId="0" fontId="4" fillId="4" borderId="12" xfId="0" applyFont="1" applyFill="1" applyBorder="1" applyAlignment="1">
      <alignment horizontal="center"/>
    </xf>
    <xf numFmtId="0" fontId="4" fillId="6" borderId="2" xfId="0" applyFont="1" applyFill="1" applyBorder="1" applyAlignment="1">
      <alignment horizontal="center"/>
    </xf>
    <xf numFmtId="0" fontId="4" fillId="6" borderId="3" xfId="0" applyFont="1" applyFill="1" applyBorder="1" applyAlignment="1">
      <alignment horizontal="center"/>
    </xf>
    <xf numFmtId="0" fontId="4" fillId="6" borderId="4" xfId="0" applyFont="1" applyFill="1" applyBorder="1" applyAlignment="1">
      <alignment horizontal="center"/>
    </xf>
    <xf numFmtId="0" fontId="1" fillId="5" borderId="14" xfId="0" applyFont="1" applyFill="1" applyBorder="1" applyAlignment="1">
      <alignment horizontal="center"/>
    </xf>
    <xf numFmtId="0" fontId="1" fillId="5" borderId="13" xfId="0" applyFont="1" applyFill="1" applyBorder="1" applyAlignment="1">
      <alignment horizontal="center"/>
    </xf>
    <xf numFmtId="0" fontId="1" fillId="5" borderId="31" xfId="0" applyFont="1" applyFill="1" applyBorder="1" applyAlignment="1">
      <alignment horizontal="center"/>
    </xf>
    <xf numFmtId="0" fontId="4" fillId="5" borderId="29" xfId="0" applyFont="1" applyFill="1" applyBorder="1" applyAlignment="1">
      <alignment horizontal="center"/>
    </xf>
    <xf numFmtId="0" fontId="4" fillId="5" borderId="13" xfId="0" applyFont="1" applyFill="1" applyBorder="1" applyAlignment="1">
      <alignment horizontal="center"/>
    </xf>
    <xf numFmtId="0" fontId="4" fillId="3" borderId="14" xfId="0" applyFont="1" applyFill="1" applyBorder="1" applyAlignment="1">
      <alignment horizontal="center"/>
    </xf>
    <xf numFmtId="0" fontId="4" fillId="3" borderId="13" xfId="0" applyFont="1" applyFill="1" applyBorder="1" applyAlignment="1">
      <alignment horizontal="center"/>
    </xf>
    <xf numFmtId="0" fontId="4" fillId="3" borderId="27" xfId="0" applyFont="1" applyFill="1" applyBorder="1" applyAlignment="1">
      <alignment horizontal="center"/>
    </xf>
    <xf numFmtId="0" fontId="6" fillId="3" borderId="13" xfId="1" applyFont="1" applyFill="1" applyBorder="1" applyAlignment="1"/>
    <xf numFmtId="0" fontId="6" fillId="3" borderId="27" xfId="1" applyFont="1" applyFill="1" applyBorder="1" applyAlignment="1"/>
    <xf numFmtId="0" fontId="5" fillId="3" borderId="15" xfId="0" applyFont="1" applyFill="1" applyBorder="1" applyAlignment="1">
      <alignment horizontal="center" vertical="center"/>
    </xf>
    <xf numFmtId="0" fontId="5" fillId="3" borderId="32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left"/>
    </xf>
    <xf numFmtId="0" fontId="1" fillId="3" borderId="27" xfId="0" applyFont="1" applyFill="1" applyBorder="1" applyAlignment="1">
      <alignment horizontal="left"/>
    </xf>
    <xf numFmtId="0" fontId="3" fillId="3" borderId="0" xfId="1" quotePrefix="1" applyFill="1" applyBorder="1" applyAlignment="1">
      <alignment horizontal="left"/>
    </xf>
    <xf numFmtId="0" fontId="3" fillId="3" borderId="5" xfId="1" quotePrefix="1" applyFill="1" applyBorder="1" applyAlignment="1">
      <alignment horizontal="left"/>
    </xf>
    <xf numFmtId="0" fontId="3" fillId="3" borderId="10" xfId="1" quotePrefix="1" applyFill="1" applyBorder="1" applyAlignment="1">
      <alignment horizontal="left"/>
    </xf>
    <xf numFmtId="0" fontId="7" fillId="2" borderId="30" xfId="0" applyFont="1" applyFill="1" applyBorder="1" applyAlignment="1">
      <alignment horizontal="center"/>
    </xf>
    <xf numFmtId="0" fontId="7" fillId="2" borderId="15" xfId="0" applyFont="1" applyFill="1" applyBorder="1" applyAlignment="1">
      <alignment horizontal="center"/>
    </xf>
    <xf numFmtId="0" fontId="7" fillId="3" borderId="28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center"/>
    </xf>
    <xf numFmtId="0" fontId="7" fillId="3" borderId="23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4" borderId="6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12" borderId="2" xfId="0" applyFont="1" applyFill="1" applyBorder="1" applyAlignment="1">
      <alignment horizontal="center"/>
    </xf>
    <xf numFmtId="0" fontId="1" fillId="12" borderId="3" xfId="0" applyFont="1" applyFill="1" applyBorder="1" applyAlignment="1">
      <alignment horizontal="center"/>
    </xf>
    <xf numFmtId="0" fontId="1" fillId="12" borderId="4" xfId="0" applyFont="1" applyFill="1" applyBorder="1" applyAlignment="1">
      <alignment horizontal="center"/>
    </xf>
    <xf numFmtId="0" fontId="1" fillId="11" borderId="2" xfId="0" applyFont="1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0" fillId="11" borderId="4" xfId="0" applyFill="1" applyBorder="1" applyAlignment="1">
      <alignment horizontal="center"/>
    </xf>
    <xf numFmtId="0" fontId="1" fillId="9" borderId="2" xfId="0" applyFont="1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1" fillId="10" borderId="2" xfId="0" applyFont="1" applyFill="1" applyBorder="1" applyAlignment="1">
      <alignment horizontal="center"/>
    </xf>
    <xf numFmtId="0" fontId="0" fillId="10" borderId="3" xfId="0" applyFill="1" applyBorder="1" applyAlignment="1">
      <alignment horizontal="center"/>
    </xf>
    <xf numFmtId="0" fontId="0" fillId="10" borderId="4" xfId="0" applyFill="1" applyBorder="1" applyAlignment="1">
      <alignment horizontal="center"/>
    </xf>
    <xf numFmtId="0" fontId="0" fillId="0" borderId="2" xfId="0" applyBorder="1" applyAlignment="1"/>
    <xf numFmtId="0" fontId="0" fillId="0" borderId="3" xfId="0" applyBorder="1" applyAlignment="1"/>
    <xf numFmtId="0" fontId="0" fillId="0" borderId="4" xfId="0" applyBorder="1" applyAlignment="1"/>
    <xf numFmtId="9" fontId="0" fillId="0" borderId="0" xfId="2" applyFont="1"/>
    <xf numFmtId="0" fontId="0" fillId="0" borderId="0" xfId="0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9" xfId="0" applyFill="1" applyBorder="1" applyAlignment="1"/>
    <xf numFmtId="0" fontId="0" fillId="0" borderId="5" xfId="0" applyFill="1" applyBorder="1" applyAlignment="1"/>
    <xf numFmtId="0" fontId="0" fillId="0" borderId="10" xfId="0" applyFill="1" applyBorder="1" applyAlignment="1"/>
    <xf numFmtId="0" fontId="1" fillId="9" borderId="3" xfId="0" applyFont="1" applyFill="1" applyBorder="1" applyAlignment="1">
      <alignment horizontal="center"/>
    </xf>
    <xf numFmtId="0" fontId="1" fillId="9" borderId="4" xfId="0" applyFont="1" applyFill="1" applyBorder="1" applyAlignment="1">
      <alignment horizontal="center"/>
    </xf>
    <xf numFmtId="0" fontId="1" fillId="11" borderId="3" xfId="0" applyFont="1" applyFill="1" applyBorder="1" applyAlignment="1">
      <alignment horizontal="center"/>
    </xf>
    <xf numFmtId="0" fontId="1" fillId="11" borderId="4" xfId="0" applyFont="1" applyFill="1" applyBorder="1" applyAlignment="1">
      <alignment horizontal="center"/>
    </xf>
  </cellXfs>
  <cellStyles count="3">
    <cellStyle name="Hyperlink" xfId="1" builtinId="8"/>
    <cellStyle name="Normal" xfId="0" builtinId="0"/>
    <cellStyle name="Percent" xfId="2" builtinId="5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12369</xdr:rowOff>
    </xdr:from>
    <xdr:to>
      <xdr:col>11</xdr:col>
      <xdr:colOff>0</xdr:colOff>
      <xdr:row>4</xdr:row>
      <xdr:rowOff>190500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0" y="12369"/>
          <a:ext cx="9535583" cy="940131"/>
        </a:xfrm>
        <a:prstGeom prst="rect">
          <a:avLst/>
        </a:prstGeom>
        <a:solidFill>
          <a:schemeClr val="accent1">
            <a:lumMod val="50000"/>
            <a:lumOff val="0"/>
          </a:schemeClr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ot="0" vert="horz" wrap="square" lIns="91440" tIns="45720" rIns="91440" bIns="45720" anchor="t" anchorCtr="0" upright="1">
          <a:noAutofit/>
        </a:bodyPr>
        <a:lstStyle/>
        <a:p>
          <a:pPr marL="0" marR="0" algn="l">
            <a:lnSpc>
              <a:spcPct val="107000"/>
            </a:lnSpc>
            <a:spcBef>
              <a:spcPts val="1200"/>
            </a:spcBef>
            <a:spcAft>
              <a:spcPts val="0"/>
            </a:spcAft>
          </a:pPr>
          <a:r>
            <a:rPr lang="en-US" sz="1600" b="1" kern="0">
              <a:solidFill>
                <a:srgbClr val="FFFFFF"/>
              </a:solidFill>
              <a:effectLst/>
              <a:latin typeface="Arial" panose="020B0604020202020204" pitchFamily="34" charset="0"/>
              <a:ea typeface="Cambria Math" panose="02040503050406030204" pitchFamily="18" charset="0"/>
              <a:cs typeface="Arial" panose="020B0604020202020204" pitchFamily="34" charset="0"/>
            </a:rPr>
            <a:t>Enhanced assessment of knowledge, attitudes and practices; and, intervention (KAP+) on antimicrobial resistance and antimicrobial use</a:t>
          </a:r>
          <a:r>
            <a:rPr lang="en-US" sz="1100" b="1">
              <a:solidFill>
                <a:srgbClr val="FFFFFF"/>
              </a:solidFill>
              <a:effectLst/>
              <a:latin typeface="Arial" panose="020B0604020202020204" pitchFamily="34" charset="0"/>
              <a:ea typeface="Cambria Math" panose="02040503050406030204" pitchFamily="18" charset="0"/>
              <a:cs typeface="Arial" panose="020B0604020202020204" pitchFamily="34" charset="0"/>
            </a:rPr>
            <a:t> </a:t>
          </a:r>
          <a:r>
            <a:rPr lang="en-US" sz="1600" b="1">
              <a:solidFill>
                <a:srgbClr val="FFFFFF"/>
              </a:solidFill>
              <a:effectLst/>
              <a:latin typeface="Arial" panose="020B0604020202020204" pitchFamily="34" charset="0"/>
              <a:ea typeface="Cambria Math" panose="02040503050406030204" pitchFamily="18" charset="0"/>
              <a:cs typeface="Arial" panose="020B0604020202020204" pitchFamily="34" charset="0"/>
            </a:rPr>
            <a:t>among</a:t>
          </a:r>
          <a:r>
            <a:rPr lang="en-US" sz="1600" b="1" baseline="0">
              <a:solidFill>
                <a:srgbClr val="FFFFFF"/>
              </a:solidFill>
              <a:effectLst/>
              <a:latin typeface="Arial" panose="020B0604020202020204" pitchFamily="34" charset="0"/>
              <a:ea typeface="Cambria Math" panose="02040503050406030204" pitchFamily="18" charset="0"/>
              <a:cs typeface="Arial" panose="020B0604020202020204" pitchFamily="34" charset="0"/>
            </a:rPr>
            <a:t> veterinarians </a:t>
          </a:r>
          <a:r>
            <a:rPr lang="en-US" sz="1200" b="1">
              <a:solidFill>
                <a:srgbClr val="FFFFFF"/>
              </a:solidFill>
              <a:effectLst/>
              <a:latin typeface="+mn-lt"/>
              <a:ea typeface="Cambria Math" panose="02040503050406030204" pitchFamily="18" charset="0"/>
              <a:cs typeface="Arial" panose="020B0604020202020204" pitchFamily="34" charset="0"/>
            </a:rPr>
            <a:t>beta version 2.0</a:t>
          </a:r>
        </a:p>
        <a:p>
          <a:pPr marL="0" marR="0" algn="l">
            <a:lnSpc>
              <a:spcPct val="107000"/>
            </a:lnSpc>
            <a:spcBef>
              <a:spcPts val="1200"/>
            </a:spcBef>
            <a:spcAft>
              <a:spcPts val="0"/>
            </a:spcAft>
          </a:pPr>
          <a:endParaRPr lang="en-US" sz="1200" b="1">
            <a:solidFill>
              <a:srgbClr val="FFFFFF"/>
            </a:solidFill>
            <a:effectLst/>
            <a:latin typeface="+mn-lt"/>
            <a:ea typeface="Cambria Math" panose="02040503050406030204" pitchFamily="18" charset="0"/>
            <a:cs typeface="Arial" panose="020B0604020202020204" pitchFamily="34" charset="0"/>
          </a:endParaRPr>
        </a:p>
        <a:p>
          <a:pPr marL="0" marR="0" algn="ctr">
            <a:lnSpc>
              <a:spcPct val="107000"/>
            </a:lnSpc>
            <a:spcBef>
              <a:spcPts val="1200"/>
            </a:spcBef>
            <a:spcAft>
              <a:spcPts val="0"/>
            </a:spcAft>
          </a:pPr>
          <a:endParaRPr lang="en-US" sz="1100">
            <a:effectLst/>
            <a:latin typeface="Calibri" panose="020F0502020204030204" pitchFamily="34" charset="0"/>
            <a:ea typeface="MS Mincho" panose="02020609040205080304" pitchFamily="49" charset="-128"/>
            <a:cs typeface="Times New Roman" panose="02020603050405020304" pitchFamily="18" charset="0"/>
          </a:endParaRPr>
        </a:p>
      </xdr:txBody>
    </xdr:sp>
    <xdr:clientData/>
  </xdr:twoCellAnchor>
  <xdr:twoCellAnchor editAs="oneCell">
    <xdr:from>
      <xdr:col>11</xdr:col>
      <xdr:colOff>0</xdr:colOff>
      <xdr:row>1</xdr:row>
      <xdr:rowOff>35639</xdr:rowOff>
    </xdr:from>
    <xdr:to>
      <xdr:col>16</xdr:col>
      <xdr:colOff>911192</xdr:colOff>
      <xdr:row>14</xdr:row>
      <xdr:rowOff>48677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46710"/>
          <a:ext cx="3956600" cy="239752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1/Desktop/AMU-AMR%20KAP+%202.0/AMU-AMR%20KAP+%20Survey%20beta%201.2/Database/AMU%20AMR%20VENDOR%20KAP+%20beta%201.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"/>
      <sheetName val="KAP Results"/>
      <sheetName val="SD Dashboard"/>
      <sheetName val="K Dashboard"/>
      <sheetName val="A Dashboard"/>
      <sheetName val="P Dashboard"/>
      <sheetName val="+ Dashboard"/>
      <sheetName val="Communication Preferences"/>
      <sheetName val="Correlation"/>
      <sheetName val="Socio-demographic"/>
      <sheetName val="Knowledge"/>
      <sheetName val="Attitude"/>
      <sheetName val="Practices"/>
      <sheetName val="+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3">
          <cell r="A3" t="str">
            <v>R#</v>
          </cell>
        </row>
        <row r="4">
          <cell r="A4">
            <v>1</v>
          </cell>
        </row>
        <row r="5">
          <cell r="A5">
            <v>2</v>
          </cell>
        </row>
        <row r="6">
          <cell r="A6">
            <v>3</v>
          </cell>
        </row>
        <row r="7">
          <cell r="A7">
            <v>4</v>
          </cell>
        </row>
        <row r="8">
          <cell r="A8">
            <v>5</v>
          </cell>
        </row>
        <row r="9">
          <cell r="A9">
            <v>6</v>
          </cell>
        </row>
        <row r="10">
          <cell r="A10">
            <v>7</v>
          </cell>
        </row>
        <row r="11">
          <cell r="A11">
            <v>8</v>
          </cell>
        </row>
        <row r="12">
          <cell r="A12">
            <v>9</v>
          </cell>
        </row>
        <row r="13">
          <cell r="A13">
            <v>10</v>
          </cell>
        </row>
        <row r="14">
          <cell r="A14">
            <v>11</v>
          </cell>
        </row>
        <row r="15">
          <cell r="A15">
            <v>12</v>
          </cell>
        </row>
        <row r="16">
          <cell r="A16">
            <v>13</v>
          </cell>
        </row>
        <row r="17">
          <cell r="A17">
            <v>14</v>
          </cell>
        </row>
        <row r="18">
          <cell r="A18">
            <v>15</v>
          </cell>
        </row>
        <row r="19">
          <cell r="A19">
            <v>16</v>
          </cell>
        </row>
        <row r="20">
          <cell r="A20">
            <v>17</v>
          </cell>
        </row>
        <row r="21">
          <cell r="A21">
            <v>18</v>
          </cell>
        </row>
        <row r="22">
          <cell r="A22">
            <v>19</v>
          </cell>
        </row>
        <row r="23">
          <cell r="A23">
            <v>20</v>
          </cell>
        </row>
        <row r="24">
          <cell r="A24">
            <v>21</v>
          </cell>
        </row>
        <row r="25">
          <cell r="A25">
            <v>22</v>
          </cell>
        </row>
        <row r="26">
          <cell r="A26">
            <v>23</v>
          </cell>
        </row>
        <row r="27">
          <cell r="A27">
            <v>24</v>
          </cell>
        </row>
        <row r="28">
          <cell r="A28">
            <v>25</v>
          </cell>
        </row>
        <row r="29">
          <cell r="A29">
            <v>26</v>
          </cell>
        </row>
        <row r="30">
          <cell r="A30">
            <v>27</v>
          </cell>
        </row>
        <row r="31">
          <cell r="A31">
            <v>28</v>
          </cell>
        </row>
        <row r="32">
          <cell r="A32">
            <v>29</v>
          </cell>
        </row>
        <row r="33">
          <cell r="A33">
            <v>30</v>
          </cell>
        </row>
        <row r="34">
          <cell r="A34">
            <v>31</v>
          </cell>
        </row>
        <row r="35">
          <cell r="A35">
            <v>32</v>
          </cell>
        </row>
        <row r="36">
          <cell r="A36">
            <v>33</v>
          </cell>
        </row>
        <row r="37">
          <cell r="A37">
            <v>34</v>
          </cell>
        </row>
        <row r="38">
          <cell r="A38">
            <v>35</v>
          </cell>
        </row>
        <row r="39">
          <cell r="A39">
            <v>36</v>
          </cell>
        </row>
        <row r="40">
          <cell r="A40">
            <v>37</v>
          </cell>
        </row>
        <row r="41">
          <cell r="A41">
            <v>38</v>
          </cell>
        </row>
        <row r="42">
          <cell r="A42">
            <v>39</v>
          </cell>
        </row>
        <row r="43">
          <cell r="A43">
            <v>40</v>
          </cell>
        </row>
        <row r="44">
          <cell r="A44">
            <v>41</v>
          </cell>
        </row>
        <row r="45">
          <cell r="A45">
            <v>42</v>
          </cell>
        </row>
        <row r="46">
          <cell r="A46">
            <v>43</v>
          </cell>
        </row>
        <row r="47">
          <cell r="A47">
            <v>44</v>
          </cell>
        </row>
        <row r="48">
          <cell r="A48">
            <v>45</v>
          </cell>
        </row>
        <row r="49">
          <cell r="A49">
            <v>46</v>
          </cell>
        </row>
        <row r="50">
          <cell r="A50">
            <v>47</v>
          </cell>
        </row>
        <row r="51">
          <cell r="A51">
            <v>48</v>
          </cell>
        </row>
        <row r="52">
          <cell r="A52">
            <v>49</v>
          </cell>
        </row>
        <row r="53">
          <cell r="A53">
            <v>50</v>
          </cell>
        </row>
        <row r="54">
          <cell r="A54">
            <v>51</v>
          </cell>
        </row>
        <row r="55">
          <cell r="A55">
            <v>52</v>
          </cell>
        </row>
        <row r="56">
          <cell r="A56">
            <v>53</v>
          </cell>
        </row>
        <row r="57">
          <cell r="A57">
            <v>54</v>
          </cell>
        </row>
        <row r="58">
          <cell r="A58">
            <v>55</v>
          </cell>
        </row>
        <row r="59">
          <cell r="A59">
            <v>56</v>
          </cell>
        </row>
        <row r="60">
          <cell r="A60">
            <v>57</v>
          </cell>
        </row>
        <row r="61">
          <cell r="A61">
            <v>58</v>
          </cell>
        </row>
        <row r="62">
          <cell r="A62">
            <v>59</v>
          </cell>
        </row>
        <row r="63">
          <cell r="A63">
            <v>60</v>
          </cell>
        </row>
        <row r="64">
          <cell r="A64">
            <v>61</v>
          </cell>
        </row>
        <row r="65">
          <cell r="A65">
            <v>62</v>
          </cell>
        </row>
        <row r="66">
          <cell r="A66">
            <v>63</v>
          </cell>
        </row>
        <row r="67">
          <cell r="A67">
            <v>64</v>
          </cell>
        </row>
        <row r="68">
          <cell r="A68">
            <v>65</v>
          </cell>
        </row>
        <row r="69">
          <cell r="A69">
            <v>66</v>
          </cell>
        </row>
        <row r="70">
          <cell r="A70">
            <v>67</v>
          </cell>
        </row>
        <row r="71">
          <cell r="A71">
            <v>68</v>
          </cell>
        </row>
        <row r="72">
          <cell r="A72">
            <v>69</v>
          </cell>
        </row>
        <row r="73">
          <cell r="A73">
            <v>70</v>
          </cell>
        </row>
        <row r="74">
          <cell r="A74">
            <v>71</v>
          </cell>
        </row>
        <row r="75">
          <cell r="A75">
            <v>72</v>
          </cell>
        </row>
        <row r="76">
          <cell r="A76">
            <v>73</v>
          </cell>
        </row>
        <row r="77">
          <cell r="A77">
            <v>74</v>
          </cell>
        </row>
        <row r="78">
          <cell r="A78">
            <v>75</v>
          </cell>
        </row>
        <row r="79">
          <cell r="A79">
            <v>76</v>
          </cell>
        </row>
        <row r="80">
          <cell r="A80">
            <v>77</v>
          </cell>
        </row>
        <row r="81">
          <cell r="A81">
            <v>78</v>
          </cell>
        </row>
        <row r="82">
          <cell r="A82">
            <v>79</v>
          </cell>
        </row>
        <row r="83">
          <cell r="A83">
            <v>80</v>
          </cell>
        </row>
        <row r="84">
          <cell r="A84">
            <v>81</v>
          </cell>
        </row>
        <row r="85">
          <cell r="A85">
            <v>82</v>
          </cell>
        </row>
        <row r="86">
          <cell r="A86">
            <v>83</v>
          </cell>
        </row>
        <row r="87">
          <cell r="A87">
            <v>84</v>
          </cell>
        </row>
        <row r="88">
          <cell r="A88">
            <v>85</v>
          </cell>
        </row>
        <row r="89">
          <cell r="A89">
            <v>86</v>
          </cell>
        </row>
        <row r="90">
          <cell r="A90">
            <v>87</v>
          </cell>
        </row>
        <row r="91">
          <cell r="A91">
            <v>88</v>
          </cell>
        </row>
        <row r="92">
          <cell r="A92">
            <v>89</v>
          </cell>
        </row>
        <row r="93">
          <cell r="A93">
            <v>90</v>
          </cell>
        </row>
        <row r="94">
          <cell r="A94">
            <v>91</v>
          </cell>
        </row>
        <row r="95">
          <cell r="A95">
            <v>92</v>
          </cell>
        </row>
        <row r="96">
          <cell r="A96">
            <v>93</v>
          </cell>
        </row>
        <row r="97">
          <cell r="A97">
            <v>94</v>
          </cell>
        </row>
        <row r="98">
          <cell r="A98">
            <v>95</v>
          </cell>
        </row>
        <row r="99">
          <cell r="A99">
            <v>96</v>
          </cell>
        </row>
        <row r="100">
          <cell r="A100">
            <v>97</v>
          </cell>
        </row>
        <row r="101">
          <cell r="A101">
            <v>98</v>
          </cell>
        </row>
        <row r="102">
          <cell r="A102">
            <v>99</v>
          </cell>
        </row>
        <row r="103">
          <cell r="A103">
            <v>100</v>
          </cell>
        </row>
        <row r="104">
          <cell r="A104">
            <v>101</v>
          </cell>
        </row>
        <row r="105">
          <cell r="A105">
            <v>102</v>
          </cell>
        </row>
        <row r="106">
          <cell r="A106">
            <v>103</v>
          </cell>
        </row>
        <row r="107">
          <cell r="A107">
            <v>104</v>
          </cell>
        </row>
        <row r="108">
          <cell r="A108">
            <v>105</v>
          </cell>
        </row>
        <row r="109">
          <cell r="A109">
            <v>106</v>
          </cell>
        </row>
        <row r="110">
          <cell r="A110">
            <v>107</v>
          </cell>
        </row>
        <row r="111">
          <cell r="A111">
            <v>108</v>
          </cell>
        </row>
        <row r="112">
          <cell r="A112">
            <v>109</v>
          </cell>
        </row>
        <row r="113">
          <cell r="A113">
            <v>110</v>
          </cell>
        </row>
        <row r="114">
          <cell r="A114">
            <v>111</v>
          </cell>
        </row>
        <row r="115">
          <cell r="A115">
            <v>112</v>
          </cell>
        </row>
        <row r="116">
          <cell r="A116">
            <v>113</v>
          </cell>
        </row>
        <row r="117">
          <cell r="A117">
            <v>114</v>
          </cell>
        </row>
        <row r="118">
          <cell r="A118">
            <v>115</v>
          </cell>
        </row>
        <row r="119">
          <cell r="A119">
            <v>116</v>
          </cell>
        </row>
        <row r="120">
          <cell r="A120">
            <v>117</v>
          </cell>
        </row>
        <row r="121">
          <cell r="A121">
            <v>118</v>
          </cell>
        </row>
        <row r="122">
          <cell r="A122">
            <v>119</v>
          </cell>
        </row>
        <row r="123">
          <cell r="A123">
            <v>120</v>
          </cell>
        </row>
        <row r="124">
          <cell r="A124">
            <v>121</v>
          </cell>
        </row>
        <row r="125">
          <cell r="A125">
            <v>122</v>
          </cell>
        </row>
        <row r="126">
          <cell r="A126">
            <v>123</v>
          </cell>
        </row>
        <row r="127">
          <cell r="A127">
            <v>124</v>
          </cell>
        </row>
        <row r="128">
          <cell r="A128">
            <v>125</v>
          </cell>
        </row>
        <row r="129">
          <cell r="A129">
            <v>126</v>
          </cell>
        </row>
        <row r="130">
          <cell r="A130">
            <v>127</v>
          </cell>
        </row>
        <row r="131">
          <cell r="A131">
            <v>128</v>
          </cell>
        </row>
        <row r="132">
          <cell r="A132">
            <v>129</v>
          </cell>
        </row>
        <row r="133">
          <cell r="A133">
            <v>130</v>
          </cell>
        </row>
        <row r="134">
          <cell r="A134">
            <v>131</v>
          </cell>
        </row>
        <row r="135">
          <cell r="A135">
            <v>132</v>
          </cell>
        </row>
        <row r="136">
          <cell r="A136">
            <v>133</v>
          </cell>
        </row>
        <row r="137">
          <cell r="A137">
            <v>134</v>
          </cell>
        </row>
        <row r="138">
          <cell r="A138">
            <v>135</v>
          </cell>
        </row>
        <row r="139">
          <cell r="A139">
            <v>136</v>
          </cell>
        </row>
        <row r="140">
          <cell r="A140">
            <v>137</v>
          </cell>
        </row>
        <row r="141">
          <cell r="A141">
            <v>138</v>
          </cell>
        </row>
        <row r="142">
          <cell r="A142">
            <v>139</v>
          </cell>
        </row>
        <row r="143">
          <cell r="A143">
            <v>140</v>
          </cell>
        </row>
        <row r="144">
          <cell r="A144">
            <v>141</v>
          </cell>
        </row>
        <row r="145">
          <cell r="A145">
            <v>142</v>
          </cell>
        </row>
        <row r="146">
          <cell r="A146">
            <v>143</v>
          </cell>
        </row>
        <row r="147">
          <cell r="A147">
            <v>144</v>
          </cell>
        </row>
        <row r="148">
          <cell r="A148">
            <v>145</v>
          </cell>
        </row>
        <row r="149">
          <cell r="A149">
            <v>146</v>
          </cell>
        </row>
        <row r="150">
          <cell r="A150">
            <v>147</v>
          </cell>
        </row>
        <row r="151">
          <cell r="A151">
            <v>148</v>
          </cell>
        </row>
        <row r="152">
          <cell r="A152">
            <v>149</v>
          </cell>
        </row>
        <row r="153">
          <cell r="A153">
            <v>150</v>
          </cell>
        </row>
        <row r="154">
          <cell r="A154">
            <v>151</v>
          </cell>
        </row>
      </sheetData>
      <sheetData sheetId="10">
        <row r="1">
          <cell r="T1">
            <v>0</v>
          </cell>
        </row>
        <row r="3">
          <cell r="A3" t="str">
            <v>R#</v>
          </cell>
        </row>
        <row r="4">
          <cell r="A4">
            <v>1</v>
          </cell>
        </row>
        <row r="5">
          <cell r="A5">
            <v>2</v>
          </cell>
        </row>
        <row r="6">
          <cell r="A6">
            <v>3</v>
          </cell>
        </row>
        <row r="7">
          <cell r="A7">
            <v>4</v>
          </cell>
        </row>
        <row r="8">
          <cell r="A8">
            <v>5</v>
          </cell>
        </row>
        <row r="9">
          <cell r="A9">
            <v>6</v>
          </cell>
        </row>
        <row r="10">
          <cell r="A10">
            <v>7</v>
          </cell>
        </row>
        <row r="11">
          <cell r="A11">
            <v>8</v>
          </cell>
        </row>
        <row r="12">
          <cell r="A12">
            <v>9</v>
          </cell>
        </row>
        <row r="13">
          <cell r="A13">
            <v>10</v>
          </cell>
        </row>
        <row r="14">
          <cell r="A14">
            <v>11</v>
          </cell>
        </row>
        <row r="15">
          <cell r="A15">
            <v>12</v>
          </cell>
        </row>
        <row r="16">
          <cell r="A16">
            <v>13</v>
          </cell>
        </row>
        <row r="17">
          <cell r="A17">
            <v>14</v>
          </cell>
        </row>
        <row r="18">
          <cell r="A18">
            <v>15</v>
          </cell>
        </row>
        <row r="19">
          <cell r="A19">
            <v>16</v>
          </cell>
        </row>
        <row r="20">
          <cell r="A20">
            <v>17</v>
          </cell>
        </row>
        <row r="21">
          <cell r="A21">
            <v>18</v>
          </cell>
        </row>
        <row r="22">
          <cell r="A22">
            <v>19</v>
          </cell>
        </row>
        <row r="23">
          <cell r="A23">
            <v>20</v>
          </cell>
        </row>
        <row r="24">
          <cell r="A24">
            <v>21</v>
          </cell>
        </row>
        <row r="25">
          <cell r="A25">
            <v>22</v>
          </cell>
        </row>
        <row r="26">
          <cell r="A26">
            <v>23</v>
          </cell>
        </row>
        <row r="27">
          <cell r="A27">
            <v>24</v>
          </cell>
        </row>
        <row r="28">
          <cell r="A28">
            <v>25</v>
          </cell>
        </row>
        <row r="29">
          <cell r="A29">
            <v>26</v>
          </cell>
        </row>
        <row r="30">
          <cell r="A30">
            <v>27</v>
          </cell>
        </row>
        <row r="31">
          <cell r="A31">
            <v>28</v>
          </cell>
        </row>
        <row r="32">
          <cell r="A32">
            <v>29</v>
          </cell>
        </row>
        <row r="33">
          <cell r="A33">
            <v>30</v>
          </cell>
        </row>
        <row r="34">
          <cell r="A34">
            <v>31</v>
          </cell>
        </row>
        <row r="35">
          <cell r="A35">
            <v>32</v>
          </cell>
        </row>
        <row r="36">
          <cell r="A36">
            <v>33</v>
          </cell>
        </row>
        <row r="37">
          <cell r="A37">
            <v>34</v>
          </cell>
        </row>
        <row r="38">
          <cell r="A38">
            <v>35</v>
          </cell>
        </row>
        <row r="39">
          <cell r="A39">
            <v>36</v>
          </cell>
        </row>
        <row r="40">
          <cell r="A40">
            <v>37</v>
          </cell>
        </row>
        <row r="41">
          <cell r="A41">
            <v>38</v>
          </cell>
        </row>
        <row r="42">
          <cell r="A42">
            <v>39</v>
          </cell>
        </row>
        <row r="43">
          <cell r="A43">
            <v>40</v>
          </cell>
        </row>
        <row r="44">
          <cell r="A44">
            <v>41</v>
          </cell>
        </row>
        <row r="45">
          <cell r="A45">
            <v>42</v>
          </cell>
        </row>
        <row r="46">
          <cell r="A46">
            <v>43</v>
          </cell>
        </row>
        <row r="47">
          <cell r="A47">
            <v>44</v>
          </cell>
        </row>
        <row r="48">
          <cell r="A48">
            <v>45</v>
          </cell>
        </row>
        <row r="49">
          <cell r="A49">
            <v>46</v>
          </cell>
        </row>
        <row r="50">
          <cell r="A50">
            <v>47</v>
          </cell>
        </row>
        <row r="51">
          <cell r="A51">
            <v>48</v>
          </cell>
        </row>
        <row r="52">
          <cell r="A52">
            <v>49</v>
          </cell>
        </row>
        <row r="53">
          <cell r="A53">
            <v>50</v>
          </cell>
        </row>
        <row r="54">
          <cell r="A54">
            <v>51</v>
          </cell>
        </row>
        <row r="55">
          <cell r="A55">
            <v>52</v>
          </cell>
        </row>
        <row r="56">
          <cell r="A56">
            <v>53</v>
          </cell>
        </row>
        <row r="57">
          <cell r="A57">
            <v>54</v>
          </cell>
        </row>
        <row r="58">
          <cell r="A58">
            <v>55</v>
          </cell>
        </row>
        <row r="59">
          <cell r="A59">
            <v>56</v>
          </cell>
        </row>
        <row r="60">
          <cell r="A60">
            <v>57</v>
          </cell>
        </row>
        <row r="61">
          <cell r="A61">
            <v>58</v>
          </cell>
        </row>
        <row r="62">
          <cell r="A62">
            <v>59</v>
          </cell>
        </row>
        <row r="63">
          <cell r="A63">
            <v>60</v>
          </cell>
        </row>
        <row r="64">
          <cell r="A64">
            <v>61</v>
          </cell>
        </row>
        <row r="65">
          <cell r="A65">
            <v>62</v>
          </cell>
        </row>
        <row r="66">
          <cell r="A66">
            <v>63</v>
          </cell>
        </row>
        <row r="67">
          <cell r="A67">
            <v>64</v>
          </cell>
        </row>
        <row r="68">
          <cell r="A68">
            <v>65</v>
          </cell>
        </row>
        <row r="69">
          <cell r="A69">
            <v>66</v>
          </cell>
        </row>
        <row r="70">
          <cell r="A70">
            <v>67</v>
          </cell>
        </row>
        <row r="71">
          <cell r="A71">
            <v>68</v>
          </cell>
        </row>
        <row r="72">
          <cell r="A72">
            <v>69</v>
          </cell>
        </row>
        <row r="73">
          <cell r="A73">
            <v>70</v>
          </cell>
        </row>
        <row r="74">
          <cell r="A74">
            <v>71</v>
          </cell>
        </row>
        <row r="75">
          <cell r="A75">
            <v>72</v>
          </cell>
        </row>
        <row r="76">
          <cell r="A76">
            <v>73</v>
          </cell>
        </row>
        <row r="77">
          <cell r="A77">
            <v>74</v>
          </cell>
        </row>
        <row r="78">
          <cell r="A78">
            <v>75</v>
          </cell>
        </row>
        <row r="79">
          <cell r="A79">
            <v>76</v>
          </cell>
        </row>
        <row r="80">
          <cell r="A80">
            <v>77</v>
          </cell>
        </row>
        <row r="81">
          <cell r="A81">
            <v>78</v>
          </cell>
        </row>
        <row r="82">
          <cell r="A82">
            <v>79</v>
          </cell>
        </row>
        <row r="83">
          <cell r="A83">
            <v>80</v>
          </cell>
        </row>
        <row r="84">
          <cell r="A84">
            <v>81</v>
          </cell>
        </row>
        <row r="85">
          <cell r="A85">
            <v>82</v>
          </cell>
        </row>
        <row r="86">
          <cell r="A86">
            <v>83</v>
          </cell>
        </row>
        <row r="87">
          <cell r="A87">
            <v>84</v>
          </cell>
        </row>
        <row r="88">
          <cell r="A88">
            <v>85</v>
          </cell>
        </row>
        <row r="89">
          <cell r="A89">
            <v>86</v>
          </cell>
        </row>
        <row r="90">
          <cell r="A90">
            <v>87</v>
          </cell>
        </row>
        <row r="91">
          <cell r="A91">
            <v>88</v>
          </cell>
        </row>
        <row r="92">
          <cell r="A92">
            <v>89</v>
          </cell>
        </row>
        <row r="93">
          <cell r="A93">
            <v>90</v>
          </cell>
        </row>
        <row r="94">
          <cell r="A94">
            <v>91</v>
          </cell>
        </row>
        <row r="95">
          <cell r="A95">
            <v>92</v>
          </cell>
        </row>
        <row r="96">
          <cell r="A96">
            <v>93</v>
          </cell>
        </row>
        <row r="97">
          <cell r="A97">
            <v>94</v>
          </cell>
        </row>
        <row r="98">
          <cell r="A98">
            <v>95</v>
          </cell>
        </row>
        <row r="99">
          <cell r="A99">
            <v>96</v>
          </cell>
        </row>
        <row r="100">
          <cell r="A100">
            <v>97</v>
          </cell>
        </row>
        <row r="101">
          <cell r="A101">
            <v>98</v>
          </cell>
        </row>
        <row r="102">
          <cell r="A102">
            <v>99</v>
          </cell>
        </row>
        <row r="103">
          <cell r="A103">
            <v>100</v>
          </cell>
        </row>
        <row r="104">
          <cell r="A104">
            <v>101</v>
          </cell>
        </row>
        <row r="105">
          <cell r="A105">
            <v>102</v>
          </cell>
        </row>
        <row r="106">
          <cell r="A106">
            <v>103</v>
          </cell>
        </row>
        <row r="107">
          <cell r="A107">
            <v>104</v>
          </cell>
        </row>
        <row r="108">
          <cell r="A108">
            <v>105</v>
          </cell>
        </row>
        <row r="109">
          <cell r="A109">
            <v>106</v>
          </cell>
        </row>
        <row r="110">
          <cell r="A110">
            <v>107</v>
          </cell>
        </row>
        <row r="111">
          <cell r="A111">
            <v>108</v>
          </cell>
        </row>
        <row r="112">
          <cell r="A112">
            <v>109</v>
          </cell>
        </row>
        <row r="113">
          <cell r="A113">
            <v>110</v>
          </cell>
        </row>
        <row r="114">
          <cell r="A114">
            <v>111</v>
          </cell>
        </row>
        <row r="115">
          <cell r="A115">
            <v>112</v>
          </cell>
        </row>
        <row r="116">
          <cell r="A116">
            <v>113</v>
          </cell>
        </row>
        <row r="117">
          <cell r="A117">
            <v>114</v>
          </cell>
        </row>
        <row r="118">
          <cell r="A118">
            <v>115</v>
          </cell>
        </row>
        <row r="119">
          <cell r="A119">
            <v>116</v>
          </cell>
        </row>
        <row r="120">
          <cell r="A120">
            <v>117</v>
          </cell>
        </row>
        <row r="121">
          <cell r="A121">
            <v>118</v>
          </cell>
        </row>
        <row r="122">
          <cell r="A122">
            <v>119</v>
          </cell>
        </row>
        <row r="123">
          <cell r="A123">
            <v>120</v>
          </cell>
        </row>
        <row r="124">
          <cell r="A124">
            <v>121</v>
          </cell>
        </row>
        <row r="125">
          <cell r="A125">
            <v>122</v>
          </cell>
        </row>
        <row r="126">
          <cell r="A126">
            <v>123</v>
          </cell>
        </row>
        <row r="127">
          <cell r="A127">
            <v>124</v>
          </cell>
        </row>
        <row r="128">
          <cell r="A128">
            <v>125</v>
          </cell>
        </row>
        <row r="129">
          <cell r="A129">
            <v>126</v>
          </cell>
        </row>
        <row r="130">
          <cell r="A130">
            <v>127</v>
          </cell>
        </row>
        <row r="131">
          <cell r="A131">
            <v>128</v>
          </cell>
        </row>
        <row r="132">
          <cell r="A132">
            <v>129</v>
          </cell>
        </row>
        <row r="133">
          <cell r="A133">
            <v>130</v>
          </cell>
        </row>
        <row r="134">
          <cell r="A134">
            <v>131</v>
          </cell>
        </row>
        <row r="135">
          <cell r="A135">
            <v>132</v>
          </cell>
        </row>
        <row r="136">
          <cell r="A136">
            <v>133</v>
          </cell>
        </row>
        <row r="137">
          <cell r="A137">
            <v>134</v>
          </cell>
        </row>
        <row r="138">
          <cell r="A138">
            <v>135</v>
          </cell>
        </row>
        <row r="139">
          <cell r="A139">
            <v>136</v>
          </cell>
        </row>
        <row r="140">
          <cell r="A140">
            <v>137</v>
          </cell>
        </row>
        <row r="141">
          <cell r="A141">
            <v>138</v>
          </cell>
        </row>
        <row r="142">
          <cell r="A142">
            <v>139</v>
          </cell>
        </row>
        <row r="143">
          <cell r="A143">
            <v>140</v>
          </cell>
        </row>
        <row r="144">
          <cell r="A144">
            <v>141</v>
          </cell>
        </row>
        <row r="145">
          <cell r="A145">
            <v>142</v>
          </cell>
        </row>
        <row r="146">
          <cell r="A146">
            <v>143</v>
          </cell>
        </row>
        <row r="147">
          <cell r="A147">
            <v>144</v>
          </cell>
        </row>
        <row r="148">
          <cell r="A148">
            <v>145</v>
          </cell>
        </row>
        <row r="149">
          <cell r="A149">
            <v>146</v>
          </cell>
        </row>
        <row r="150">
          <cell r="A150">
            <v>147</v>
          </cell>
        </row>
        <row r="151">
          <cell r="A151">
            <v>148</v>
          </cell>
        </row>
        <row r="152">
          <cell r="A152">
            <v>149</v>
          </cell>
        </row>
        <row r="153">
          <cell r="A153">
            <v>150</v>
          </cell>
        </row>
      </sheetData>
      <sheetData sheetId="11">
        <row r="1">
          <cell r="A1" t="str">
            <v>Intro!A1</v>
          </cell>
        </row>
      </sheetData>
      <sheetData sheetId="12">
        <row r="1">
          <cell r="W1">
            <v>0</v>
          </cell>
        </row>
      </sheetData>
      <sheetData sheetId="13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CD53B18-5D39-4C59-93B6-F99243B3C75E}" name="Table2" displayName="Table2" ref="A4:M8" totalsRowShown="0">
  <autoFilter ref="A4:M8" xr:uid="{01BEB63D-31C2-4272-BC82-2D1CC364DEED}"/>
  <tableColumns count="13">
    <tableColumn id="1" xr3:uid="{F1B8D47A-D355-408C-97B9-4CD6E2F3E673}" name="Array"/>
    <tableColumn id="2" xr3:uid="{E3D4FDB0-CE89-4ABA-ADD0-BE8A0BC0F6A0}" name="Variables"/>
    <tableColumn id="3" xr3:uid="{47FD962D-5E68-4E9C-A481-EA44441D78B5}" name="Min"/>
    <tableColumn id="4" xr3:uid="{DFF2B310-3E24-47DF-816C-CC34A9556FF2}" name="Max"/>
    <tableColumn id="5" xr3:uid="{21195403-3C8C-4F8A-BA03-816449BFF32A}" name="Mean"/>
    <tableColumn id="6" xr3:uid="{E68006FC-72E7-4B97-BD26-2431EC225B0F}" name="Median"/>
    <tableColumn id="7" xr3:uid="{EF6FF591-CA34-42AD-9735-C80732939611}" name="Mode"/>
    <tableColumn id="8" xr3:uid="{B88D308E-EC8D-4C99-9F96-88974D08F022}" name="Total score"/>
    <tableColumn id="9" xr3:uid="{8DFC66A5-3684-4C4A-926B-E566D7C6BD2A}" name="(%) of correct" dataDxfId="3" dataCellStyle="Percent"/>
    <tableColumn id="10" xr3:uid="{997B8749-0293-436B-BD19-630D0FB35AEF}" name="Quartile Index">
      <calculatedColumnFormula>IF(I5&lt;=20%, "very low", IF(I5&lt;=40%, "low", IF(I5&lt;=60%, "moderate", IF(I5&lt;=80%, "high", "very high"))))</calculatedColumnFormula>
    </tableColumn>
    <tableColumn id="11" xr3:uid="{11777D34-9886-44AC-BB44-91409A955003}" name="Index">
      <calculatedColumnFormula>IF(J5="very low", 1, IF(J5="low", 2, IF(J5="moderate", 3, IF(J5="high", 4, 5))))</calculatedColumnFormula>
    </tableColumn>
    <tableColumn id="12" xr3:uid="{C3F0331C-1FDA-4B3E-A160-9892E9C67B67}" name="Range">
      <calculatedColumnFormula>D5-C5</calculatedColumnFormula>
    </tableColumn>
    <tableColumn id="13" xr3:uid="{D4E2BA4E-671D-4E94-AD62-2FCCB27DD6FE}" name="Std. deviatio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4010DA7-30D5-4879-BEED-B8F4B1D208D5}" name="Table3" displayName="Table3" ref="A10:M14" totalsRowShown="0">
  <autoFilter ref="A10:M14" xr:uid="{793DB0FA-69EF-4206-BAA3-E71F875F662F}"/>
  <tableColumns count="13">
    <tableColumn id="1" xr3:uid="{56F4D109-EDBC-4C98-9E5A-DC5BA602FED6}" name="Array"/>
    <tableColumn id="2" xr3:uid="{ED2DF435-D9B3-4247-928C-98EDED053D5C}" name="Variables"/>
    <tableColumn id="3" xr3:uid="{4D079279-29C3-4BF1-A5DF-57AEF28AB71A}" name="Min"/>
    <tableColumn id="4" xr3:uid="{E5CAA805-7356-40ED-8468-133AFC4C1E5E}" name="Max"/>
    <tableColumn id="5" xr3:uid="{88120724-ED9C-492C-9D1D-D2F04E2F58AD}" name="Mean"/>
    <tableColumn id="6" xr3:uid="{32A42173-57F1-4650-ADF6-8299FAF41680}" name="Median"/>
    <tableColumn id="7" xr3:uid="{9CCFB441-94C0-463A-BED6-F1698032182D}" name="Mode"/>
    <tableColumn id="8" xr3:uid="{B159E0C8-02FB-427A-B385-2DF0356FE79A}" name="Total score"/>
    <tableColumn id="9" xr3:uid="{F5E40E28-509B-4428-94B8-1EFB33478535}" name="(%) of correct" dataDxfId="2" dataCellStyle="Percent"/>
    <tableColumn id="10" xr3:uid="{AE92ADDF-FF06-46CC-952F-62D3704913EC}" name="Quartile Index">
      <calculatedColumnFormula>IF(I11&lt;=20%, "very low", IF(I11&lt;=40%, "low", IF(I11&lt;=60%, "moderate", IF(I11&lt;=80%, "high", "very high"))))</calculatedColumnFormula>
    </tableColumn>
    <tableColumn id="11" xr3:uid="{366082E0-AF70-4870-A855-D32085DEB4C0}" name="Index">
      <calculatedColumnFormula>IF(J11="very low", 1, IF(J11="low", 2, IF(J11="moderate", 3, IF(J11="high", 4, 5))))</calculatedColumnFormula>
    </tableColumn>
    <tableColumn id="12" xr3:uid="{46A4026D-FB04-492D-B52C-F77D62D8E6E7}" name="Range">
      <calculatedColumnFormula>D11-C11</calculatedColumnFormula>
    </tableColumn>
    <tableColumn id="13" xr3:uid="{5A801C18-B4F8-49B2-9BDC-54F5020877D7}" name="Std. deviation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EC7DBEF-39A2-44E3-83AE-4A4DAF46525B}" name="Table4" displayName="Table4" ref="A16:M22" totalsRowShown="0">
  <autoFilter ref="A16:M22" xr:uid="{8F3B6007-3AB3-4B63-B914-18917B5EC222}"/>
  <tableColumns count="13">
    <tableColumn id="1" xr3:uid="{183AFB9F-7CCE-40F3-9BB9-B476F5753982}" name="Array"/>
    <tableColumn id="2" xr3:uid="{319A706A-C4A9-4721-A703-6BACF14E7C13}" name="Variables"/>
    <tableColumn id="3" xr3:uid="{FA0FCC49-932E-4366-9C92-49776425EDB5}" name="Min"/>
    <tableColumn id="4" xr3:uid="{2ADC70CB-1CB2-4C23-A60B-8AD24D4512B7}" name="Max"/>
    <tableColumn id="5" xr3:uid="{7AE763B6-5596-4C39-A4D4-5AE94B443982}" name="Mean"/>
    <tableColumn id="6" xr3:uid="{2996F1F6-E445-4E8B-B394-0B22D145A655}" name="Median"/>
    <tableColumn id="7" xr3:uid="{529A4F45-8299-44C8-8F62-11F0980DA23A}" name="Mode"/>
    <tableColumn id="8" xr3:uid="{00825EEA-567D-4339-93AF-DBBA1BAC4F3F}" name="Total score"/>
    <tableColumn id="9" xr3:uid="{5EAC9279-F85D-4506-9FE3-C869EE905BFF}" name="(%) of correct" dataDxfId="1" dataCellStyle="Percent"/>
    <tableColumn id="10" xr3:uid="{40CC5A45-353C-4ADA-97AB-2C882B6F2F3E}" name="Quartile Index">
      <calculatedColumnFormula>IF(I17&lt;=20%, "very low", IF(I17&lt;=40%, "low", IF(I17&lt;=60%, "moderate", IF(I17&lt;=80%, "high", "very high"))))</calculatedColumnFormula>
    </tableColumn>
    <tableColumn id="11" xr3:uid="{15BBB751-DCC7-4DD2-94B0-272BE5E7CF91}" name="Index">
      <calculatedColumnFormula>IF(J17="very low", 1, IF(J17="low", 2, IF(J17="moderate", 3, IF(J17="high", 4, 5))))</calculatedColumnFormula>
    </tableColumn>
    <tableColumn id="12" xr3:uid="{9B13138B-7CED-4669-B57A-F6B6E348171D}" name="Range">
      <calculatedColumnFormula>D17-C17</calculatedColumnFormula>
    </tableColumn>
    <tableColumn id="13" xr3:uid="{AB9FA8F2-5543-42AA-B2CE-FD91FC591D3B}" name="Std. deviation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8513A98-A4A5-4EB0-8F1F-624F5303B418}" name="Table5" displayName="Table5" ref="A24:M27" totalsRowShown="0">
  <autoFilter ref="A24:M27" xr:uid="{2416DAFE-EC50-41EB-8BB4-4E455915AE71}"/>
  <tableColumns count="13">
    <tableColumn id="1" xr3:uid="{DA601B24-6A45-49F6-ACD8-56ACADD318DB}" name="Array"/>
    <tableColumn id="2" xr3:uid="{2D2DD622-9C2D-4B2B-9454-560D27D20E39}" name="Variables"/>
    <tableColumn id="3" xr3:uid="{DEE5768D-7D61-4AA9-90DE-6DB329DA33C5}" name="Min"/>
    <tableColumn id="4" xr3:uid="{207E169A-724F-4077-9DF2-52E9B6729E64}" name="Max"/>
    <tableColumn id="5" xr3:uid="{3DD46204-499E-45A3-BCCB-82D2E64B5BC1}" name="Mean"/>
    <tableColumn id="6" xr3:uid="{2C18B8A2-8FD7-485F-9506-740C55175201}" name="Median"/>
    <tableColumn id="7" xr3:uid="{BD56E69C-DAD7-4451-904D-CCE6D3253205}" name="Mode"/>
    <tableColumn id="8" xr3:uid="{AA605FA1-D43B-48C0-8C6B-0E3D5FE77B28}" name="Total score"/>
    <tableColumn id="9" xr3:uid="{4C0F8464-C26D-4367-8305-BD93FBACAA77}" name="(%) of correct" dataDxfId="0" dataCellStyle="Percent"/>
    <tableColumn id="10" xr3:uid="{5774C2B1-96C1-4CD7-A1D5-54ED292CB865}" name="Quartile Index">
      <calculatedColumnFormula>IF(I25&lt;=20%, "very low", IF(I25&lt;=40%, "low", IF(I25&lt;=60%, "moderate", IF(I25&lt;=80%, "high", "very high"))))</calculatedColumnFormula>
    </tableColumn>
    <tableColumn id="11" xr3:uid="{2CBA4E61-42FA-45BF-B7D5-158E382C76AA}" name="Index">
      <calculatedColumnFormula>IF(J25="very low", 1, IF(J25="low", 2, IF(J25="moderate", 3, IF(J25="high", 4, 5))))</calculatedColumnFormula>
    </tableColumn>
    <tableColumn id="12" xr3:uid="{D1E9D0D9-1B36-41FD-9836-C2239614E623}" name="Range">
      <calculatedColumnFormula>D25-C25</calculatedColumnFormula>
    </tableColumn>
    <tableColumn id="13" xr3:uid="{7810C711-35A0-4F03-9858-86E0BB842189}" name="Std. deviation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4"/>
  <sheetViews>
    <sheetView showGridLines="0" zoomScaleNormal="100" zoomScaleSheetLayoutView="84" workbookViewId="0">
      <selection activeCell="D19" sqref="D19"/>
    </sheetView>
  </sheetViews>
  <sheetFormatPr defaultRowHeight="14.5" x14ac:dyDescent="0.35"/>
  <cols>
    <col min="1" max="1" width="13.7265625" bestFit="1" customWidth="1"/>
    <col min="7" max="7" width="24.08984375" customWidth="1"/>
    <col min="9" max="9" width="14" customWidth="1"/>
    <col min="10" max="11" width="1.1796875" hidden="1" customWidth="1"/>
    <col min="17" max="17" width="13.36328125" customWidth="1"/>
  </cols>
  <sheetData>
    <row r="1" spans="1:18" ht="15" thickBot="1" x14ac:dyDescent="0.4">
      <c r="A1" s="12"/>
      <c r="B1" s="13"/>
      <c r="C1" s="13"/>
      <c r="D1" s="13"/>
      <c r="E1" s="13"/>
      <c r="F1" s="13"/>
      <c r="G1" s="13"/>
      <c r="H1" s="13"/>
      <c r="I1" s="13"/>
      <c r="J1" s="13"/>
      <c r="K1" s="13"/>
      <c r="L1" s="60" t="s">
        <v>44</v>
      </c>
      <c r="M1" s="61"/>
      <c r="N1" s="61"/>
      <c r="O1" s="61"/>
      <c r="P1" s="61"/>
      <c r="Q1" s="62"/>
      <c r="R1" s="4"/>
    </row>
    <row r="2" spans="1:18" x14ac:dyDescent="0.35">
      <c r="A2" s="14"/>
      <c r="B2" s="1"/>
      <c r="C2" s="1"/>
      <c r="D2" s="1"/>
      <c r="E2" s="1"/>
      <c r="F2" s="1"/>
      <c r="G2" s="1"/>
      <c r="H2" s="1"/>
      <c r="I2" s="1"/>
      <c r="J2" s="1"/>
      <c r="K2" s="1"/>
      <c r="L2" s="20"/>
      <c r="M2" s="21"/>
      <c r="N2" s="21"/>
      <c r="O2" s="21"/>
      <c r="P2" s="21"/>
      <c r="Q2" s="22"/>
      <c r="R2" s="4"/>
    </row>
    <row r="3" spans="1:18" x14ac:dyDescent="0.35">
      <c r="A3" s="14"/>
      <c r="B3" s="1"/>
      <c r="C3" s="1"/>
      <c r="D3" s="1"/>
      <c r="E3" s="1"/>
      <c r="F3" s="1"/>
      <c r="G3" s="1"/>
      <c r="H3" s="1"/>
      <c r="I3" s="1"/>
      <c r="J3" s="1"/>
      <c r="K3" s="1"/>
      <c r="L3" s="29"/>
      <c r="M3" s="68"/>
      <c r="N3" s="68"/>
      <c r="O3" s="68"/>
      <c r="P3" s="68"/>
      <c r="Q3" s="69"/>
      <c r="R3" s="4"/>
    </row>
    <row r="4" spans="1:18" x14ac:dyDescent="0.35">
      <c r="A4" s="14"/>
      <c r="B4" s="1"/>
      <c r="C4" s="1"/>
      <c r="D4" s="1"/>
      <c r="E4" s="1"/>
      <c r="F4" s="1"/>
      <c r="G4" s="1"/>
      <c r="H4" s="1"/>
      <c r="I4" s="1"/>
      <c r="J4" s="1"/>
      <c r="K4" s="1"/>
      <c r="L4" s="29"/>
      <c r="M4" s="68"/>
      <c r="N4" s="68"/>
      <c r="O4" s="68"/>
      <c r="P4" s="68"/>
      <c r="Q4" s="69"/>
      <c r="R4" s="4"/>
    </row>
    <row r="5" spans="1:18" ht="15" thickBot="1" x14ac:dyDescent="0.4">
      <c r="A5" s="14"/>
      <c r="B5" s="1"/>
      <c r="C5" s="1"/>
      <c r="D5" s="1"/>
      <c r="E5" s="1"/>
      <c r="F5" s="1"/>
      <c r="G5" s="1"/>
      <c r="H5" s="1"/>
      <c r="I5" s="1"/>
      <c r="J5" s="1"/>
      <c r="K5" s="1"/>
      <c r="L5" s="65"/>
      <c r="M5" s="66"/>
      <c r="N5" s="66"/>
      <c r="O5" s="66"/>
      <c r="P5" s="66"/>
      <c r="Q5" s="67"/>
      <c r="R5" s="4"/>
    </row>
    <row r="6" spans="1:18" x14ac:dyDescent="0.35">
      <c r="A6" s="90" t="s">
        <v>30</v>
      </c>
      <c r="B6" s="91"/>
      <c r="C6" s="91"/>
      <c r="D6" s="91"/>
      <c r="E6" s="91"/>
      <c r="F6" s="91"/>
      <c r="G6" s="92" t="s">
        <v>29</v>
      </c>
      <c r="H6" s="93"/>
      <c r="I6" s="93"/>
      <c r="J6" s="93"/>
      <c r="K6" s="94"/>
      <c r="L6" s="65"/>
      <c r="M6" s="66"/>
      <c r="N6" s="66"/>
      <c r="O6" s="66"/>
      <c r="P6" s="66"/>
      <c r="Q6" s="67"/>
      <c r="R6" s="4"/>
    </row>
    <row r="7" spans="1:18" x14ac:dyDescent="0.35">
      <c r="A7" s="10" t="s">
        <v>28</v>
      </c>
      <c r="B7" s="45" t="s">
        <v>38</v>
      </c>
      <c r="C7" s="46"/>
      <c r="D7" s="46"/>
      <c r="E7" s="46"/>
      <c r="F7" s="46"/>
      <c r="G7" s="78" t="s">
        <v>27</v>
      </c>
      <c r="H7" s="79"/>
      <c r="I7" s="79"/>
      <c r="J7" s="79"/>
      <c r="K7" s="80"/>
      <c r="L7" s="65"/>
      <c r="M7" s="66"/>
      <c r="N7" s="66"/>
      <c r="O7" s="66"/>
      <c r="P7" s="66"/>
      <c r="Q7" s="67"/>
      <c r="R7" s="4"/>
    </row>
    <row r="8" spans="1:18" x14ac:dyDescent="0.35">
      <c r="A8" s="2" t="s">
        <v>26</v>
      </c>
      <c r="B8" s="56" t="s">
        <v>38</v>
      </c>
      <c r="C8" s="57"/>
      <c r="D8" s="57"/>
      <c r="E8" s="57"/>
      <c r="F8" s="57"/>
      <c r="G8" s="15" t="s">
        <v>25</v>
      </c>
      <c r="H8" s="83" t="s">
        <v>34</v>
      </c>
      <c r="I8" s="83"/>
      <c r="J8" s="83"/>
      <c r="K8" s="84"/>
      <c r="L8" s="23"/>
      <c r="M8" s="24"/>
      <c r="N8" s="24"/>
      <c r="O8" s="24"/>
      <c r="P8" s="24"/>
      <c r="Q8" s="25"/>
      <c r="R8" s="4"/>
    </row>
    <row r="9" spans="1:18" x14ac:dyDescent="0.35">
      <c r="A9" s="2" t="s">
        <v>23</v>
      </c>
      <c r="B9" s="54" t="str">
        <f>CONCATENATE("(n =", COUNT(#REF!), ")")</f>
        <v>(n =0)</v>
      </c>
      <c r="C9" s="55"/>
      <c r="D9" s="55"/>
      <c r="E9" s="55"/>
      <c r="F9" s="55"/>
      <c r="G9" s="16" t="s">
        <v>31</v>
      </c>
      <c r="H9" s="81" t="s">
        <v>35</v>
      </c>
      <c r="I9" s="81"/>
      <c r="J9" s="81"/>
      <c r="K9" s="82"/>
      <c r="L9" s="23"/>
      <c r="M9" s="24"/>
      <c r="N9" s="24"/>
      <c r="O9" s="24"/>
      <c r="P9" s="24"/>
      <c r="Q9" s="25"/>
      <c r="R9" s="4"/>
    </row>
    <row r="10" spans="1:18" x14ac:dyDescent="0.35">
      <c r="A10" s="2" t="s">
        <v>22</v>
      </c>
      <c r="B10" s="56" t="s">
        <v>38</v>
      </c>
      <c r="C10" s="57"/>
      <c r="D10" s="57"/>
      <c r="E10" s="57"/>
      <c r="F10" s="57"/>
      <c r="G10" s="17" t="s">
        <v>39</v>
      </c>
      <c r="H10" s="37" t="s">
        <v>45</v>
      </c>
      <c r="I10" s="38"/>
      <c r="J10" s="38"/>
      <c r="K10" s="39"/>
      <c r="L10" s="23"/>
      <c r="M10" s="24"/>
      <c r="N10" s="24"/>
      <c r="O10" s="24"/>
      <c r="P10" s="24"/>
      <c r="Q10" s="25"/>
      <c r="R10" s="4"/>
    </row>
    <row r="11" spans="1:18" ht="15" thickBot="1" x14ac:dyDescent="0.4">
      <c r="A11" s="11" t="s">
        <v>21</v>
      </c>
      <c r="B11" s="58" t="s">
        <v>38</v>
      </c>
      <c r="C11" s="59"/>
      <c r="D11" s="59"/>
      <c r="E11" s="59"/>
      <c r="F11" s="59"/>
      <c r="G11" s="16" t="s">
        <v>32</v>
      </c>
      <c r="H11" s="40" t="s">
        <v>24</v>
      </c>
      <c r="I11" s="40"/>
      <c r="J11" s="40"/>
      <c r="K11" s="41"/>
      <c r="L11" s="23"/>
      <c r="M11" s="24"/>
      <c r="N11" s="24"/>
      <c r="O11" s="24"/>
      <c r="P11" s="24"/>
      <c r="Q11" s="25"/>
      <c r="R11" s="4"/>
    </row>
    <row r="12" spans="1:18" ht="15" thickBot="1" x14ac:dyDescent="0.4">
      <c r="A12" s="47" t="s">
        <v>20</v>
      </c>
      <c r="B12" s="48"/>
      <c r="C12" s="48"/>
      <c r="D12" s="48"/>
      <c r="E12" s="48"/>
      <c r="F12" s="48"/>
      <c r="G12" s="18" t="s">
        <v>40</v>
      </c>
      <c r="H12" s="42" t="s">
        <v>46</v>
      </c>
      <c r="I12" s="43"/>
      <c r="J12" s="43"/>
      <c r="K12" s="44"/>
      <c r="L12" s="23"/>
      <c r="M12" s="24"/>
      <c r="N12" s="24"/>
      <c r="O12" s="24"/>
      <c r="P12" s="24"/>
      <c r="Q12" s="25"/>
      <c r="R12" s="4"/>
    </row>
    <row r="13" spans="1:18" x14ac:dyDescent="0.35">
      <c r="A13" s="49" t="s">
        <v>42</v>
      </c>
      <c r="B13" s="50"/>
      <c r="C13" s="51"/>
      <c r="D13" s="52" t="s">
        <v>19</v>
      </c>
      <c r="E13" s="53"/>
      <c r="F13" s="53"/>
      <c r="G13" s="19" t="s">
        <v>33</v>
      </c>
      <c r="H13" s="85" t="s">
        <v>36</v>
      </c>
      <c r="I13" s="85"/>
      <c r="J13" s="85"/>
      <c r="K13" s="86"/>
      <c r="L13" s="23"/>
      <c r="M13" s="24"/>
      <c r="N13" s="24"/>
      <c r="O13" s="24"/>
      <c r="P13" s="24"/>
      <c r="Q13" s="25"/>
      <c r="R13" s="4"/>
    </row>
    <row r="14" spans="1:18" ht="15" thickBot="1" x14ac:dyDescent="0.4">
      <c r="A14" s="73" t="s">
        <v>43</v>
      </c>
      <c r="B14" s="74"/>
      <c r="C14" s="75"/>
      <c r="D14" s="76" t="s">
        <v>19</v>
      </c>
      <c r="E14" s="77"/>
      <c r="F14" s="77"/>
      <c r="G14" s="32" t="s">
        <v>41</v>
      </c>
      <c r="H14" s="87" t="s">
        <v>47</v>
      </c>
      <c r="I14" s="87"/>
      <c r="J14" s="88"/>
      <c r="K14" s="89"/>
      <c r="L14" s="23"/>
      <c r="M14" s="24"/>
      <c r="N14" s="24"/>
      <c r="O14" s="24"/>
      <c r="P14" s="24"/>
      <c r="Q14" s="25"/>
      <c r="R14" s="4"/>
    </row>
    <row r="15" spans="1:18" ht="15" thickBot="1" x14ac:dyDescent="0.4">
      <c r="A15" s="33" t="s">
        <v>37</v>
      </c>
      <c r="B15" s="70" t="s">
        <v>19</v>
      </c>
      <c r="C15" s="71"/>
      <c r="D15" s="71"/>
      <c r="E15" s="71"/>
      <c r="F15" s="71"/>
      <c r="G15" s="71"/>
      <c r="H15" s="71"/>
      <c r="I15" s="72"/>
      <c r="J15" s="4"/>
      <c r="K15" s="4"/>
      <c r="L15" s="26"/>
      <c r="M15" s="27"/>
      <c r="N15" s="27"/>
      <c r="O15" s="27"/>
      <c r="P15" s="27"/>
      <c r="Q15" s="28"/>
      <c r="R15" s="4"/>
    </row>
    <row r="16" spans="1:18" ht="15" thickBot="1" x14ac:dyDescent="0.4">
      <c r="J16" s="31"/>
      <c r="K16" s="31"/>
      <c r="R16" s="4"/>
    </row>
    <row r="17" spans="7:18" x14ac:dyDescent="0.35">
      <c r="G17" s="4"/>
      <c r="H17" s="5"/>
      <c r="I17" s="4"/>
      <c r="J17" s="4"/>
      <c r="K17" s="4"/>
      <c r="L17" s="4"/>
      <c r="M17" s="4"/>
      <c r="N17" s="4"/>
      <c r="O17" s="4"/>
      <c r="P17" s="4"/>
      <c r="Q17" s="4"/>
      <c r="R17" s="4"/>
    </row>
    <row r="18" spans="7:18" x14ac:dyDescent="0.35">
      <c r="G18" s="4"/>
      <c r="H18" s="3"/>
      <c r="I18" s="4"/>
      <c r="J18" s="4"/>
      <c r="K18" s="4"/>
    </row>
    <row r="19" spans="7:18" x14ac:dyDescent="0.35">
      <c r="G19" s="4"/>
      <c r="H19" s="4"/>
      <c r="I19" s="4"/>
      <c r="J19" s="4"/>
      <c r="K19" s="4"/>
    </row>
    <row r="20" spans="7:18" x14ac:dyDescent="0.35">
      <c r="G20" s="4"/>
      <c r="H20" s="5"/>
      <c r="I20" s="4"/>
      <c r="J20" s="4"/>
      <c r="K20" s="4"/>
    </row>
    <row r="21" spans="7:18" x14ac:dyDescent="0.35">
      <c r="G21" s="4"/>
      <c r="H21" s="3"/>
      <c r="I21" s="4"/>
      <c r="J21" s="4"/>
      <c r="K21" s="4"/>
    </row>
    <row r="22" spans="7:18" x14ac:dyDescent="0.35">
      <c r="G22" s="6"/>
      <c r="H22" s="63"/>
      <c r="I22" s="64"/>
      <c r="J22" s="64"/>
      <c r="K22" s="64"/>
    </row>
    <row r="23" spans="7:18" x14ac:dyDescent="0.35">
      <c r="G23" s="7"/>
      <c r="H23" s="7"/>
      <c r="I23" s="8"/>
      <c r="J23" s="8"/>
      <c r="K23" s="8"/>
    </row>
    <row r="24" spans="7:18" x14ac:dyDescent="0.35">
      <c r="G24" s="8"/>
      <c r="H24" s="9"/>
      <c r="I24" s="8"/>
      <c r="J24" s="8"/>
      <c r="K24" s="8"/>
    </row>
  </sheetData>
  <mergeCells count="26">
    <mergeCell ref="L1:Q1"/>
    <mergeCell ref="H22:K22"/>
    <mergeCell ref="L5:Q7"/>
    <mergeCell ref="M3:Q3"/>
    <mergeCell ref="M4:Q4"/>
    <mergeCell ref="B15:I15"/>
    <mergeCell ref="A14:C14"/>
    <mergeCell ref="D14:F14"/>
    <mergeCell ref="G7:K7"/>
    <mergeCell ref="H9:K9"/>
    <mergeCell ref="B8:F8"/>
    <mergeCell ref="H8:K8"/>
    <mergeCell ref="H13:K13"/>
    <mergeCell ref="H14:K14"/>
    <mergeCell ref="A6:F6"/>
    <mergeCell ref="G6:K6"/>
    <mergeCell ref="A13:C13"/>
    <mergeCell ref="D13:F13"/>
    <mergeCell ref="B9:F9"/>
    <mergeCell ref="B10:F10"/>
    <mergeCell ref="B11:F11"/>
    <mergeCell ref="H10:K10"/>
    <mergeCell ref="H11:K11"/>
    <mergeCell ref="H12:K12"/>
    <mergeCell ref="B7:F7"/>
    <mergeCell ref="A12:F12"/>
  </mergeCells>
  <hyperlinks>
    <hyperlink ref="G10" location="raw_data!A1" display="raw_data!A1" xr:uid="{00000000-0004-0000-0000-000000000000}"/>
    <hyperlink ref="G12" location="coded_data!A1" display="coded_data!A1" xr:uid="{00000000-0004-0000-0000-000001000000}"/>
    <hyperlink ref="G14" location="processed_data!A1" display="processed_data!A1" xr:uid="{00000000-0004-0000-0000-000002000000}"/>
    <hyperlink ref="H10:K10" location="survey_answers!A1" display="survey_answers!A1" xr:uid="{00000000-0004-0000-0000-000004000000}"/>
    <hyperlink ref="H12:K12" location="summary!A1" display="summary!A1" xr:uid="{00000000-0004-0000-0000-000005000000}"/>
    <hyperlink ref="H14:K14" location="correlation!A1" display="correlation!A1" xr:uid="{AE4211FD-F4BD-492D-AB30-B0B526EE63D2}"/>
  </hyperlink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729F0-3AAD-4E08-B554-65DC66367D14}">
  <dimension ref="A1:DU13"/>
  <sheetViews>
    <sheetView topLeftCell="CM1" zoomScale="80" zoomScaleNormal="80" workbookViewId="0">
      <selection activeCell="CO2" sqref="CO2:CR2"/>
    </sheetView>
  </sheetViews>
  <sheetFormatPr defaultRowHeight="14.5" x14ac:dyDescent="0.35"/>
  <cols>
    <col min="8" max="12" width="8.7265625" style="30"/>
    <col min="19" max="20" width="8.7265625" style="30"/>
    <col min="22" max="26" width="8.7265625" style="30"/>
    <col min="31" max="34" width="8.7265625" style="30"/>
    <col min="36" max="36" width="8.7265625" style="34"/>
    <col min="122" max="122" width="8.7265625" style="30"/>
  </cols>
  <sheetData>
    <row r="1" spans="1:125" ht="15" thickBot="1" x14ac:dyDescent="0.4">
      <c r="B1" s="101" t="s">
        <v>256</v>
      </c>
      <c r="C1" s="102"/>
      <c r="D1" s="102"/>
      <c r="E1" s="102"/>
      <c r="F1" s="102"/>
      <c r="G1" s="102"/>
      <c r="H1" s="102"/>
      <c r="I1" s="102"/>
      <c r="J1" s="102"/>
      <c r="K1" s="102"/>
      <c r="L1" s="103"/>
      <c r="M1" s="107" t="s">
        <v>278</v>
      </c>
      <c r="N1" s="108"/>
      <c r="O1" s="108"/>
      <c r="P1" s="108"/>
      <c r="Q1" s="108"/>
      <c r="R1" s="108"/>
      <c r="S1" s="108"/>
      <c r="T1" s="108"/>
      <c r="U1" s="108"/>
      <c r="V1" s="108"/>
      <c r="W1" s="108"/>
      <c r="X1" s="108"/>
      <c r="Y1" s="108"/>
      <c r="Z1" s="108"/>
      <c r="AA1" s="108"/>
      <c r="AB1" s="108"/>
      <c r="AC1" s="108"/>
      <c r="AD1" s="108"/>
      <c r="AE1" s="108"/>
      <c r="AF1" s="108"/>
      <c r="AG1" s="108"/>
      <c r="AH1" s="108"/>
      <c r="AI1" s="108"/>
      <c r="AJ1" s="108"/>
      <c r="AK1" s="109"/>
      <c r="AL1" s="110" t="s">
        <v>279</v>
      </c>
      <c r="AM1" s="111"/>
      <c r="AN1" s="111"/>
      <c r="AO1" s="111"/>
      <c r="AP1" s="111"/>
      <c r="AQ1" s="111"/>
      <c r="AR1" s="111"/>
      <c r="AS1" s="111"/>
      <c r="AT1" s="111"/>
      <c r="AU1" s="111"/>
      <c r="AV1" s="111"/>
      <c r="AW1" s="111"/>
      <c r="AX1" s="111"/>
      <c r="AY1" s="111"/>
      <c r="AZ1" s="111"/>
      <c r="BA1" s="111"/>
      <c r="BB1" s="111"/>
      <c r="BC1" s="111"/>
      <c r="BD1" s="111"/>
      <c r="BE1" s="111"/>
      <c r="BF1" s="111"/>
      <c r="BG1" s="112"/>
      <c r="BH1" s="113" t="s">
        <v>280</v>
      </c>
      <c r="BI1" s="114"/>
      <c r="BJ1" s="114"/>
      <c r="BK1" s="114"/>
      <c r="BL1" s="114"/>
      <c r="BM1" s="114"/>
      <c r="BN1" s="114"/>
      <c r="BO1" s="114"/>
      <c r="BP1" s="114"/>
      <c r="BQ1" s="114"/>
      <c r="BR1" s="114"/>
      <c r="BS1" s="114"/>
      <c r="BT1" s="114"/>
      <c r="BU1" s="114"/>
      <c r="BV1" s="114"/>
      <c r="BW1" s="114"/>
      <c r="BX1" s="114"/>
      <c r="BY1" s="114"/>
      <c r="BZ1" s="114"/>
      <c r="CA1" s="114"/>
      <c r="CB1" s="114"/>
      <c r="CC1" s="114"/>
      <c r="CD1" s="114"/>
      <c r="CE1" s="114"/>
      <c r="CF1" s="114"/>
      <c r="CG1" s="114"/>
      <c r="CH1" s="114"/>
      <c r="CI1" s="114"/>
      <c r="CJ1" s="115"/>
      <c r="CK1" s="116" t="s">
        <v>281</v>
      </c>
      <c r="CL1" s="117"/>
      <c r="CM1" s="117"/>
      <c r="CN1" s="117"/>
      <c r="CO1" s="117"/>
      <c r="CP1" s="117"/>
      <c r="CQ1" s="117"/>
      <c r="CR1" s="117"/>
      <c r="CS1" s="117"/>
      <c r="CT1" s="117"/>
      <c r="CU1" s="117"/>
      <c r="CV1" s="117"/>
      <c r="CW1" s="117"/>
      <c r="CX1" s="118"/>
      <c r="CY1" s="119" t="s">
        <v>282</v>
      </c>
      <c r="CZ1" s="120"/>
      <c r="DA1" s="120"/>
      <c r="DB1" s="120"/>
      <c r="DC1" s="120"/>
      <c r="DD1" s="120"/>
      <c r="DE1" s="120"/>
      <c r="DF1" s="120"/>
      <c r="DG1" s="120"/>
      <c r="DH1" s="120"/>
      <c r="DI1" s="120"/>
      <c r="DJ1" s="120"/>
      <c r="DK1" s="120"/>
      <c r="DL1" s="120"/>
      <c r="DM1" s="120"/>
      <c r="DN1" s="120"/>
      <c r="DO1" s="120"/>
      <c r="DP1" s="120"/>
      <c r="DQ1" s="120"/>
      <c r="DR1" s="120"/>
      <c r="DS1" s="120"/>
      <c r="DT1" s="120"/>
      <c r="DU1" s="121"/>
    </row>
    <row r="2" spans="1:125" ht="15" thickBot="1" x14ac:dyDescent="0.4">
      <c r="B2" s="104"/>
      <c r="C2" s="105"/>
      <c r="D2" s="105"/>
      <c r="E2" s="105"/>
      <c r="F2" s="105"/>
      <c r="G2" s="105"/>
      <c r="H2" s="105"/>
      <c r="I2" s="105"/>
      <c r="J2" s="105"/>
      <c r="K2" s="105"/>
      <c r="L2" s="106"/>
      <c r="M2" s="122" t="s">
        <v>257</v>
      </c>
      <c r="N2" s="123"/>
      <c r="O2" s="123"/>
      <c r="P2" s="124"/>
      <c r="Q2" s="95" t="s">
        <v>258</v>
      </c>
      <c r="R2" s="96"/>
      <c r="S2" s="96"/>
      <c r="T2" s="96"/>
      <c r="U2" s="96"/>
      <c r="V2" s="96"/>
      <c r="W2" s="96"/>
      <c r="X2" s="96"/>
      <c r="Y2" s="96"/>
      <c r="Z2" s="97"/>
      <c r="AA2" s="95" t="s">
        <v>259</v>
      </c>
      <c r="AB2" s="96"/>
      <c r="AC2" s="96"/>
      <c r="AD2" s="96"/>
      <c r="AE2" s="96"/>
      <c r="AF2" s="96"/>
      <c r="AG2" s="96"/>
      <c r="AH2" s="97"/>
      <c r="AI2" s="95" t="s">
        <v>260</v>
      </c>
      <c r="AJ2" s="96"/>
      <c r="AK2" s="97"/>
      <c r="AL2" s="36" t="s">
        <v>261</v>
      </c>
      <c r="AM2" s="36" t="s">
        <v>262</v>
      </c>
      <c r="AN2" s="95" t="s">
        <v>263</v>
      </c>
      <c r="AO2" s="96"/>
      <c r="AP2" s="96"/>
      <c r="AQ2" s="96"/>
      <c r="AR2" s="96"/>
      <c r="AS2" s="96"/>
      <c r="AT2" s="96"/>
      <c r="AU2" s="97"/>
      <c r="AV2" s="95" t="s">
        <v>264</v>
      </c>
      <c r="AW2" s="96"/>
      <c r="AX2" s="96"/>
      <c r="AY2" s="96"/>
      <c r="AZ2" s="96"/>
      <c r="BA2" s="96"/>
      <c r="BB2" s="96"/>
      <c r="BC2" s="96"/>
      <c r="BD2" s="96"/>
      <c r="BE2" s="96"/>
      <c r="BF2" s="96"/>
      <c r="BG2" s="97"/>
      <c r="BH2" s="95" t="s">
        <v>265</v>
      </c>
      <c r="BI2" s="96"/>
      <c r="BJ2" s="97"/>
      <c r="BK2" s="95" t="s">
        <v>266</v>
      </c>
      <c r="BL2" s="96"/>
      <c r="BM2" s="96"/>
      <c r="BN2" s="97"/>
      <c r="BO2" s="95" t="s">
        <v>267</v>
      </c>
      <c r="BP2" s="97"/>
      <c r="BQ2" s="36" t="s">
        <v>268</v>
      </c>
      <c r="BR2" s="95" t="s">
        <v>269</v>
      </c>
      <c r="BS2" s="96"/>
      <c r="BT2" s="96"/>
      <c r="BU2" s="96"/>
      <c r="BV2" s="96"/>
      <c r="BW2" s="96"/>
      <c r="BX2" s="97"/>
      <c r="BY2" s="95" t="s">
        <v>270</v>
      </c>
      <c r="BZ2" s="96"/>
      <c r="CA2" s="96"/>
      <c r="CB2" s="96"/>
      <c r="CC2" s="96"/>
      <c r="CD2" s="96"/>
      <c r="CE2" s="96"/>
      <c r="CF2" s="96"/>
      <c r="CG2" s="96"/>
      <c r="CH2" s="96"/>
      <c r="CI2" s="96"/>
      <c r="CJ2" s="97"/>
      <c r="CK2" s="95" t="s">
        <v>271</v>
      </c>
      <c r="CL2" s="96"/>
      <c r="CM2" s="96"/>
      <c r="CN2" s="97"/>
      <c r="CO2" s="95" t="s">
        <v>272</v>
      </c>
      <c r="CP2" s="96"/>
      <c r="CQ2" s="96"/>
      <c r="CR2" s="97"/>
      <c r="CS2" s="95" t="s">
        <v>273</v>
      </c>
      <c r="CT2" s="96"/>
      <c r="CU2" s="96"/>
      <c r="CV2" s="96"/>
      <c r="CW2" s="96"/>
      <c r="CX2" s="97"/>
      <c r="CY2" s="98" t="s">
        <v>274</v>
      </c>
      <c r="CZ2" s="98"/>
      <c r="DA2" s="98"/>
      <c r="DB2" s="98"/>
      <c r="DC2" s="98"/>
      <c r="DD2" s="99"/>
      <c r="DE2" s="100" t="s">
        <v>275</v>
      </c>
      <c r="DF2" s="98"/>
      <c r="DG2" s="98"/>
      <c r="DH2" s="98"/>
      <c r="DI2" s="98"/>
      <c r="DJ2" s="99"/>
      <c r="DK2" s="35" t="s">
        <v>276</v>
      </c>
      <c r="DL2" s="95" t="s">
        <v>277</v>
      </c>
      <c r="DM2" s="96"/>
      <c r="DN2" s="96"/>
      <c r="DO2" s="96"/>
      <c r="DP2" s="96"/>
      <c r="DQ2" s="96"/>
      <c r="DR2" s="96"/>
      <c r="DS2" s="96"/>
      <c r="DT2" s="96"/>
      <c r="DU2" s="97"/>
    </row>
    <row r="3" spans="1:125" x14ac:dyDescent="0.35">
      <c r="A3" t="s">
        <v>48</v>
      </c>
      <c r="B3" t="s">
        <v>49</v>
      </c>
      <c r="C3" t="s">
        <v>50</v>
      </c>
      <c r="D3" t="s">
        <v>51</v>
      </c>
      <c r="E3" t="s">
        <v>52</v>
      </c>
      <c r="F3" t="s">
        <v>53</v>
      </c>
      <c r="G3" t="s">
        <v>134</v>
      </c>
      <c r="H3" s="30" t="s">
        <v>135</v>
      </c>
      <c r="I3" s="30" t="s">
        <v>136</v>
      </c>
      <c r="J3" s="30" t="s">
        <v>137</v>
      </c>
      <c r="K3" s="30" t="s">
        <v>138</v>
      </c>
      <c r="L3" s="30" t="s">
        <v>139</v>
      </c>
      <c r="M3" t="s">
        <v>54</v>
      </c>
      <c r="N3" t="s">
        <v>55</v>
      </c>
      <c r="O3" s="30" t="s">
        <v>56</v>
      </c>
      <c r="P3" s="30" t="s">
        <v>57</v>
      </c>
      <c r="Q3" t="s">
        <v>58</v>
      </c>
      <c r="R3" t="s">
        <v>184</v>
      </c>
      <c r="S3" s="30" t="s">
        <v>185</v>
      </c>
      <c r="T3" s="30" t="s">
        <v>186</v>
      </c>
      <c r="U3" t="s">
        <v>140</v>
      </c>
      <c r="V3" s="30" t="s">
        <v>141</v>
      </c>
      <c r="W3" s="30" t="s">
        <v>142</v>
      </c>
      <c r="X3" s="30" t="s">
        <v>143</v>
      </c>
      <c r="Y3" s="30" t="s">
        <v>144</v>
      </c>
      <c r="Z3" s="30" t="s">
        <v>145</v>
      </c>
      <c r="AA3" t="s">
        <v>59</v>
      </c>
      <c r="AB3" s="30" t="s">
        <v>60</v>
      </c>
      <c r="AC3" s="30" t="s">
        <v>61</v>
      </c>
      <c r="AD3" t="s">
        <v>146</v>
      </c>
      <c r="AE3" s="30" t="s">
        <v>147</v>
      </c>
      <c r="AF3" s="30" t="s">
        <v>148</v>
      </c>
      <c r="AG3" s="30" t="s">
        <v>149</v>
      </c>
      <c r="AH3" s="30" t="s">
        <v>150</v>
      </c>
      <c r="AI3" t="s">
        <v>62</v>
      </c>
      <c r="AJ3" s="34" t="s">
        <v>63</v>
      </c>
      <c r="AK3" t="s">
        <v>64</v>
      </c>
      <c r="AL3" t="s">
        <v>65</v>
      </c>
      <c r="AM3" t="s">
        <v>66</v>
      </c>
      <c r="AN3" t="s">
        <v>67</v>
      </c>
      <c r="AO3" t="s">
        <v>68</v>
      </c>
      <c r="AP3" t="s">
        <v>69</v>
      </c>
      <c r="AQ3" t="s">
        <v>70</v>
      </c>
      <c r="AR3" t="s">
        <v>71</v>
      </c>
      <c r="AS3" t="s">
        <v>72</v>
      </c>
      <c r="AT3" t="s">
        <v>73</v>
      </c>
      <c r="AU3" t="s">
        <v>74</v>
      </c>
      <c r="AV3" t="s">
        <v>75</v>
      </c>
      <c r="AW3" s="30" t="s">
        <v>76</v>
      </c>
      <c r="AX3" s="30" t="s">
        <v>77</v>
      </c>
      <c r="AY3" s="30" t="s">
        <v>78</v>
      </c>
      <c r="AZ3" s="30" t="s">
        <v>79</v>
      </c>
      <c r="BA3" s="30" t="s">
        <v>80</v>
      </c>
      <c r="BB3" s="30" t="s">
        <v>81</v>
      </c>
      <c r="BC3" s="30" t="s">
        <v>82</v>
      </c>
      <c r="BD3" s="30" t="s">
        <v>83</v>
      </c>
      <c r="BE3" s="30" t="s">
        <v>84</v>
      </c>
      <c r="BF3" s="30" t="s">
        <v>85</v>
      </c>
      <c r="BG3" s="30" t="s">
        <v>86</v>
      </c>
      <c r="BH3" t="s">
        <v>87</v>
      </c>
      <c r="BI3" s="30" t="s">
        <v>88</v>
      </c>
      <c r="BJ3" s="30" t="s">
        <v>89</v>
      </c>
      <c r="BK3" t="s">
        <v>90</v>
      </c>
      <c r="BL3" s="30" t="s">
        <v>91</v>
      </c>
      <c r="BM3" s="30" t="s">
        <v>92</v>
      </c>
      <c r="BN3" s="30" t="s">
        <v>93</v>
      </c>
      <c r="BO3" t="s">
        <v>94</v>
      </c>
      <c r="BP3" t="s">
        <v>95</v>
      </c>
      <c r="BQ3" t="s">
        <v>96</v>
      </c>
      <c r="BR3" t="s">
        <v>97</v>
      </c>
      <c r="BS3" t="s">
        <v>98</v>
      </c>
      <c r="BT3" s="30" t="s">
        <v>99</v>
      </c>
      <c r="BU3" s="30" t="s">
        <v>100</v>
      </c>
      <c r="BV3" s="30" t="s">
        <v>101</v>
      </c>
      <c r="BW3" s="30" t="s">
        <v>102</v>
      </c>
      <c r="BX3" s="30" t="s">
        <v>103</v>
      </c>
      <c r="BY3" t="s">
        <v>104</v>
      </c>
      <c r="BZ3" s="30" t="s">
        <v>105</v>
      </c>
      <c r="CA3" s="30" t="s">
        <v>106</v>
      </c>
      <c r="CB3" s="30" t="s">
        <v>107</v>
      </c>
      <c r="CC3" s="30" t="s">
        <v>108</v>
      </c>
      <c r="CD3" s="30" t="s">
        <v>109</v>
      </c>
      <c r="CE3" t="s">
        <v>110</v>
      </c>
      <c r="CF3" s="30" t="s">
        <v>111</v>
      </c>
      <c r="CG3" s="30" t="s">
        <v>112</v>
      </c>
      <c r="CH3" s="30" t="s">
        <v>113</v>
      </c>
      <c r="CI3" s="30" t="s">
        <v>114</v>
      </c>
      <c r="CJ3" s="30" t="s">
        <v>115</v>
      </c>
      <c r="CK3" t="s">
        <v>116</v>
      </c>
      <c r="CL3" t="s">
        <v>117</v>
      </c>
      <c r="CM3" s="30" t="s">
        <v>118</v>
      </c>
      <c r="CN3" s="30" t="s">
        <v>119</v>
      </c>
      <c r="CO3" t="s">
        <v>120</v>
      </c>
      <c r="CP3" t="s">
        <v>121</v>
      </c>
      <c r="CQ3" s="30" t="s">
        <v>122</v>
      </c>
      <c r="CR3" s="30" t="s">
        <v>123</v>
      </c>
      <c r="CS3" t="s">
        <v>124</v>
      </c>
      <c r="CT3" s="30" t="s">
        <v>125</v>
      </c>
      <c r="CU3" s="30" t="s">
        <v>126</v>
      </c>
      <c r="CV3" t="s">
        <v>127</v>
      </c>
      <c r="CW3" s="30" t="s">
        <v>128</v>
      </c>
      <c r="CX3" s="30" t="s">
        <v>129</v>
      </c>
      <c r="CY3" s="30" t="s">
        <v>0</v>
      </c>
      <c r="CZ3" s="30" t="s">
        <v>1</v>
      </c>
      <c r="DA3" s="30" t="s">
        <v>2</v>
      </c>
      <c r="DB3" s="30" t="s">
        <v>3</v>
      </c>
      <c r="DC3" s="30" t="s">
        <v>4</v>
      </c>
      <c r="DD3" s="30" t="s">
        <v>5</v>
      </c>
      <c r="DE3" s="30" t="s">
        <v>6</v>
      </c>
      <c r="DF3" s="30" t="s">
        <v>7</v>
      </c>
      <c r="DG3" s="30" t="s">
        <v>8</v>
      </c>
      <c r="DH3" s="30" t="s">
        <v>9</v>
      </c>
      <c r="DI3" s="30" t="s">
        <v>10</v>
      </c>
      <c r="DJ3" s="30" t="s">
        <v>11</v>
      </c>
      <c r="DK3" s="30" t="s">
        <v>12</v>
      </c>
      <c r="DL3" s="30" t="s">
        <v>14</v>
      </c>
      <c r="DM3" s="30" t="s">
        <v>13</v>
      </c>
      <c r="DN3" s="30" t="s">
        <v>15</v>
      </c>
      <c r="DO3" s="30" t="s">
        <v>16</v>
      </c>
      <c r="DP3" s="30" t="s">
        <v>17</v>
      </c>
      <c r="DQ3" s="30" t="s">
        <v>18</v>
      </c>
      <c r="DR3" s="30" t="s">
        <v>130</v>
      </c>
      <c r="DS3" s="30" t="s">
        <v>131</v>
      </c>
      <c r="DT3" s="30" t="s">
        <v>132</v>
      </c>
      <c r="DU3" s="30" t="s">
        <v>133</v>
      </c>
    </row>
    <row r="4" spans="1:125" x14ac:dyDescent="0.35">
      <c r="A4">
        <v>1</v>
      </c>
      <c r="B4" t="s">
        <v>151</v>
      </c>
      <c r="C4" t="s">
        <v>155</v>
      </c>
      <c r="D4">
        <v>1965</v>
      </c>
      <c r="E4" t="s">
        <v>160</v>
      </c>
      <c r="F4" t="s">
        <v>163</v>
      </c>
      <c r="G4" t="s">
        <v>166</v>
      </c>
      <c r="H4" s="30" t="s">
        <v>166</v>
      </c>
      <c r="I4" s="30" t="s">
        <v>166</v>
      </c>
      <c r="J4" s="30" t="s">
        <v>166</v>
      </c>
      <c r="K4" s="30" t="s">
        <v>166</v>
      </c>
      <c r="L4" s="30">
        <v>5</v>
      </c>
      <c r="M4" t="s">
        <v>166</v>
      </c>
      <c r="N4" t="s">
        <v>170</v>
      </c>
      <c r="O4" t="s">
        <v>171</v>
      </c>
      <c r="P4" t="s">
        <v>172</v>
      </c>
      <c r="Q4" t="s">
        <v>166</v>
      </c>
      <c r="R4" t="s">
        <v>166</v>
      </c>
      <c r="S4" s="30" t="s">
        <v>166</v>
      </c>
      <c r="T4" s="30" t="s">
        <v>166</v>
      </c>
      <c r="U4" t="s">
        <v>167</v>
      </c>
      <c r="V4" s="30" t="s">
        <v>167</v>
      </c>
      <c r="W4" s="30" t="s">
        <v>166</v>
      </c>
      <c r="X4" s="30" t="s">
        <v>166</v>
      </c>
      <c r="Y4" s="30" t="s">
        <v>166</v>
      </c>
      <c r="Z4" s="30" t="s">
        <v>173</v>
      </c>
      <c r="AA4" t="s">
        <v>177</v>
      </c>
      <c r="AB4" t="s">
        <v>178</v>
      </c>
      <c r="AC4" t="s">
        <v>179</v>
      </c>
      <c r="AD4" t="s">
        <v>166</v>
      </c>
      <c r="AE4" s="30" t="s">
        <v>166</v>
      </c>
      <c r="AF4" s="30" t="s">
        <v>166</v>
      </c>
      <c r="AG4" s="30" t="s">
        <v>167</v>
      </c>
      <c r="AH4" s="30" t="s">
        <v>166</v>
      </c>
      <c r="AI4" t="s">
        <v>182</v>
      </c>
      <c r="AJ4" s="34" t="s">
        <v>188</v>
      </c>
      <c r="AK4" t="s">
        <v>166</v>
      </c>
      <c r="AL4" t="s">
        <v>190</v>
      </c>
      <c r="AM4" t="s">
        <v>192</v>
      </c>
      <c r="AN4" t="s">
        <v>194</v>
      </c>
      <c r="AO4" t="s">
        <v>199</v>
      </c>
      <c r="AP4" t="s">
        <v>195</v>
      </c>
      <c r="AQ4" t="s">
        <v>199</v>
      </c>
      <c r="AR4" t="s">
        <v>194</v>
      </c>
      <c r="AS4" t="s">
        <v>198</v>
      </c>
      <c r="AT4" t="s">
        <v>198</v>
      </c>
      <c r="AU4" t="s">
        <v>199</v>
      </c>
      <c r="AV4" t="s">
        <v>200</v>
      </c>
      <c r="AW4" t="s">
        <v>203</v>
      </c>
      <c r="AX4" s="30" t="s">
        <v>203</v>
      </c>
      <c r="AY4" t="s">
        <v>205</v>
      </c>
      <c r="AZ4" s="30" t="s">
        <v>203</v>
      </c>
      <c r="BA4" s="30" t="s">
        <v>203</v>
      </c>
      <c r="BB4" t="s">
        <v>204</v>
      </c>
      <c r="BC4" t="s">
        <v>205</v>
      </c>
      <c r="BD4" s="30" t="s">
        <v>203</v>
      </c>
      <c r="BE4" s="30" t="s">
        <v>203</v>
      </c>
      <c r="BF4" t="s">
        <v>203</v>
      </c>
      <c r="BG4" t="s">
        <v>206</v>
      </c>
      <c r="BH4" s="30" t="s">
        <v>170</v>
      </c>
      <c r="BI4" s="30" t="s">
        <v>171</v>
      </c>
      <c r="BJ4" s="30" t="s">
        <v>172</v>
      </c>
      <c r="BK4" t="s">
        <v>166</v>
      </c>
      <c r="BL4" t="s">
        <v>167</v>
      </c>
      <c r="BM4" t="s">
        <v>166</v>
      </c>
      <c r="BN4" t="s">
        <v>167</v>
      </c>
      <c r="BO4" t="s">
        <v>166</v>
      </c>
      <c r="BP4" t="s">
        <v>176</v>
      </c>
      <c r="BQ4" t="s">
        <v>213</v>
      </c>
      <c r="BR4" t="s">
        <v>166</v>
      </c>
      <c r="BS4" s="30" t="s">
        <v>166</v>
      </c>
      <c r="BT4" s="30" t="s">
        <v>166</v>
      </c>
      <c r="BU4" s="30" t="s">
        <v>166</v>
      </c>
      <c r="BV4" s="30" t="s">
        <v>166</v>
      </c>
      <c r="BW4" s="30" t="s">
        <v>166</v>
      </c>
      <c r="BX4" s="30">
        <v>5</v>
      </c>
      <c r="BY4" t="s">
        <v>167</v>
      </c>
      <c r="BZ4" t="s">
        <v>167</v>
      </c>
      <c r="CA4" t="s">
        <v>166</v>
      </c>
      <c r="CB4" t="s">
        <v>167</v>
      </c>
      <c r="CC4" t="s">
        <v>167</v>
      </c>
      <c r="CD4" t="s">
        <v>217</v>
      </c>
      <c r="CE4" s="30" t="s">
        <v>167</v>
      </c>
      <c r="CF4" s="30" t="s">
        <v>167</v>
      </c>
      <c r="CG4" s="30" t="s">
        <v>166</v>
      </c>
      <c r="CH4" s="30" t="s">
        <v>167</v>
      </c>
      <c r="CI4" s="30" t="s">
        <v>167</v>
      </c>
      <c r="CJ4" s="30" t="s">
        <v>217</v>
      </c>
      <c r="CK4" t="s">
        <v>166</v>
      </c>
      <c r="CL4" s="30" t="s">
        <v>218</v>
      </c>
      <c r="CM4" s="30" t="s">
        <v>219</v>
      </c>
      <c r="CN4" s="30" t="s">
        <v>220</v>
      </c>
      <c r="CO4" t="s">
        <v>221</v>
      </c>
      <c r="CP4" t="s">
        <v>223</v>
      </c>
      <c r="CQ4" t="s">
        <v>224</v>
      </c>
      <c r="CR4" t="s">
        <v>225</v>
      </c>
      <c r="CS4" t="s">
        <v>226</v>
      </c>
      <c r="CT4" t="s">
        <v>227</v>
      </c>
      <c r="CU4" t="s">
        <v>228</v>
      </c>
      <c r="CV4" t="s">
        <v>229</v>
      </c>
      <c r="CW4" t="s">
        <v>230</v>
      </c>
      <c r="CX4" t="s">
        <v>231</v>
      </c>
      <c r="CY4" t="s">
        <v>232</v>
      </c>
      <c r="CZ4" t="s">
        <v>235</v>
      </c>
      <c r="DA4" t="s">
        <v>233</v>
      </c>
      <c r="DB4" s="30" t="s">
        <v>236</v>
      </c>
      <c r="DC4" s="30" t="s">
        <v>237</v>
      </c>
      <c r="DD4" s="30" t="s">
        <v>237</v>
      </c>
      <c r="DE4" s="30" t="s">
        <v>232</v>
      </c>
      <c r="DF4" s="30" t="s">
        <v>239</v>
      </c>
      <c r="DG4" s="30" t="s">
        <v>233</v>
      </c>
      <c r="DH4" s="30" t="s">
        <v>236</v>
      </c>
      <c r="DI4" s="30" t="s">
        <v>237</v>
      </c>
      <c r="DJ4" s="30" t="s">
        <v>237</v>
      </c>
      <c r="DK4" t="s">
        <v>241</v>
      </c>
      <c r="DL4" t="s">
        <v>167</v>
      </c>
      <c r="DM4" t="s">
        <v>167</v>
      </c>
      <c r="DN4" t="s">
        <v>166</v>
      </c>
      <c r="DO4" t="s">
        <v>167</v>
      </c>
      <c r="DP4" t="s">
        <v>166</v>
      </c>
      <c r="DQ4" t="s">
        <v>245</v>
      </c>
      <c r="DR4" s="30" t="s">
        <v>196</v>
      </c>
      <c r="DS4" t="s">
        <v>249</v>
      </c>
      <c r="DT4" t="s">
        <v>252</v>
      </c>
      <c r="DU4" t="s">
        <v>250</v>
      </c>
    </row>
    <row r="5" spans="1:125" x14ac:dyDescent="0.35">
      <c r="A5">
        <v>2</v>
      </c>
      <c r="B5" t="s">
        <v>152</v>
      </c>
      <c r="C5" t="s">
        <v>156</v>
      </c>
      <c r="D5">
        <v>1970</v>
      </c>
      <c r="E5" t="s">
        <v>161</v>
      </c>
      <c r="F5" t="s">
        <v>164</v>
      </c>
      <c r="G5" t="s">
        <v>166</v>
      </c>
      <c r="H5" s="30" t="s">
        <v>166</v>
      </c>
      <c r="I5" s="30" t="s">
        <v>166</v>
      </c>
      <c r="J5" s="30" t="s">
        <v>166</v>
      </c>
      <c r="K5" s="30" t="s">
        <v>166</v>
      </c>
      <c r="L5" s="30" t="s">
        <v>168</v>
      </c>
      <c r="M5" t="s">
        <v>166</v>
      </c>
      <c r="N5" t="s">
        <v>170</v>
      </c>
      <c r="O5" s="30" t="s">
        <v>171</v>
      </c>
      <c r="P5" s="30" t="s">
        <v>172</v>
      </c>
      <c r="Q5" t="s">
        <v>166</v>
      </c>
      <c r="R5" t="s">
        <v>166</v>
      </c>
      <c r="S5" s="30" t="s">
        <v>166</v>
      </c>
      <c r="T5" s="30" t="s">
        <v>166</v>
      </c>
      <c r="U5" t="s">
        <v>167</v>
      </c>
      <c r="V5" s="30" t="s">
        <v>167</v>
      </c>
      <c r="W5" s="30" t="s">
        <v>166</v>
      </c>
      <c r="X5" s="30" t="s">
        <v>166</v>
      </c>
      <c r="Y5" s="30" t="s">
        <v>167</v>
      </c>
      <c r="Z5" s="30" t="s">
        <v>174</v>
      </c>
      <c r="AA5" s="30" t="s">
        <v>177</v>
      </c>
      <c r="AB5" s="30" t="s">
        <v>178</v>
      </c>
      <c r="AC5" s="30" t="s">
        <v>179</v>
      </c>
      <c r="AD5" t="s">
        <v>166</v>
      </c>
      <c r="AE5" s="30" t="s">
        <v>166</v>
      </c>
      <c r="AF5" s="30" t="s">
        <v>166</v>
      </c>
      <c r="AG5" s="30" t="s">
        <v>167</v>
      </c>
      <c r="AH5" s="30" t="s">
        <v>166</v>
      </c>
      <c r="AI5" t="s">
        <v>180</v>
      </c>
      <c r="AJ5" s="34" t="s">
        <v>188</v>
      </c>
      <c r="AK5" t="s">
        <v>166</v>
      </c>
      <c r="AL5" s="30" t="s">
        <v>190</v>
      </c>
      <c r="AM5" t="s">
        <v>191</v>
      </c>
      <c r="AN5" t="s">
        <v>195</v>
      </c>
      <c r="AO5" s="30" t="s">
        <v>199</v>
      </c>
      <c r="AP5" t="s">
        <v>195</v>
      </c>
      <c r="AQ5" s="30" t="s">
        <v>199</v>
      </c>
      <c r="AR5" t="s">
        <v>194</v>
      </c>
      <c r="AS5" t="s">
        <v>198</v>
      </c>
      <c r="AT5" t="s">
        <v>198</v>
      </c>
      <c r="AU5" t="s">
        <v>198</v>
      </c>
      <c r="AV5" t="s">
        <v>201</v>
      </c>
      <c r="AW5" s="30" t="s">
        <v>203</v>
      </c>
      <c r="AX5" s="30" t="s">
        <v>203</v>
      </c>
      <c r="AY5" s="30" t="s">
        <v>205</v>
      </c>
      <c r="AZ5" s="30" t="s">
        <v>203</v>
      </c>
      <c r="BA5" s="30" t="s">
        <v>203</v>
      </c>
      <c r="BB5" s="30" t="s">
        <v>204</v>
      </c>
      <c r="BC5" s="30" t="s">
        <v>205</v>
      </c>
      <c r="BD5" s="30" t="s">
        <v>203</v>
      </c>
      <c r="BE5" s="30" t="s">
        <v>203</v>
      </c>
      <c r="BF5" s="30" t="s">
        <v>203</v>
      </c>
      <c r="BG5" s="30" t="s">
        <v>206</v>
      </c>
      <c r="BH5" s="30" t="s">
        <v>170</v>
      </c>
      <c r="BI5" s="30" t="s">
        <v>171</v>
      </c>
      <c r="BJ5" s="30" t="s">
        <v>172</v>
      </c>
      <c r="BK5" t="s">
        <v>166</v>
      </c>
      <c r="BL5" t="s">
        <v>167</v>
      </c>
      <c r="BM5" t="s">
        <v>166</v>
      </c>
      <c r="BN5" t="s">
        <v>209</v>
      </c>
      <c r="BO5" t="s">
        <v>166</v>
      </c>
      <c r="BP5" t="s">
        <v>176</v>
      </c>
      <c r="BQ5" s="30" t="s">
        <v>213</v>
      </c>
      <c r="BR5" t="s">
        <v>166</v>
      </c>
      <c r="BS5" s="30" t="s">
        <v>166</v>
      </c>
      <c r="BT5" s="30" t="s">
        <v>166</v>
      </c>
      <c r="BU5" s="30" t="s">
        <v>166</v>
      </c>
      <c r="BV5" s="30" t="s">
        <v>166</v>
      </c>
      <c r="BW5" s="30" t="s">
        <v>166</v>
      </c>
      <c r="BX5" s="30" t="s">
        <v>168</v>
      </c>
      <c r="BY5" t="s">
        <v>167</v>
      </c>
      <c r="BZ5" t="s">
        <v>167</v>
      </c>
      <c r="CA5" t="s">
        <v>166</v>
      </c>
      <c r="CB5" t="s">
        <v>167</v>
      </c>
      <c r="CC5" t="s">
        <v>167</v>
      </c>
      <c r="CD5" t="s">
        <v>176</v>
      </c>
      <c r="CE5" s="30" t="s">
        <v>167</v>
      </c>
      <c r="CF5" s="30" t="s">
        <v>167</v>
      </c>
      <c r="CG5" s="30" t="s">
        <v>166</v>
      </c>
      <c r="CH5" s="30" t="s">
        <v>167</v>
      </c>
      <c r="CI5" s="30" t="s">
        <v>167</v>
      </c>
      <c r="CJ5" s="30" t="s">
        <v>176</v>
      </c>
      <c r="CK5" t="s">
        <v>166</v>
      </c>
      <c r="CL5" s="30" t="s">
        <v>220</v>
      </c>
      <c r="CM5" s="30" t="s">
        <v>218</v>
      </c>
      <c r="CN5" s="30" t="s">
        <v>219</v>
      </c>
      <c r="CO5" s="30" t="s">
        <v>221</v>
      </c>
      <c r="CP5" s="30" t="s">
        <v>223</v>
      </c>
      <c r="CQ5" s="30" t="s">
        <v>224</v>
      </c>
      <c r="CR5" s="30" t="s">
        <v>225</v>
      </c>
      <c r="CS5" s="30" t="s">
        <v>226</v>
      </c>
      <c r="CT5" s="30" t="s">
        <v>227</v>
      </c>
      <c r="CU5" s="30" t="s">
        <v>228</v>
      </c>
      <c r="CV5" s="30" t="s">
        <v>229</v>
      </c>
      <c r="CW5" s="30" t="s">
        <v>230</v>
      </c>
      <c r="CX5" s="30" t="s">
        <v>231</v>
      </c>
      <c r="CY5" t="s">
        <v>232</v>
      </c>
      <c r="CZ5" s="30" t="s">
        <v>235</v>
      </c>
      <c r="DA5" t="s">
        <v>233</v>
      </c>
      <c r="DB5" s="30" t="s">
        <v>236</v>
      </c>
      <c r="DC5" s="30" t="s">
        <v>237</v>
      </c>
      <c r="DD5" s="30" t="s">
        <v>238</v>
      </c>
      <c r="DE5" s="30" t="s">
        <v>232</v>
      </c>
      <c r="DF5" s="30" t="s">
        <v>239</v>
      </c>
      <c r="DG5" s="30" t="s">
        <v>233</v>
      </c>
      <c r="DH5" s="30" t="s">
        <v>236</v>
      </c>
      <c r="DI5" s="30" t="s">
        <v>237</v>
      </c>
      <c r="DJ5" s="30" t="s">
        <v>238</v>
      </c>
      <c r="DK5" s="30" t="s">
        <v>241</v>
      </c>
      <c r="DL5" t="s">
        <v>167</v>
      </c>
      <c r="DM5" t="s">
        <v>167</v>
      </c>
      <c r="DN5" t="s">
        <v>166</v>
      </c>
      <c r="DO5" t="s">
        <v>167</v>
      </c>
      <c r="DP5" t="s">
        <v>166</v>
      </c>
      <c r="DQ5" s="30" t="s">
        <v>245</v>
      </c>
      <c r="DR5" s="30" t="s">
        <v>196</v>
      </c>
      <c r="DS5" t="s">
        <v>250</v>
      </c>
      <c r="DT5" t="s">
        <v>253</v>
      </c>
      <c r="DU5" t="s">
        <v>252</v>
      </c>
    </row>
    <row r="6" spans="1:125" x14ac:dyDescent="0.35">
      <c r="A6">
        <v>3</v>
      </c>
      <c r="B6" t="s">
        <v>152</v>
      </c>
      <c r="C6" t="s">
        <v>156</v>
      </c>
      <c r="D6">
        <v>1974</v>
      </c>
      <c r="E6" t="s">
        <v>161</v>
      </c>
      <c r="F6" t="s">
        <v>165</v>
      </c>
      <c r="G6" t="s">
        <v>166</v>
      </c>
      <c r="H6" s="30" t="s">
        <v>166</v>
      </c>
      <c r="I6" s="30" t="s">
        <v>166</v>
      </c>
      <c r="J6" s="30" t="s">
        <v>166</v>
      </c>
      <c r="K6" s="30" t="s">
        <v>166</v>
      </c>
      <c r="L6" s="30" t="s">
        <v>169</v>
      </c>
      <c r="M6" t="s">
        <v>166</v>
      </c>
      <c r="N6" s="30" t="s">
        <v>170</v>
      </c>
      <c r="O6" s="30" t="s">
        <v>171</v>
      </c>
      <c r="P6" s="30" t="s">
        <v>172</v>
      </c>
      <c r="Q6" t="s">
        <v>166</v>
      </c>
      <c r="R6" t="s">
        <v>166</v>
      </c>
      <c r="S6" s="30" t="s">
        <v>166</v>
      </c>
      <c r="T6" s="30" t="s">
        <v>166</v>
      </c>
      <c r="U6" t="s">
        <v>167</v>
      </c>
      <c r="V6" s="30" t="s">
        <v>167</v>
      </c>
      <c r="W6" s="30" t="s">
        <v>166</v>
      </c>
      <c r="X6" s="30" t="s">
        <v>166</v>
      </c>
      <c r="Y6" s="30" t="s">
        <v>166</v>
      </c>
      <c r="Z6" s="30" t="s">
        <v>174</v>
      </c>
      <c r="AA6" s="30" t="s">
        <v>177</v>
      </c>
      <c r="AB6" s="30" t="s">
        <v>178</v>
      </c>
      <c r="AC6" s="30" t="s">
        <v>179</v>
      </c>
      <c r="AD6" t="s">
        <v>166</v>
      </c>
      <c r="AE6" s="30" t="s">
        <v>166</v>
      </c>
      <c r="AF6" s="30" t="s">
        <v>166</v>
      </c>
      <c r="AG6" s="30" t="s">
        <v>167</v>
      </c>
      <c r="AH6" s="30" t="s">
        <v>166</v>
      </c>
      <c r="AI6" t="s">
        <v>187</v>
      </c>
      <c r="AJ6" s="34" t="s">
        <v>188</v>
      </c>
      <c r="AK6" t="s">
        <v>166</v>
      </c>
      <c r="AL6" s="30" t="s">
        <v>190</v>
      </c>
      <c r="AM6" t="s">
        <v>191</v>
      </c>
      <c r="AN6" t="s">
        <v>195</v>
      </c>
      <c r="AO6" s="30" t="s">
        <v>199</v>
      </c>
      <c r="AP6" t="s">
        <v>195</v>
      </c>
      <c r="AQ6" s="30" t="s">
        <v>199</v>
      </c>
      <c r="AR6" s="30" t="s">
        <v>194</v>
      </c>
      <c r="AS6" t="s">
        <v>198</v>
      </c>
      <c r="AT6" t="s">
        <v>198</v>
      </c>
      <c r="AU6" s="30" t="s">
        <v>199</v>
      </c>
      <c r="AV6" t="s">
        <v>201</v>
      </c>
      <c r="AW6" s="30" t="s">
        <v>203</v>
      </c>
      <c r="AX6" s="30" t="s">
        <v>203</v>
      </c>
      <c r="AY6" s="30" t="s">
        <v>205</v>
      </c>
      <c r="AZ6" s="30" t="s">
        <v>203</v>
      </c>
      <c r="BA6" s="30" t="s">
        <v>203</v>
      </c>
      <c r="BB6" s="30" t="s">
        <v>204</v>
      </c>
      <c r="BC6" s="30" t="s">
        <v>205</v>
      </c>
      <c r="BD6" s="30" t="s">
        <v>203</v>
      </c>
      <c r="BE6" s="30" t="s">
        <v>203</v>
      </c>
      <c r="BF6" s="30" t="s">
        <v>203</v>
      </c>
      <c r="BG6" s="30" t="s">
        <v>206</v>
      </c>
      <c r="BH6" s="30" t="s">
        <v>170</v>
      </c>
      <c r="BI6" s="30" t="s">
        <v>171</v>
      </c>
      <c r="BJ6" s="30" t="s">
        <v>172</v>
      </c>
      <c r="BK6" t="s">
        <v>166</v>
      </c>
      <c r="BL6" t="s">
        <v>167</v>
      </c>
      <c r="BM6" t="s">
        <v>166</v>
      </c>
      <c r="BN6" s="30" t="s">
        <v>209</v>
      </c>
      <c r="BO6" t="s">
        <v>166</v>
      </c>
      <c r="BP6" t="s">
        <v>176</v>
      </c>
      <c r="BQ6" s="30" t="s">
        <v>213</v>
      </c>
      <c r="BR6" t="s">
        <v>166</v>
      </c>
      <c r="BS6" s="30" t="s">
        <v>166</v>
      </c>
      <c r="BT6" s="30" t="s">
        <v>166</v>
      </c>
      <c r="BU6" s="30" t="s">
        <v>166</v>
      </c>
      <c r="BV6" s="30" t="s">
        <v>166</v>
      </c>
      <c r="BW6" s="30" t="s">
        <v>166</v>
      </c>
      <c r="BX6" s="30" t="s">
        <v>169</v>
      </c>
      <c r="BY6" t="s">
        <v>167</v>
      </c>
      <c r="BZ6" t="s">
        <v>167</v>
      </c>
      <c r="CA6" t="s">
        <v>166</v>
      </c>
      <c r="CB6" t="s">
        <v>167</v>
      </c>
      <c r="CC6" t="s">
        <v>167</v>
      </c>
      <c r="CD6" t="s">
        <v>176</v>
      </c>
      <c r="CE6" s="30" t="s">
        <v>167</v>
      </c>
      <c r="CF6" s="30" t="s">
        <v>167</v>
      </c>
      <c r="CG6" s="30" t="s">
        <v>166</v>
      </c>
      <c r="CH6" s="30" t="s">
        <v>167</v>
      </c>
      <c r="CI6" s="30" t="s">
        <v>167</v>
      </c>
      <c r="CJ6" s="30" t="s">
        <v>176</v>
      </c>
      <c r="CK6" t="s">
        <v>166</v>
      </c>
      <c r="CL6" s="30" t="s">
        <v>220</v>
      </c>
      <c r="CM6" s="30" t="s">
        <v>218</v>
      </c>
      <c r="CN6" s="30" t="s">
        <v>219</v>
      </c>
      <c r="CO6" s="30" t="s">
        <v>221</v>
      </c>
      <c r="CP6" s="30" t="s">
        <v>223</v>
      </c>
      <c r="CQ6" s="30" t="s">
        <v>224</v>
      </c>
      <c r="CR6" s="30" t="s">
        <v>225</v>
      </c>
      <c r="CS6" s="30" t="s">
        <v>226</v>
      </c>
      <c r="CT6" s="30" t="s">
        <v>227</v>
      </c>
      <c r="CU6" s="30" t="s">
        <v>228</v>
      </c>
      <c r="CV6" s="30" t="s">
        <v>229</v>
      </c>
      <c r="CW6" s="30" t="s">
        <v>230</v>
      </c>
      <c r="CX6" s="30" t="s">
        <v>231</v>
      </c>
      <c r="CY6" t="s">
        <v>232</v>
      </c>
      <c r="CZ6" s="30" t="s">
        <v>235</v>
      </c>
      <c r="DA6" t="s">
        <v>233</v>
      </c>
      <c r="DB6" s="30" t="s">
        <v>236</v>
      </c>
      <c r="DC6" s="30" t="s">
        <v>238</v>
      </c>
      <c r="DD6" s="30" t="s">
        <v>238</v>
      </c>
      <c r="DE6" s="30" t="s">
        <v>232</v>
      </c>
      <c r="DF6" s="30" t="s">
        <v>240</v>
      </c>
      <c r="DG6" s="30" t="s">
        <v>233</v>
      </c>
      <c r="DH6" s="30" t="s">
        <v>236</v>
      </c>
      <c r="DI6" s="30" t="s">
        <v>236</v>
      </c>
      <c r="DJ6" s="30" t="s">
        <v>237</v>
      </c>
      <c r="DK6" s="30" t="s">
        <v>241</v>
      </c>
      <c r="DL6" t="s">
        <v>167</v>
      </c>
      <c r="DM6" t="s">
        <v>167</v>
      </c>
      <c r="DN6" t="s">
        <v>166</v>
      </c>
      <c r="DO6" t="s">
        <v>166</v>
      </c>
      <c r="DP6" t="s">
        <v>166</v>
      </c>
      <c r="DQ6" s="30" t="s">
        <v>246</v>
      </c>
      <c r="DR6" s="30" t="s">
        <v>247</v>
      </c>
      <c r="DS6" t="s">
        <v>250</v>
      </c>
      <c r="DT6" t="s">
        <v>252</v>
      </c>
      <c r="DU6" t="s">
        <v>253</v>
      </c>
    </row>
    <row r="7" spans="1:125" x14ac:dyDescent="0.35">
      <c r="A7">
        <v>4</v>
      </c>
      <c r="B7" t="s">
        <v>153</v>
      </c>
      <c r="C7" t="s">
        <v>157</v>
      </c>
      <c r="D7">
        <v>1980</v>
      </c>
      <c r="E7" t="s">
        <v>161</v>
      </c>
      <c r="F7" t="s">
        <v>165</v>
      </c>
      <c r="G7" t="s">
        <v>166</v>
      </c>
      <c r="H7" s="30" t="s">
        <v>166</v>
      </c>
      <c r="I7" s="30" t="s">
        <v>166</v>
      </c>
      <c r="J7" s="30" t="s">
        <v>166</v>
      </c>
      <c r="K7" s="30" t="s">
        <v>167</v>
      </c>
      <c r="L7" s="30" t="s">
        <v>167</v>
      </c>
      <c r="M7" t="s">
        <v>166</v>
      </c>
      <c r="N7" s="30" t="s">
        <v>170</v>
      </c>
      <c r="O7" s="30" t="s">
        <v>171</v>
      </c>
      <c r="P7" s="30" t="s">
        <v>172</v>
      </c>
      <c r="Q7" t="s">
        <v>166</v>
      </c>
      <c r="R7" t="s">
        <v>166</v>
      </c>
      <c r="S7" s="30" t="s">
        <v>166</v>
      </c>
      <c r="T7" s="30" t="s">
        <v>166</v>
      </c>
      <c r="U7" t="s">
        <v>167</v>
      </c>
      <c r="V7" s="30" t="s">
        <v>167</v>
      </c>
      <c r="W7" s="30" t="s">
        <v>167</v>
      </c>
      <c r="X7" s="30" t="s">
        <v>166</v>
      </c>
      <c r="Y7" s="30" t="s">
        <v>167</v>
      </c>
      <c r="Z7" s="30" t="s">
        <v>174</v>
      </c>
      <c r="AA7" s="30" t="s">
        <v>177</v>
      </c>
      <c r="AB7" s="30" t="s">
        <v>178</v>
      </c>
      <c r="AC7" s="30" t="s">
        <v>179</v>
      </c>
      <c r="AD7" t="s">
        <v>166</v>
      </c>
      <c r="AE7" s="30" t="s">
        <v>166</v>
      </c>
      <c r="AF7" s="30" t="s">
        <v>166</v>
      </c>
      <c r="AG7" s="30" t="s">
        <v>167</v>
      </c>
      <c r="AH7" s="30" t="s">
        <v>166</v>
      </c>
      <c r="AI7" s="30" t="s">
        <v>187</v>
      </c>
      <c r="AJ7" s="34" t="s">
        <v>188</v>
      </c>
      <c r="AK7" t="s">
        <v>166</v>
      </c>
      <c r="AL7" s="30" t="s">
        <v>190</v>
      </c>
      <c r="AM7" t="s">
        <v>191</v>
      </c>
      <c r="AN7" t="s">
        <v>195</v>
      </c>
      <c r="AO7" s="30" t="s">
        <v>199</v>
      </c>
      <c r="AP7" t="s">
        <v>196</v>
      </c>
      <c r="AQ7" s="30" t="s">
        <v>198</v>
      </c>
      <c r="AR7" t="s">
        <v>195</v>
      </c>
      <c r="AS7" t="s">
        <v>198</v>
      </c>
      <c r="AT7" t="s">
        <v>196</v>
      </c>
      <c r="AU7" t="s">
        <v>198</v>
      </c>
      <c r="AV7" t="s">
        <v>201</v>
      </c>
      <c r="AW7" t="s">
        <v>204</v>
      </c>
      <c r="AX7" s="30" t="s">
        <v>203</v>
      </c>
      <c r="AY7" s="30" t="s">
        <v>203</v>
      </c>
      <c r="AZ7" s="30" t="s">
        <v>205</v>
      </c>
      <c r="BA7" s="30" t="s">
        <v>204</v>
      </c>
      <c r="BB7" s="30" t="s">
        <v>203</v>
      </c>
      <c r="BC7" s="30" t="s">
        <v>203</v>
      </c>
      <c r="BD7" s="30" t="s">
        <v>203</v>
      </c>
      <c r="BE7" t="s">
        <v>204</v>
      </c>
      <c r="BF7" s="30" t="s">
        <v>201</v>
      </c>
      <c r="BG7" t="s">
        <v>176</v>
      </c>
      <c r="BH7" s="30" t="s">
        <v>170</v>
      </c>
      <c r="BI7" s="30" t="s">
        <v>171</v>
      </c>
      <c r="BJ7" s="30" t="s">
        <v>172</v>
      </c>
      <c r="BK7" t="s">
        <v>166</v>
      </c>
      <c r="BL7" t="s">
        <v>166</v>
      </c>
      <c r="BM7" t="s">
        <v>166</v>
      </c>
      <c r="BN7" t="s">
        <v>167</v>
      </c>
      <c r="BO7" t="s">
        <v>166</v>
      </c>
      <c r="BP7" t="s">
        <v>176</v>
      </c>
      <c r="BQ7" t="s">
        <v>214</v>
      </c>
      <c r="BR7" t="s">
        <v>166</v>
      </c>
      <c r="BS7" s="30" t="s">
        <v>166</v>
      </c>
      <c r="BT7" s="30" t="s">
        <v>166</v>
      </c>
      <c r="BU7" s="30" t="s">
        <v>166</v>
      </c>
      <c r="BV7" s="30" t="s">
        <v>166</v>
      </c>
      <c r="BW7" s="30" t="s">
        <v>167</v>
      </c>
      <c r="BX7" s="30" t="s">
        <v>167</v>
      </c>
      <c r="BY7" t="s">
        <v>167</v>
      </c>
      <c r="BZ7" t="s">
        <v>166</v>
      </c>
      <c r="CA7" t="s">
        <v>166</v>
      </c>
      <c r="CB7" t="s">
        <v>167</v>
      </c>
      <c r="CC7" t="s">
        <v>166</v>
      </c>
      <c r="CD7" t="s">
        <v>176</v>
      </c>
      <c r="CE7" s="30" t="s">
        <v>167</v>
      </c>
      <c r="CF7" s="30" t="s">
        <v>166</v>
      </c>
      <c r="CG7" s="30" t="s">
        <v>166</v>
      </c>
      <c r="CH7" s="30" t="s">
        <v>167</v>
      </c>
      <c r="CI7" s="30" t="s">
        <v>167</v>
      </c>
      <c r="CJ7" s="30" t="s">
        <v>176</v>
      </c>
      <c r="CK7" t="s">
        <v>166</v>
      </c>
      <c r="CL7" s="30" t="s">
        <v>218</v>
      </c>
      <c r="CM7" s="30" t="s">
        <v>220</v>
      </c>
      <c r="CN7" s="30" t="s">
        <v>219</v>
      </c>
      <c r="CO7" t="s">
        <v>222</v>
      </c>
      <c r="CP7" s="30" t="s">
        <v>223</v>
      </c>
      <c r="CQ7" s="30" t="s">
        <v>224</v>
      </c>
      <c r="CR7" s="30" t="s">
        <v>225</v>
      </c>
      <c r="CS7" s="30" t="s">
        <v>226</v>
      </c>
      <c r="CT7" s="30" t="s">
        <v>227</v>
      </c>
      <c r="CU7" s="30" t="s">
        <v>228</v>
      </c>
      <c r="CV7" s="30" t="s">
        <v>229</v>
      </c>
      <c r="CW7" s="30" t="s">
        <v>230</v>
      </c>
      <c r="CX7" s="30" t="s">
        <v>231</v>
      </c>
      <c r="CY7" t="s">
        <v>233</v>
      </c>
      <c r="CZ7" t="s">
        <v>232</v>
      </c>
      <c r="DA7" s="30" t="s">
        <v>235</v>
      </c>
      <c r="DB7" s="30" t="s">
        <v>236</v>
      </c>
      <c r="DC7" s="30" t="s">
        <v>237</v>
      </c>
      <c r="DD7" s="30" t="s">
        <v>238</v>
      </c>
      <c r="DE7" s="30" t="s">
        <v>233</v>
      </c>
      <c r="DF7" s="30" t="s">
        <v>232</v>
      </c>
      <c r="DG7" s="30" t="s">
        <v>240</v>
      </c>
      <c r="DH7" s="30" t="s">
        <v>236</v>
      </c>
      <c r="DI7" s="30" t="s">
        <v>237</v>
      </c>
      <c r="DJ7" s="30" t="s">
        <v>238</v>
      </c>
      <c r="DK7" t="s">
        <v>242</v>
      </c>
      <c r="DL7" t="s">
        <v>167</v>
      </c>
      <c r="DM7" t="s">
        <v>167</v>
      </c>
      <c r="DN7" t="s">
        <v>167</v>
      </c>
      <c r="DO7" t="s">
        <v>166</v>
      </c>
      <c r="DP7" t="s">
        <v>166</v>
      </c>
      <c r="DQ7" t="s">
        <v>246</v>
      </c>
      <c r="DR7" s="30" t="s">
        <v>247</v>
      </c>
      <c r="DS7" t="s">
        <v>251</v>
      </c>
      <c r="DT7" t="s">
        <v>254</v>
      </c>
      <c r="DU7" t="s">
        <v>253</v>
      </c>
    </row>
    <row r="8" spans="1:125" x14ac:dyDescent="0.35">
      <c r="A8">
        <v>5</v>
      </c>
      <c r="B8" t="s">
        <v>153</v>
      </c>
      <c r="C8" t="s">
        <v>158</v>
      </c>
      <c r="D8">
        <v>1982</v>
      </c>
      <c r="E8" t="s">
        <v>162</v>
      </c>
      <c r="F8" t="s">
        <v>165</v>
      </c>
      <c r="G8" t="s">
        <v>166</v>
      </c>
      <c r="H8" s="30" t="s">
        <v>166</v>
      </c>
      <c r="I8" s="30" t="s">
        <v>167</v>
      </c>
      <c r="J8" s="30" t="s">
        <v>166</v>
      </c>
      <c r="K8" s="30" t="s">
        <v>167</v>
      </c>
      <c r="L8" s="30" t="s">
        <v>167</v>
      </c>
      <c r="M8" t="s">
        <v>166</v>
      </c>
      <c r="N8" s="30" t="s">
        <v>170</v>
      </c>
      <c r="O8" s="30" t="s">
        <v>171</v>
      </c>
      <c r="P8" s="30" t="s">
        <v>172</v>
      </c>
      <c r="Q8" t="s">
        <v>166</v>
      </c>
      <c r="R8" t="s">
        <v>166</v>
      </c>
      <c r="S8" s="30" t="s">
        <v>166</v>
      </c>
      <c r="T8" s="30" t="s">
        <v>166</v>
      </c>
      <c r="U8" t="s">
        <v>167</v>
      </c>
      <c r="V8" s="30" t="s">
        <v>167</v>
      </c>
      <c r="W8" s="30" t="s">
        <v>166</v>
      </c>
      <c r="X8" s="30" t="s">
        <v>166</v>
      </c>
      <c r="Y8" s="30" t="s">
        <v>167</v>
      </c>
      <c r="Z8" s="30" t="s">
        <v>175</v>
      </c>
      <c r="AA8" s="30" t="s">
        <v>177</v>
      </c>
      <c r="AB8" s="30" t="s">
        <v>178</v>
      </c>
      <c r="AC8" s="30" t="s">
        <v>179</v>
      </c>
      <c r="AD8" t="s">
        <v>166</v>
      </c>
      <c r="AE8" s="30" t="s">
        <v>166</v>
      </c>
      <c r="AF8" s="30" t="s">
        <v>166</v>
      </c>
      <c r="AG8" s="30" t="s">
        <v>167</v>
      </c>
      <c r="AH8" s="30" t="s">
        <v>166</v>
      </c>
      <c r="AI8" s="30" t="s">
        <v>187</v>
      </c>
      <c r="AJ8" s="34" t="s">
        <v>189</v>
      </c>
      <c r="AK8" t="s">
        <v>166</v>
      </c>
      <c r="AL8" s="30" t="s">
        <v>190</v>
      </c>
      <c r="AM8" t="s">
        <v>191</v>
      </c>
      <c r="AN8" t="s">
        <v>196</v>
      </c>
      <c r="AO8" s="30" t="s">
        <v>199</v>
      </c>
      <c r="AP8" t="s">
        <v>196</v>
      </c>
      <c r="AQ8" s="30" t="s">
        <v>198</v>
      </c>
      <c r="AR8" s="30" t="s">
        <v>195</v>
      </c>
      <c r="AS8" t="s">
        <v>198</v>
      </c>
      <c r="AT8" t="s">
        <v>198</v>
      </c>
      <c r="AU8" t="s">
        <v>198</v>
      </c>
      <c r="AV8" t="s">
        <v>201</v>
      </c>
      <c r="AW8" t="s">
        <v>205</v>
      </c>
      <c r="AX8" s="30" t="s">
        <v>203</v>
      </c>
      <c r="AY8" s="30" t="s">
        <v>203</v>
      </c>
      <c r="AZ8" t="s">
        <v>205</v>
      </c>
      <c r="BA8" s="30" t="s">
        <v>204</v>
      </c>
      <c r="BB8" s="30" t="s">
        <v>203</v>
      </c>
      <c r="BC8" s="30" t="s">
        <v>203</v>
      </c>
      <c r="BD8" s="30" t="s">
        <v>203</v>
      </c>
      <c r="BE8" s="30" t="s">
        <v>204</v>
      </c>
      <c r="BF8" s="30" t="s">
        <v>203</v>
      </c>
      <c r="BG8" t="s">
        <v>208</v>
      </c>
      <c r="BH8" s="30" t="s">
        <v>170</v>
      </c>
      <c r="BI8" s="30" t="s">
        <v>171</v>
      </c>
      <c r="BJ8" s="30" t="s">
        <v>172</v>
      </c>
      <c r="BK8" t="s">
        <v>166</v>
      </c>
      <c r="BL8" t="s">
        <v>166</v>
      </c>
      <c r="BM8" t="s">
        <v>166</v>
      </c>
      <c r="BN8" t="s">
        <v>167</v>
      </c>
      <c r="BO8" t="s">
        <v>210</v>
      </c>
      <c r="BP8" t="s">
        <v>211</v>
      </c>
      <c r="BQ8" s="30" t="s">
        <v>213</v>
      </c>
      <c r="BR8" t="s">
        <v>166</v>
      </c>
      <c r="BS8" s="30" t="s">
        <v>166</v>
      </c>
      <c r="BT8" s="30" t="s">
        <v>166</v>
      </c>
      <c r="BU8" s="30" t="s">
        <v>167</v>
      </c>
      <c r="BV8" s="30" t="s">
        <v>166</v>
      </c>
      <c r="BW8" s="30" t="s">
        <v>167</v>
      </c>
      <c r="BX8" s="30" t="s">
        <v>167</v>
      </c>
      <c r="BY8" t="s">
        <v>166</v>
      </c>
      <c r="BZ8" t="s">
        <v>167</v>
      </c>
      <c r="CA8" t="s">
        <v>166</v>
      </c>
      <c r="CB8" t="s">
        <v>167</v>
      </c>
      <c r="CC8" t="s">
        <v>166</v>
      </c>
      <c r="CD8" t="s">
        <v>176</v>
      </c>
      <c r="CE8" s="30" t="s">
        <v>166</v>
      </c>
      <c r="CF8" s="30" t="s">
        <v>167</v>
      </c>
      <c r="CG8" s="30" t="s">
        <v>166</v>
      </c>
      <c r="CH8" s="30" t="s">
        <v>167</v>
      </c>
      <c r="CI8" s="30" t="s">
        <v>167</v>
      </c>
      <c r="CJ8" s="30" t="s">
        <v>176</v>
      </c>
      <c r="CK8" t="s">
        <v>166</v>
      </c>
      <c r="CL8" s="30" t="s">
        <v>220</v>
      </c>
      <c r="CM8" s="30" t="s">
        <v>218</v>
      </c>
      <c r="CN8" t="s">
        <v>176</v>
      </c>
      <c r="CO8" s="30" t="s">
        <v>221</v>
      </c>
      <c r="CP8" s="30" t="s">
        <v>223</v>
      </c>
      <c r="CQ8" s="30" t="s">
        <v>224</v>
      </c>
      <c r="CR8" s="30" t="s">
        <v>225</v>
      </c>
      <c r="CS8" s="30" t="s">
        <v>226</v>
      </c>
      <c r="CT8" s="30" t="s">
        <v>227</v>
      </c>
      <c r="CU8" s="30" t="s">
        <v>228</v>
      </c>
      <c r="CV8" s="30" t="s">
        <v>229</v>
      </c>
      <c r="CW8" s="30" t="s">
        <v>230</v>
      </c>
      <c r="CX8" s="30" t="s">
        <v>231</v>
      </c>
      <c r="CY8" t="s">
        <v>232</v>
      </c>
      <c r="CZ8" s="30" t="s">
        <v>235</v>
      </c>
      <c r="DA8" t="s">
        <v>233</v>
      </c>
      <c r="DB8" s="30" t="s">
        <v>237</v>
      </c>
      <c r="DC8" s="30" t="s">
        <v>238</v>
      </c>
      <c r="DD8" s="30" t="s">
        <v>238</v>
      </c>
      <c r="DE8" s="30" t="s">
        <v>232</v>
      </c>
      <c r="DF8" s="30" t="s">
        <v>240</v>
      </c>
      <c r="DG8" s="30" t="s">
        <v>233</v>
      </c>
      <c r="DH8" s="30" t="s">
        <v>236</v>
      </c>
      <c r="DI8" s="30" t="s">
        <v>238</v>
      </c>
      <c r="DJ8" s="30" t="s">
        <v>237</v>
      </c>
      <c r="DK8" t="s">
        <v>242</v>
      </c>
      <c r="DL8" t="s">
        <v>167</v>
      </c>
      <c r="DM8" t="s">
        <v>167</v>
      </c>
      <c r="DN8" t="s">
        <v>167</v>
      </c>
      <c r="DO8" t="s">
        <v>166</v>
      </c>
      <c r="DP8" t="s">
        <v>166</v>
      </c>
      <c r="DQ8" t="s">
        <v>176</v>
      </c>
      <c r="DR8" s="30" t="s">
        <v>248</v>
      </c>
      <c r="DS8" t="s">
        <v>175</v>
      </c>
      <c r="DT8" t="s">
        <v>251</v>
      </c>
      <c r="DU8" s="30" t="s">
        <v>253</v>
      </c>
    </row>
    <row r="9" spans="1:125" x14ac:dyDescent="0.35">
      <c r="A9">
        <v>6</v>
      </c>
      <c r="B9" t="s">
        <v>154</v>
      </c>
      <c r="C9" t="s">
        <v>158</v>
      </c>
      <c r="D9">
        <v>1987</v>
      </c>
      <c r="E9" t="s">
        <v>162</v>
      </c>
      <c r="F9" t="s">
        <v>165</v>
      </c>
      <c r="G9" t="s">
        <v>166</v>
      </c>
      <c r="H9" s="30" t="s">
        <v>166</v>
      </c>
      <c r="I9" s="30" t="s">
        <v>167</v>
      </c>
      <c r="J9" s="30" t="s">
        <v>166</v>
      </c>
      <c r="K9" s="30" t="s">
        <v>167</v>
      </c>
      <c r="L9" s="30" t="s">
        <v>167</v>
      </c>
      <c r="M9" t="s">
        <v>166</v>
      </c>
      <c r="N9" s="30" t="s">
        <v>170</v>
      </c>
      <c r="O9" s="30" t="s">
        <v>171</v>
      </c>
      <c r="P9" s="30" t="s">
        <v>172</v>
      </c>
      <c r="Q9" t="s">
        <v>166</v>
      </c>
      <c r="R9" t="s">
        <v>166</v>
      </c>
      <c r="S9" s="30" t="s">
        <v>166</v>
      </c>
      <c r="T9" s="30" t="s">
        <v>166</v>
      </c>
      <c r="U9" t="s">
        <v>167</v>
      </c>
      <c r="V9" s="30" t="s">
        <v>167</v>
      </c>
      <c r="W9" s="30" t="s">
        <v>166</v>
      </c>
      <c r="X9" s="30" t="s">
        <v>166</v>
      </c>
      <c r="Y9" s="30" t="s">
        <v>167</v>
      </c>
      <c r="Z9" s="30" t="s">
        <v>175</v>
      </c>
      <c r="AA9" s="30" t="s">
        <v>177</v>
      </c>
      <c r="AB9" s="30" t="s">
        <v>178</v>
      </c>
      <c r="AC9" s="30" t="s">
        <v>179</v>
      </c>
      <c r="AD9" t="s">
        <v>166</v>
      </c>
      <c r="AE9" s="30" t="s">
        <v>166</v>
      </c>
      <c r="AF9" s="30" t="s">
        <v>166</v>
      </c>
      <c r="AG9" s="30" t="s">
        <v>167</v>
      </c>
      <c r="AH9" s="30" t="s">
        <v>166</v>
      </c>
      <c r="AI9" s="30" t="s">
        <v>187</v>
      </c>
      <c r="AJ9" s="34" t="s">
        <v>189</v>
      </c>
      <c r="AK9" t="s">
        <v>166</v>
      </c>
      <c r="AL9" s="30" t="s">
        <v>190</v>
      </c>
      <c r="AM9" t="s">
        <v>193</v>
      </c>
      <c r="AN9" t="s">
        <v>196</v>
      </c>
      <c r="AO9" s="30" t="s">
        <v>199</v>
      </c>
      <c r="AP9" t="s">
        <v>196</v>
      </c>
      <c r="AQ9" s="30" t="s">
        <v>198</v>
      </c>
      <c r="AR9" s="30" t="s">
        <v>195</v>
      </c>
      <c r="AS9" t="s">
        <v>198</v>
      </c>
      <c r="AT9" t="s">
        <v>198</v>
      </c>
      <c r="AU9" t="s">
        <v>198</v>
      </c>
      <c r="AV9" t="s">
        <v>202</v>
      </c>
      <c r="AW9" s="30" t="s">
        <v>205</v>
      </c>
      <c r="AX9" s="30" t="s">
        <v>203</v>
      </c>
      <c r="AY9" s="30" t="s">
        <v>203</v>
      </c>
      <c r="AZ9" s="30" t="s">
        <v>205</v>
      </c>
      <c r="BA9" s="30" t="s">
        <v>204</v>
      </c>
      <c r="BB9" s="30" t="s">
        <v>203</v>
      </c>
      <c r="BC9" s="30" t="s">
        <v>203</v>
      </c>
      <c r="BD9" s="30" t="s">
        <v>203</v>
      </c>
      <c r="BE9" s="30" t="s">
        <v>204</v>
      </c>
      <c r="BF9" s="30" t="s">
        <v>203</v>
      </c>
      <c r="BG9" t="s">
        <v>207</v>
      </c>
      <c r="BH9" s="30" t="s">
        <v>170</v>
      </c>
      <c r="BI9" s="30" t="s">
        <v>171</v>
      </c>
      <c r="BJ9" s="30" t="s">
        <v>172</v>
      </c>
      <c r="BK9" t="s">
        <v>166</v>
      </c>
      <c r="BL9" t="s">
        <v>166</v>
      </c>
      <c r="BM9" t="s">
        <v>166</v>
      </c>
      <c r="BN9" t="s">
        <v>167</v>
      </c>
      <c r="BO9" t="s">
        <v>166</v>
      </c>
      <c r="BP9" t="s">
        <v>176</v>
      </c>
      <c r="BQ9" t="s">
        <v>214</v>
      </c>
      <c r="BR9" t="s">
        <v>166</v>
      </c>
      <c r="BS9" s="30" t="s">
        <v>166</v>
      </c>
      <c r="BT9" s="30" t="s">
        <v>166</v>
      </c>
      <c r="BU9" s="30" t="s">
        <v>167</v>
      </c>
      <c r="BV9" s="30" t="s">
        <v>166</v>
      </c>
      <c r="BW9" s="30" t="s">
        <v>167</v>
      </c>
      <c r="BX9" s="30" t="s">
        <v>167</v>
      </c>
      <c r="BY9" t="s">
        <v>167</v>
      </c>
      <c r="BZ9" t="s">
        <v>167</v>
      </c>
      <c r="CA9" t="s">
        <v>167</v>
      </c>
      <c r="CB9" t="s">
        <v>167</v>
      </c>
      <c r="CC9" t="s">
        <v>167</v>
      </c>
      <c r="CD9" t="s">
        <v>176</v>
      </c>
      <c r="CE9" s="30" t="s">
        <v>167</v>
      </c>
      <c r="CF9" s="30" t="s">
        <v>167</v>
      </c>
      <c r="CG9" s="30" t="s">
        <v>166</v>
      </c>
      <c r="CH9" s="30" t="s">
        <v>167</v>
      </c>
      <c r="CI9" s="30" t="s">
        <v>167</v>
      </c>
      <c r="CJ9" s="30" t="s">
        <v>176</v>
      </c>
      <c r="CK9" t="s">
        <v>166</v>
      </c>
      <c r="CL9" s="30" t="s">
        <v>220</v>
      </c>
      <c r="CM9" s="30" t="s">
        <v>218</v>
      </c>
      <c r="CN9" t="s">
        <v>176</v>
      </c>
      <c r="CO9" s="30" t="s">
        <v>222</v>
      </c>
      <c r="CP9" s="30" t="s">
        <v>223</v>
      </c>
      <c r="CQ9" s="30" t="s">
        <v>224</v>
      </c>
      <c r="CR9" s="30" t="s">
        <v>225</v>
      </c>
      <c r="CS9" s="30" t="s">
        <v>226</v>
      </c>
      <c r="CT9" s="30" t="s">
        <v>227</v>
      </c>
      <c r="CU9" s="30" t="s">
        <v>228</v>
      </c>
      <c r="CV9" s="30" t="s">
        <v>229</v>
      </c>
      <c r="CW9" s="30" t="s">
        <v>230</v>
      </c>
      <c r="CX9" s="30" t="s">
        <v>231</v>
      </c>
      <c r="CY9" t="s">
        <v>232</v>
      </c>
      <c r="CZ9" s="30" t="s">
        <v>235</v>
      </c>
      <c r="DA9" t="s">
        <v>233</v>
      </c>
      <c r="DB9" s="30" t="s">
        <v>236</v>
      </c>
      <c r="DC9" s="30" t="s">
        <v>237</v>
      </c>
      <c r="DD9" s="30" t="s">
        <v>237</v>
      </c>
      <c r="DE9" s="30" t="s">
        <v>232</v>
      </c>
      <c r="DF9" s="30" t="s">
        <v>240</v>
      </c>
      <c r="DG9" s="30" t="s">
        <v>233</v>
      </c>
      <c r="DH9" s="30" t="s">
        <v>236</v>
      </c>
      <c r="DI9" s="30" t="s">
        <v>236</v>
      </c>
      <c r="DJ9" s="30" t="s">
        <v>237</v>
      </c>
      <c r="DK9" t="s">
        <v>243</v>
      </c>
      <c r="DL9" t="s">
        <v>167</v>
      </c>
      <c r="DM9" t="s">
        <v>167</v>
      </c>
      <c r="DN9" t="s">
        <v>166</v>
      </c>
      <c r="DO9" t="s">
        <v>167</v>
      </c>
      <c r="DP9" t="s">
        <v>166</v>
      </c>
      <c r="DQ9" t="s">
        <v>176</v>
      </c>
      <c r="DR9" s="30" t="s">
        <v>248</v>
      </c>
      <c r="DS9" t="s">
        <v>175</v>
      </c>
      <c r="DT9" t="s">
        <v>251</v>
      </c>
      <c r="DU9" s="30" t="s">
        <v>253</v>
      </c>
    </row>
    <row r="10" spans="1:125" x14ac:dyDescent="0.35">
      <c r="A10">
        <v>7</v>
      </c>
      <c r="B10" t="s">
        <v>153</v>
      </c>
      <c r="C10" t="s">
        <v>159</v>
      </c>
      <c r="D10">
        <v>1982</v>
      </c>
      <c r="E10" t="s">
        <v>161</v>
      </c>
      <c r="F10" t="s">
        <v>164</v>
      </c>
      <c r="G10" t="s">
        <v>166</v>
      </c>
      <c r="H10" s="30" t="s">
        <v>166</v>
      </c>
      <c r="I10" s="30" t="s">
        <v>166</v>
      </c>
      <c r="J10" s="30" t="s">
        <v>166</v>
      </c>
      <c r="K10" s="30" t="s">
        <v>167</v>
      </c>
      <c r="L10" s="30" t="s">
        <v>167</v>
      </c>
      <c r="M10" t="s">
        <v>166</v>
      </c>
      <c r="N10" s="30" t="s">
        <v>170</v>
      </c>
      <c r="O10" s="30" t="s">
        <v>171</v>
      </c>
      <c r="P10" s="30" t="s">
        <v>172</v>
      </c>
      <c r="Q10" t="s">
        <v>166</v>
      </c>
      <c r="R10" t="s">
        <v>166</v>
      </c>
      <c r="S10" s="30" t="s">
        <v>166</v>
      </c>
      <c r="T10" s="30" t="s">
        <v>166</v>
      </c>
      <c r="U10" t="s">
        <v>167</v>
      </c>
      <c r="V10" s="30" t="s">
        <v>167</v>
      </c>
      <c r="W10" s="30" t="s">
        <v>167</v>
      </c>
      <c r="X10" s="30" t="s">
        <v>167</v>
      </c>
      <c r="Y10" s="30" t="s">
        <v>167</v>
      </c>
      <c r="Z10" s="30" t="s">
        <v>175</v>
      </c>
      <c r="AA10" s="30" t="s">
        <v>177</v>
      </c>
      <c r="AB10" s="30" t="s">
        <v>178</v>
      </c>
      <c r="AC10" s="30" t="s">
        <v>179</v>
      </c>
      <c r="AD10" t="s">
        <v>166</v>
      </c>
      <c r="AE10" s="30" t="s">
        <v>166</v>
      </c>
      <c r="AF10" s="30" t="s">
        <v>166</v>
      </c>
      <c r="AG10" s="30" t="s">
        <v>167</v>
      </c>
      <c r="AH10" s="30" t="s">
        <v>166</v>
      </c>
      <c r="AI10" s="30" t="s">
        <v>180</v>
      </c>
      <c r="AJ10" s="34" t="s">
        <v>189</v>
      </c>
      <c r="AK10" t="s">
        <v>166</v>
      </c>
      <c r="AL10" s="30" t="s">
        <v>190</v>
      </c>
      <c r="AM10" s="30" t="s">
        <v>193</v>
      </c>
      <c r="AN10" t="s">
        <v>196</v>
      </c>
      <c r="AO10" s="30" t="s">
        <v>199</v>
      </c>
      <c r="AP10" t="s">
        <v>196</v>
      </c>
      <c r="AQ10" s="30" t="s">
        <v>198</v>
      </c>
      <c r="AR10" s="30" t="s">
        <v>195</v>
      </c>
      <c r="AS10" t="s">
        <v>198</v>
      </c>
      <c r="AT10" t="s">
        <v>196</v>
      </c>
      <c r="AU10" t="s">
        <v>198</v>
      </c>
      <c r="AV10" t="s">
        <v>201</v>
      </c>
      <c r="AW10" s="30" t="s">
        <v>205</v>
      </c>
      <c r="AX10" s="30" t="s">
        <v>203</v>
      </c>
      <c r="AY10" s="30" t="s">
        <v>203</v>
      </c>
      <c r="AZ10" s="30" t="s">
        <v>205</v>
      </c>
      <c r="BA10" s="30" t="s">
        <v>204</v>
      </c>
      <c r="BB10" s="30" t="s">
        <v>203</v>
      </c>
      <c r="BC10" s="30" t="s">
        <v>203</v>
      </c>
      <c r="BD10" s="30" t="s">
        <v>203</v>
      </c>
      <c r="BE10" s="30" t="s">
        <v>204</v>
      </c>
      <c r="BF10" s="30" t="s">
        <v>201</v>
      </c>
      <c r="BG10" t="s">
        <v>176</v>
      </c>
      <c r="BH10" s="30" t="s">
        <v>170</v>
      </c>
      <c r="BI10" s="30" t="s">
        <v>171</v>
      </c>
      <c r="BJ10" s="30" t="s">
        <v>172</v>
      </c>
      <c r="BK10" t="s">
        <v>166</v>
      </c>
      <c r="BL10" t="s">
        <v>166</v>
      </c>
      <c r="BM10" t="s">
        <v>167</v>
      </c>
      <c r="BN10" t="s">
        <v>167</v>
      </c>
      <c r="BO10" t="s">
        <v>166</v>
      </c>
      <c r="BP10" t="s">
        <v>176</v>
      </c>
      <c r="BQ10" t="s">
        <v>215</v>
      </c>
      <c r="BR10" t="s">
        <v>167</v>
      </c>
      <c r="BS10" s="30" t="s">
        <v>166</v>
      </c>
      <c r="BT10" s="30" t="s">
        <v>166</v>
      </c>
      <c r="BU10" s="30" t="s">
        <v>166</v>
      </c>
      <c r="BV10" s="30" t="s">
        <v>166</v>
      </c>
      <c r="BW10" s="30" t="s">
        <v>167</v>
      </c>
      <c r="BX10" s="30" t="s">
        <v>167</v>
      </c>
      <c r="BY10" t="s">
        <v>167</v>
      </c>
      <c r="BZ10" t="s">
        <v>167</v>
      </c>
      <c r="CA10" t="s">
        <v>167</v>
      </c>
      <c r="CB10" t="s">
        <v>167</v>
      </c>
      <c r="CC10" t="s">
        <v>166</v>
      </c>
      <c r="CD10" t="s">
        <v>176</v>
      </c>
      <c r="CE10" s="30" t="s">
        <v>167</v>
      </c>
      <c r="CF10" s="30" t="s">
        <v>167</v>
      </c>
      <c r="CG10" s="30" t="s">
        <v>166</v>
      </c>
      <c r="CH10" s="30" t="s">
        <v>167</v>
      </c>
      <c r="CI10" s="30" t="s">
        <v>167</v>
      </c>
      <c r="CJ10" s="30" t="s">
        <v>176</v>
      </c>
      <c r="CK10" t="s">
        <v>166</v>
      </c>
      <c r="CL10" s="30" t="s">
        <v>218</v>
      </c>
      <c r="CM10" s="30" t="s">
        <v>220</v>
      </c>
      <c r="CN10" s="30" t="s">
        <v>219</v>
      </c>
      <c r="CO10" s="30" t="s">
        <v>222</v>
      </c>
      <c r="CP10" s="30" t="s">
        <v>223</v>
      </c>
      <c r="CQ10" s="30" t="s">
        <v>224</v>
      </c>
      <c r="CR10" s="30" t="s">
        <v>225</v>
      </c>
      <c r="CS10" s="30" t="s">
        <v>226</v>
      </c>
      <c r="CT10" s="30" t="s">
        <v>227</v>
      </c>
      <c r="CU10" s="30" t="s">
        <v>228</v>
      </c>
      <c r="CV10" s="30" t="s">
        <v>229</v>
      </c>
      <c r="CW10" s="30" t="s">
        <v>230</v>
      </c>
      <c r="CX10" s="30" t="s">
        <v>231</v>
      </c>
      <c r="CY10" t="s">
        <v>233</v>
      </c>
      <c r="CZ10" t="s">
        <v>232</v>
      </c>
      <c r="DA10" t="s">
        <v>235</v>
      </c>
      <c r="DB10" s="30" t="s">
        <v>236</v>
      </c>
      <c r="DC10" s="30" t="s">
        <v>238</v>
      </c>
      <c r="DD10" s="30" t="s">
        <v>238</v>
      </c>
      <c r="DE10" s="30" t="s">
        <v>233</v>
      </c>
      <c r="DF10" s="30" t="s">
        <v>232</v>
      </c>
      <c r="DG10" s="30" t="s">
        <v>240</v>
      </c>
      <c r="DH10" s="30" t="s">
        <v>236</v>
      </c>
      <c r="DI10" s="30" t="s">
        <v>236</v>
      </c>
      <c r="DJ10" s="30" t="s">
        <v>238</v>
      </c>
      <c r="DK10" t="s">
        <v>242</v>
      </c>
      <c r="DL10" t="s">
        <v>167</v>
      </c>
      <c r="DM10" t="s">
        <v>167</v>
      </c>
      <c r="DN10" t="s">
        <v>166</v>
      </c>
      <c r="DO10" t="s">
        <v>166</v>
      </c>
      <c r="DP10" t="s">
        <v>166</v>
      </c>
      <c r="DQ10" t="s">
        <v>176</v>
      </c>
      <c r="DR10" s="30" t="s">
        <v>196</v>
      </c>
      <c r="DS10" t="s">
        <v>175</v>
      </c>
      <c r="DT10" t="s">
        <v>251</v>
      </c>
      <c r="DU10" s="30" t="s">
        <v>253</v>
      </c>
    </row>
    <row r="11" spans="1:125" x14ac:dyDescent="0.35">
      <c r="A11">
        <v>8</v>
      </c>
      <c r="B11" t="s">
        <v>153</v>
      </c>
      <c r="C11" t="s">
        <v>158</v>
      </c>
      <c r="D11">
        <v>1985</v>
      </c>
      <c r="E11" t="s">
        <v>161</v>
      </c>
      <c r="F11" t="s">
        <v>164</v>
      </c>
      <c r="G11" t="s">
        <v>166</v>
      </c>
      <c r="H11" s="30" t="s">
        <v>166</v>
      </c>
      <c r="I11" s="30" t="s">
        <v>167</v>
      </c>
      <c r="J11" s="30" t="s">
        <v>166</v>
      </c>
      <c r="K11" s="30" t="s">
        <v>167</v>
      </c>
      <c r="L11" s="30" t="s">
        <v>167</v>
      </c>
      <c r="M11" t="s">
        <v>166</v>
      </c>
      <c r="N11" s="30" t="s">
        <v>170</v>
      </c>
      <c r="O11" s="30" t="s">
        <v>171</v>
      </c>
      <c r="P11" s="30" t="s">
        <v>172</v>
      </c>
      <c r="Q11" t="s">
        <v>166</v>
      </c>
      <c r="R11" t="s">
        <v>166</v>
      </c>
      <c r="S11" s="30" t="s">
        <v>166</v>
      </c>
      <c r="T11" s="30" t="s">
        <v>166</v>
      </c>
      <c r="U11" t="s">
        <v>167</v>
      </c>
      <c r="V11" s="30" t="s">
        <v>167</v>
      </c>
      <c r="W11" s="30" t="s">
        <v>167</v>
      </c>
      <c r="X11" s="30" t="s">
        <v>166</v>
      </c>
      <c r="Y11" s="30" t="s">
        <v>167</v>
      </c>
      <c r="Z11" s="30" t="s">
        <v>175</v>
      </c>
      <c r="AA11" s="30" t="s">
        <v>177</v>
      </c>
      <c r="AB11" s="30" t="s">
        <v>178</v>
      </c>
      <c r="AC11" s="30" t="s">
        <v>179</v>
      </c>
      <c r="AD11" t="s">
        <v>166</v>
      </c>
      <c r="AE11" s="30" t="s">
        <v>166</v>
      </c>
      <c r="AF11" s="30" t="s">
        <v>166</v>
      </c>
      <c r="AG11" s="30" t="s">
        <v>167</v>
      </c>
      <c r="AH11" s="30" t="s">
        <v>166</v>
      </c>
      <c r="AI11" s="30" t="s">
        <v>187</v>
      </c>
      <c r="AJ11" s="34" t="s">
        <v>188</v>
      </c>
      <c r="AK11" t="s">
        <v>166</v>
      </c>
      <c r="AL11" s="30" t="s">
        <v>190</v>
      </c>
      <c r="AM11" t="s">
        <v>191</v>
      </c>
      <c r="AN11" t="s">
        <v>197</v>
      </c>
      <c r="AO11" s="30" t="s">
        <v>199</v>
      </c>
      <c r="AP11" t="s">
        <v>196</v>
      </c>
      <c r="AQ11" s="30" t="s">
        <v>198</v>
      </c>
      <c r="AR11" s="30" t="s">
        <v>195</v>
      </c>
      <c r="AS11" t="s">
        <v>198</v>
      </c>
      <c r="AT11" t="s">
        <v>198</v>
      </c>
      <c r="AU11" t="s">
        <v>198</v>
      </c>
      <c r="AV11" t="s">
        <v>202</v>
      </c>
      <c r="AW11" s="30" t="s">
        <v>205</v>
      </c>
      <c r="AX11" s="30" t="s">
        <v>203</v>
      </c>
      <c r="AY11" s="30" t="s">
        <v>203</v>
      </c>
      <c r="AZ11" s="30" t="s">
        <v>205</v>
      </c>
      <c r="BA11" s="30" t="s">
        <v>204</v>
      </c>
      <c r="BB11" s="30" t="s">
        <v>203</v>
      </c>
      <c r="BC11" s="30" t="s">
        <v>203</v>
      </c>
      <c r="BD11" s="30" t="s">
        <v>203</v>
      </c>
      <c r="BE11" s="30" t="s">
        <v>204</v>
      </c>
      <c r="BF11" s="30" t="s">
        <v>201</v>
      </c>
      <c r="BG11" t="s">
        <v>176</v>
      </c>
      <c r="BH11" s="30" t="s">
        <v>170</v>
      </c>
      <c r="BI11" s="30" t="s">
        <v>171</v>
      </c>
      <c r="BJ11" s="30" t="s">
        <v>172</v>
      </c>
      <c r="BK11" t="s">
        <v>166</v>
      </c>
      <c r="BL11" t="s">
        <v>166</v>
      </c>
      <c r="BM11" t="s">
        <v>167</v>
      </c>
      <c r="BN11" t="s">
        <v>167</v>
      </c>
      <c r="BO11" t="s">
        <v>166</v>
      </c>
      <c r="BP11" t="s">
        <v>176</v>
      </c>
      <c r="BQ11" s="30" t="s">
        <v>214</v>
      </c>
      <c r="BR11" t="s">
        <v>167</v>
      </c>
      <c r="BS11" s="30" t="s">
        <v>166</v>
      </c>
      <c r="BT11" s="30" t="s">
        <v>166</v>
      </c>
      <c r="BU11" s="30" t="s">
        <v>167</v>
      </c>
      <c r="BV11" s="30" t="s">
        <v>166</v>
      </c>
      <c r="BW11" s="30" t="s">
        <v>167</v>
      </c>
      <c r="BX11" s="30" t="s">
        <v>167</v>
      </c>
      <c r="BY11" t="s">
        <v>167</v>
      </c>
      <c r="BZ11" t="s">
        <v>166</v>
      </c>
      <c r="CA11" t="s">
        <v>166</v>
      </c>
      <c r="CB11" t="s">
        <v>167</v>
      </c>
      <c r="CC11" t="s">
        <v>166</v>
      </c>
      <c r="CD11" t="s">
        <v>176</v>
      </c>
      <c r="CE11" s="30" t="s">
        <v>167</v>
      </c>
      <c r="CF11" s="30" t="s">
        <v>166</v>
      </c>
      <c r="CG11" s="30" t="s">
        <v>166</v>
      </c>
      <c r="CH11" s="30" t="s">
        <v>167</v>
      </c>
      <c r="CI11" s="30" t="s">
        <v>167</v>
      </c>
      <c r="CJ11" s="30" t="s">
        <v>176</v>
      </c>
      <c r="CK11" t="s">
        <v>166</v>
      </c>
      <c r="CL11" s="30" t="s">
        <v>220</v>
      </c>
      <c r="CM11" s="30" t="s">
        <v>218</v>
      </c>
      <c r="CN11" s="30" t="s">
        <v>219</v>
      </c>
      <c r="CO11" s="30" t="s">
        <v>221</v>
      </c>
      <c r="CP11" s="30" t="s">
        <v>223</v>
      </c>
      <c r="CQ11" s="30" t="s">
        <v>224</v>
      </c>
      <c r="CR11" s="30" t="s">
        <v>225</v>
      </c>
      <c r="CS11" s="30" t="s">
        <v>226</v>
      </c>
      <c r="CT11" s="30" t="s">
        <v>227</v>
      </c>
      <c r="CU11" s="30" t="s">
        <v>228</v>
      </c>
      <c r="CV11" s="30" t="s">
        <v>229</v>
      </c>
      <c r="CW11" s="30" t="s">
        <v>230</v>
      </c>
      <c r="CX11" s="30" t="s">
        <v>231</v>
      </c>
      <c r="CY11" t="s">
        <v>232</v>
      </c>
      <c r="CZ11" t="s">
        <v>233</v>
      </c>
      <c r="DA11" t="s">
        <v>235</v>
      </c>
      <c r="DB11" s="30" t="s">
        <v>236</v>
      </c>
      <c r="DC11" s="30" t="s">
        <v>238</v>
      </c>
      <c r="DD11" s="30" t="s">
        <v>238</v>
      </c>
      <c r="DE11" s="30" t="s">
        <v>232</v>
      </c>
      <c r="DF11" s="30" t="s">
        <v>233</v>
      </c>
      <c r="DG11" s="30" t="s">
        <v>240</v>
      </c>
      <c r="DH11" s="30" t="s">
        <v>236</v>
      </c>
      <c r="DI11" s="30" t="s">
        <v>237</v>
      </c>
      <c r="DJ11" s="30" t="s">
        <v>238</v>
      </c>
      <c r="DK11" t="s">
        <v>244</v>
      </c>
      <c r="DL11" t="s">
        <v>167</v>
      </c>
      <c r="DM11" t="s">
        <v>167</v>
      </c>
      <c r="DN11" t="s">
        <v>167</v>
      </c>
      <c r="DO11" t="s">
        <v>166</v>
      </c>
      <c r="DP11" t="s">
        <v>166</v>
      </c>
      <c r="DQ11" t="s">
        <v>176</v>
      </c>
      <c r="DR11" s="30" t="s">
        <v>196</v>
      </c>
      <c r="DS11" t="s">
        <v>175</v>
      </c>
      <c r="DT11" t="s">
        <v>252</v>
      </c>
      <c r="DU11" s="30" t="s">
        <v>253</v>
      </c>
    </row>
    <row r="12" spans="1:125" x14ac:dyDescent="0.35">
      <c r="A12">
        <v>9</v>
      </c>
      <c r="B12" t="s">
        <v>154</v>
      </c>
      <c r="C12" t="s">
        <v>183</v>
      </c>
      <c r="D12">
        <v>1991</v>
      </c>
      <c r="E12" t="s">
        <v>162</v>
      </c>
      <c r="F12" t="s">
        <v>165</v>
      </c>
      <c r="G12" t="s">
        <v>166</v>
      </c>
      <c r="H12" s="30" t="s">
        <v>167</v>
      </c>
      <c r="I12" s="30" t="s">
        <v>167</v>
      </c>
      <c r="J12" s="30" t="s">
        <v>166</v>
      </c>
      <c r="K12" s="30" t="s">
        <v>167</v>
      </c>
      <c r="L12" s="30" t="s">
        <v>167</v>
      </c>
      <c r="M12" t="s">
        <v>166</v>
      </c>
      <c r="N12" s="30" t="s">
        <v>170</v>
      </c>
      <c r="O12" s="30" t="s">
        <v>171</v>
      </c>
      <c r="P12" s="30" t="s">
        <v>172</v>
      </c>
      <c r="Q12" t="s">
        <v>167</v>
      </c>
      <c r="R12" t="s">
        <v>166</v>
      </c>
      <c r="S12" s="30" t="s">
        <v>167</v>
      </c>
      <c r="T12" s="30" t="s">
        <v>167</v>
      </c>
      <c r="U12" t="s">
        <v>167</v>
      </c>
      <c r="V12" s="30" t="s">
        <v>167</v>
      </c>
      <c r="W12" s="30" t="s">
        <v>167</v>
      </c>
      <c r="X12" s="30" t="s">
        <v>167</v>
      </c>
      <c r="Y12" s="30" t="s">
        <v>167</v>
      </c>
      <c r="Z12" s="30" t="s">
        <v>176</v>
      </c>
      <c r="AA12" s="30" t="s">
        <v>177</v>
      </c>
      <c r="AB12" s="30" t="s">
        <v>178</v>
      </c>
      <c r="AC12" s="30" t="s">
        <v>179</v>
      </c>
      <c r="AD12" t="s">
        <v>166</v>
      </c>
      <c r="AE12" s="30" t="s">
        <v>166</v>
      </c>
      <c r="AF12" s="30" t="s">
        <v>166</v>
      </c>
      <c r="AG12" s="30" t="s">
        <v>166</v>
      </c>
      <c r="AH12" s="30" t="s">
        <v>166</v>
      </c>
      <c r="AI12" t="s">
        <v>181</v>
      </c>
      <c r="AJ12" s="34" t="s">
        <v>189</v>
      </c>
      <c r="AK12" t="s">
        <v>166</v>
      </c>
      <c r="AL12" s="30" t="s">
        <v>190</v>
      </c>
      <c r="AM12" s="30" t="s">
        <v>193</v>
      </c>
      <c r="AN12" t="s">
        <v>198</v>
      </c>
      <c r="AO12" s="30" t="s">
        <v>199</v>
      </c>
      <c r="AP12" t="s">
        <v>198</v>
      </c>
      <c r="AQ12" s="30" t="s">
        <v>196</v>
      </c>
      <c r="AR12" t="s">
        <v>196</v>
      </c>
      <c r="AS12" t="s">
        <v>198</v>
      </c>
      <c r="AT12" t="s">
        <v>196</v>
      </c>
      <c r="AU12" t="s">
        <v>198</v>
      </c>
      <c r="AV12" t="s">
        <v>202</v>
      </c>
      <c r="AW12" s="30" t="s">
        <v>205</v>
      </c>
      <c r="AX12" s="30" t="s">
        <v>203</v>
      </c>
      <c r="AY12" s="30" t="s">
        <v>203</v>
      </c>
      <c r="AZ12" t="s">
        <v>202</v>
      </c>
      <c r="BA12" s="30" t="s">
        <v>202</v>
      </c>
      <c r="BB12" t="s">
        <v>203</v>
      </c>
      <c r="BC12" s="30" t="s">
        <v>203</v>
      </c>
      <c r="BD12" s="30" t="s">
        <v>203</v>
      </c>
      <c r="BE12" s="30" t="s">
        <v>204</v>
      </c>
      <c r="BF12" t="s">
        <v>201</v>
      </c>
      <c r="BG12" t="s">
        <v>176</v>
      </c>
      <c r="BH12" s="30" t="s">
        <v>170</v>
      </c>
      <c r="BI12" s="30" t="s">
        <v>171</v>
      </c>
      <c r="BJ12" s="30" t="s">
        <v>172</v>
      </c>
      <c r="BK12" t="s">
        <v>166</v>
      </c>
      <c r="BL12" t="s">
        <v>166</v>
      </c>
      <c r="BM12" t="s">
        <v>167</v>
      </c>
      <c r="BN12" t="s">
        <v>167</v>
      </c>
      <c r="BO12" t="s">
        <v>210</v>
      </c>
      <c r="BP12" t="s">
        <v>212</v>
      </c>
      <c r="BQ12" t="s">
        <v>216</v>
      </c>
      <c r="BR12" t="s">
        <v>167</v>
      </c>
      <c r="BS12" s="30" t="s">
        <v>166</v>
      </c>
      <c r="BT12" s="30" t="s">
        <v>167</v>
      </c>
      <c r="BU12" s="30" t="s">
        <v>167</v>
      </c>
      <c r="BV12" s="30" t="s">
        <v>166</v>
      </c>
      <c r="BW12" s="30" t="s">
        <v>167</v>
      </c>
      <c r="BX12" s="30" t="s">
        <v>167</v>
      </c>
      <c r="BY12" t="s">
        <v>166</v>
      </c>
      <c r="BZ12" t="s">
        <v>167</v>
      </c>
      <c r="CA12" t="s">
        <v>167</v>
      </c>
      <c r="CB12" t="s">
        <v>167</v>
      </c>
      <c r="CC12" t="s">
        <v>167</v>
      </c>
      <c r="CD12" t="s">
        <v>176</v>
      </c>
      <c r="CE12" s="30" t="s">
        <v>166</v>
      </c>
      <c r="CF12" s="30" t="s">
        <v>167</v>
      </c>
      <c r="CG12" s="30" t="s">
        <v>166</v>
      </c>
      <c r="CH12" s="30" t="s">
        <v>167</v>
      </c>
      <c r="CI12" s="30" t="s">
        <v>167</v>
      </c>
      <c r="CJ12" s="30" t="s">
        <v>176</v>
      </c>
      <c r="CK12" t="s">
        <v>166</v>
      </c>
      <c r="CL12" s="30" t="s">
        <v>218</v>
      </c>
      <c r="CM12" t="s">
        <v>176</v>
      </c>
      <c r="CN12" t="s">
        <v>176</v>
      </c>
      <c r="CO12" s="30" t="s">
        <v>222</v>
      </c>
      <c r="CP12" s="30" t="s">
        <v>223</v>
      </c>
      <c r="CQ12" s="30" t="s">
        <v>224</v>
      </c>
      <c r="CR12" t="s">
        <v>176</v>
      </c>
      <c r="CS12" s="30" t="s">
        <v>226</v>
      </c>
      <c r="CT12" s="30" t="s">
        <v>227</v>
      </c>
      <c r="CU12" s="30" t="s">
        <v>228</v>
      </c>
      <c r="CV12" s="30" t="s">
        <v>229</v>
      </c>
      <c r="CW12" s="30" t="s">
        <v>230</v>
      </c>
      <c r="CX12" s="30" t="s">
        <v>231</v>
      </c>
      <c r="CY12" t="s">
        <v>234</v>
      </c>
      <c r="CZ12" t="s">
        <v>233</v>
      </c>
      <c r="DA12" t="s">
        <v>232</v>
      </c>
      <c r="DB12" s="30" t="s">
        <v>237</v>
      </c>
      <c r="DC12" s="30" t="s">
        <v>237</v>
      </c>
      <c r="DD12" s="30" t="s">
        <v>238</v>
      </c>
      <c r="DE12" s="30" t="s">
        <v>234</v>
      </c>
      <c r="DF12" s="30" t="s">
        <v>233</v>
      </c>
      <c r="DG12" s="30" t="s">
        <v>232</v>
      </c>
      <c r="DH12" s="30" t="s">
        <v>237</v>
      </c>
      <c r="DI12" s="30" t="s">
        <v>237</v>
      </c>
      <c r="DJ12" s="30" t="s">
        <v>238</v>
      </c>
      <c r="DK12" t="s">
        <v>242</v>
      </c>
      <c r="DL12" t="s">
        <v>167</v>
      </c>
      <c r="DM12" t="s">
        <v>166</v>
      </c>
      <c r="DN12" t="s">
        <v>166</v>
      </c>
      <c r="DO12" t="s">
        <v>166</v>
      </c>
      <c r="DP12" t="s">
        <v>166</v>
      </c>
      <c r="DQ12" t="s">
        <v>176</v>
      </c>
      <c r="DR12" s="30" t="s">
        <v>247</v>
      </c>
      <c r="DS12" t="s">
        <v>175</v>
      </c>
      <c r="DT12" t="s">
        <v>252</v>
      </c>
      <c r="DU12" s="30" t="s">
        <v>253</v>
      </c>
    </row>
    <row r="13" spans="1:125" x14ac:dyDescent="0.35">
      <c r="A13">
        <v>10</v>
      </c>
      <c r="B13" t="s">
        <v>151</v>
      </c>
      <c r="C13" t="s">
        <v>155</v>
      </c>
      <c r="D13">
        <v>1969</v>
      </c>
      <c r="E13" t="s">
        <v>160</v>
      </c>
      <c r="F13" t="s">
        <v>164</v>
      </c>
      <c r="G13" t="s">
        <v>166</v>
      </c>
      <c r="H13" s="30" t="s">
        <v>166</v>
      </c>
      <c r="I13" s="30" t="s">
        <v>166</v>
      </c>
      <c r="J13" s="30" t="s">
        <v>166</v>
      </c>
      <c r="K13" s="30" t="s">
        <v>166</v>
      </c>
      <c r="L13" s="30">
        <v>3</v>
      </c>
      <c r="M13" t="s">
        <v>166</v>
      </c>
      <c r="N13" s="30" t="s">
        <v>170</v>
      </c>
      <c r="O13" s="30" t="s">
        <v>171</v>
      </c>
      <c r="P13" s="30" t="s">
        <v>172</v>
      </c>
      <c r="Q13" t="s">
        <v>166</v>
      </c>
      <c r="R13" t="s">
        <v>166</v>
      </c>
      <c r="S13" s="30" t="s">
        <v>166</v>
      </c>
      <c r="T13" s="30" t="s">
        <v>166</v>
      </c>
      <c r="U13" t="s">
        <v>167</v>
      </c>
      <c r="V13" s="30" t="s">
        <v>167</v>
      </c>
      <c r="W13" s="30" t="s">
        <v>166</v>
      </c>
      <c r="X13" s="30" t="s">
        <v>166</v>
      </c>
      <c r="Y13" s="30" t="s">
        <v>166</v>
      </c>
      <c r="Z13" s="30" t="s">
        <v>173</v>
      </c>
      <c r="AA13" s="30" t="s">
        <v>177</v>
      </c>
      <c r="AB13" s="30" t="s">
        <v>178</v>
      </c>
      <c r="AC13" s="30" t="s">
        <v>179</v>
      </c>
      <c r="AD13" t="s">
        <v>166</v>
      </c>
      <c r="AE13" s="30" t="s">
        <v>166</v>
      </c>
      <c r="AF13" s="30" t="s">
        <v>166</v>
      </c>
      <c r="AG13" s="30" t="s">
        <v>167</v>
      </c>
      <c r="AH13" s="30" t="s">
        <v>166</v>
      </c>
      <c r="AI13" t="s">
        <v>182</v>
      </c>
      <c r="AJ13" s="34" t="s">
        <v>188</v>
      </c>
      <c r="AK13" t="s">
        <v>166</v>
      </c>
      <c r="AL13" s="30" t="s">
        <v>190</v>
      </c>
      <c r="AM13" t="s">
        <v>192</v>
      </c>
      <c r="AN13" t="s">
        <v>194</v>
      </c>
      <c r="AO13" s="30" t="s">
        <v>199</v>
      </c>
      <c r="AP13" t="s">
        <v>195</v>
      </c>
      <c r="AQ13" s="30" t="s">
        <v>199</v>
      </c>
      <c r="AR13" s="30" t="s">
        <v>194</v>
      </c>
      <c r="AS13" t="s">
        <v>198</v>
      </c>
      <c r="AT13" t="s">
        <v>199</v>
      </c>
      <c r="AU13" s="30" t="s">
        <v>199</v>
      </c>
      <c r="AV13" t="s">
        <v>201</v>
      </c>
      <c r="AW13" s="30" t="s">
        <v>203</v>
      </c>
      <c r="AX13" s="30" t="s">
        <v>203</v>
      </c>
      <c r="AY13" s="30" t="s">
        <v>205</v>
      </c>
      <c r="AZ13" s="30" t="s">
        <v>203</v>
      </c>
      <c r="BA13" s="30" t="s">
        <v>203</v>
      </c>
      <c r="BB13" s="30" t="s">
        <v>204</v>
      </c>
      <c r="BC13" s="30" t="s">
        <v>205</v>
      </c>
      <c r="BD13" s="30" t="s">
        <v>203</v>
      </c>
      <c r="BE13" s="30" t="s">
        <v>203</v>
      </c>
      <c r="BF13" s="30" t="s">
        <v>203</v>
      </c>
      <c r="BG13" s="30" t="s">
        <v>206</v>
      </c>
      <c r="BH13" s="30" t="s">
        <v>170</v>
      </c>
      <c r="BI13" s="30" t="s">
        <v>171</v>
      </c>
      <c r="BJ13" s="30" t="s">
        <v>172</v>
      </c>
      <c r="BK13" t="s">
        <v>166</v>
      </c>
      <c r="BL13" t="s">
        <v>167</v>
      </c>
      <c r="BM13" t="s">
        <v>166</v>
      </c>
      <c r="BN13" t="s">
        <v>167</v>
      </c>
      <c r="BO13" t="s">
        <v>166</v>
      </c>
      <c r="BP13" t="s">
        <v>176</v>
      </c>
      <c r="BQ13" s="30" t="s">
        <v>213</v>
      </c>
      <c r="BR13" t="s">
        <v>166</v>
      </c>
      <c r="BS13" s="30" t="s">
        <v>166</v>
      </c>
      <c r="BT13" s="30" t="s">
        <v>166</v>
      </c>
      <c r="BU13" s="30" t="s">
        <v>166</v>
      </c>
      <c r="BV13" s="30" t="s">
        <v>166</v>
      </c>
      <c r="BW13" s="30" t="s">
        <v>166</v>
      </c>
      <c r="BX13" s="30">
        <v>3</v>
      </c>
      <c r="BY13" t="s">
        <v>167</v>
      </c>
      <c r="BZ13" t="s">
        <v>167</v>
      </c>
      <c r="CA13" t="s">
        <v>166</v>
      </c>
      <c r="CB13" t="s">
        <v>167</v>
      </c>
      <c r="CC13" t="s">
        <v>166</v>
      </c>
      <c r="CD13" s="30" t="s">
        <v>217</v>
      </c>
      <c r="CE13" s="30" t="s">
        <v>167</v>
      </c>
      <c r="CF13" s="30" t="s">
        <v>167</v>
      </c>
      <c r="CG13" s="30" t="s">
        <v>166</v>
      </c>
      <c r="CH13" s="30" t="s">
        <v>167</v>
      </c>
      <c r="CI13" s="30" t="s">
        <v>167</v>
      </c>
      <c r="CJ13" s="30" t="s">
        <v>217</v>
      </c>
      <c r="CK13" t="s">
        <v>166</v>
      </c>
      <c r="CL13" s="30" t="s">
        <v>218</v>
      </c>
      <c r="CM13" s="30" t="s">
        <v>220</v>
      </c>
      <c r="CN13" s="30" t="s">
        <v>219</v>
      </c>
      <c r="CO13" s="30" t="s">
        <v>221</v>
      </c>
      <c r="CP13" s="30" t="s">
        <v>223</v>
      </c>
      <c r="CQ13" s="30" t="s">
        <v>224</v>
      </c>
      <c r="CR13" s="30" t="s">
        <v>225</v>
      </c>
      <c r="CS13" s="30" t="s">
        <v>226</v>
      </c>
      <c r="CT13" s="30" t="s">
        <v>227</v>
      </c>
      <c r="CU13" s="30" t="s">
        <v>228</v>
      </c>
      <c r="CV13" s="30" t="s">
        <v>229</v>
      </c>
      <c r="CW13" s="30" t="s">
        <v>230</v>
      </c>
      <c r="CX13" s="30" t="s">
        <v>231</v>
      </c>
      <c r="CY13" t="s">
        <v>233</v>
      </c>
      <c r="CZ13" t="s">
        <v>232</v>
      </c>
      <c r="DA13" s="30" t="s">
        <v>235</v>
      </c>
      <c r="DB13" s="30" t="s">
        <v>236</v>
      </c>
      <c r="DC13" s="30" t="s">
        <v>237</v>
      </c>
      <c r="DD13" s="30" t="s">
        <v>238</v>
      </c>
      <c r="DE13" s="30" t="s">
        <v>233</v>
      </c>
      <c r="DF13" s="30" t="s">
        <v>232</v>
      </c>
      <c r="DG13" s="30" t="s">
        <v>240</v>
      </c>
      <c r="DH13" s="30" t="s">
        <v>236</v>
      </c>
      <c r="DI13" s="30" t="s">
        <v>237</v>
      </c>
      <c r="DJ13" s="30" t="s">
        <v>238</v>
      </c>
      <c r="DK13" s="30" t="s">
        <v>241</v>
      </c>
      <c r="DL13" t="s">
        <v>167</v>
      </c>
      <c r="DM13" t="s">
        <v>167</v>
      </c>
      <c r="DN13" t="s">
        <v>166</v>
      </c>
      <c r="DO13" t="s">
        <v>166</v>
      </c>
      <c r="DP13" t="s">
        <v>166</v>
      </c>
      <c r="DQ13" t="s">
        <v>246</v>
      </c>
      <c r="DR13" s="30" t="s">
        <v>247</v>
      </c>
      <c r="DS13" t="s">
        <v>250</v>
      </c>
      <c r="DT13" t="s">
        <v>255</v>
      </c>
      <c r="DU13" t="s">
        <v>252</v>
      </c>
    </row>
  </sheetData>
  <mergeCells count="23">
    <mergeCell ref="CK1:CX1"/>
    <mergeCell ref="CY1:DU1"/>
    <mergeCell ref="M2:P2"/>
    <mergeCell ref="Q2:Z2"/>
    <mergeCell ref="AA2:AH2"/>
    <mergeCell ref="AI2:AK2"/>
    <mergeCell ref="BR2:BX2"/>
    <mergeCell ref="B1:L2"/>
    <mergeCell ref="M1:AK1"/>
    <mergeCell ref="AL1:BG1"/>
    <mergeCell ref="BH1:CJ1"/>
    <mergeCell ref="AN2:AU2"/>
    <mergeCell ref="AV2:BG2"/>
    <mergeCell ref="BH2:BJ2"/>
    <mergeCell ref="BK2:BN2"/>
    <mergeCell ref="BO2:BP2"/>
    <mergeCell ref="DL2:DU2"/>
    <mergeCell ref="BY2:CJ2"/>
    <mergeCell ref="CK2:CN2"/>
    <mergeCell ref="CO2:CR2"/>
    <mergeCell ref="CS2:CX2"/>
    <mergeCell ref="CY2:DD2"/>
    <mergeCell ref="DE2:DJ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18BBC-88DD-4CDD-952D-652754AAA5CE}">
  <dimension ref="A1:DU13"/>
  <sheetViews>
    <sheetView topLeftCell="CL1" workbookViewId="0">
      <selection activeCell="CX7" sqref="CX7"/>
    </sheetView>
  </sheetViews>
  <sheetFormatPr defaultRowHeight="14.5" x14ac:dyDescent="0.35"/>
  <cols>
    <col min="19" max="20" width="8.7265625" style="30"/>
  </cols>
  <sheetData>
    <row r="1" spans="1:125" ht="15" thickBot="1" x14ac:dyDescent="0.4">
      <c r="B1" s="101" t="s">
        <v>256</v>
      </c>
      <c r="C1" s="102"/>
      <c r="D1" s="102"/>
      <c r="E1" s="102"/>
      <c r="F1" s="102"/>
      <c r="G1" s="102"/>
      <c r="H1" s="102"/>
      <c r="I1" s="102"/>
      <c r="J1" s="102"/>
      <c r="K1" s="102"/>
      <c r="L1" s="103"/>
      <c r="M1" s="107" t="s">
        <v>278</v>
      </c>
      <c r="N1" s="108"/>
      <c r="O1" s="108"/>
      <c r="P1" s="108"/>
      <c r="Q1" s="108"/>
      <c r="R1" s="108"/>
      <c r="S1" s="108"/>
      <c r="T1" s="108"/>
      <c r="U1" s="108"/>
      <c r="V1" s="108"/>
      <c r="W1" s="108"/>
      <c r="X1" s="108"/>
      <c r="Y1" s="108"/>
      <c r="Z1" s="108"/>
      <c r="AA1" s="108"/>
      <c r="AB1" s="108"/>
      <c r="AC1" s="108"/>
      <c r="AD1" s="108"/>
      <c r="AE1" s="108"/>
      <c r="AF1" s="108"/>
      <c r="AG1" s="108"/>
      <c r="AH1" s="108"/>
      <c r="AI1" s="108"/>
      <c r="AJ1" s="108"/>
      <c r="AK1" s="109"/>
      <c r="AL1" s="110" t="s">
        <v>279</v>
      </c>
      <c r="AM1" s="111"/>
      <c r="AN1" s="111"/>
      <c r="AO1" s="111"/>
      <c r="AP1" s="111"/>
      <c r="AQ1" s="111"/>
      <c r="AR1" s="111"/>
      <c r="AS1" s="111"/>
      <c r="AT1" s="111"/>
      <c r="AU1" s="111"/>
      <c r="AV1" s="111"/>
      <c r="AW1" s="111"/>
      <c r="AX1" s="111"/>
      <c r="AY1" s="111"/>
      <c r="AZ1" s="111"/>
      <c r="BA1" s="111"/>
      <c r="BB1" s="111"/>
      <c r="BC1" s="111"/>
      <c r="BD1" s="111"/>
      <c r="BE1" s="111"/>
      <c r="BF1" s="111"/>
      <c r="BG1" s="112"/>
      <c r="BH1" s="113" t="s">
        <v>280</v>
      </c>
      <c r="BI1" s="114"/>
      <c r="BJ1" s="114"/>
      <c r="BK1" s="114"/>
      <c r="BL1" s="114"/>
      <c r="BM1" s="114"/>
      <c r="BN1" s="114"/>
      <c r="BO1" s="114"/>
      <c r="BP1" s="114"/>
      <c r="BQ1" s="114"/>
      <c r="BR1" s="114"/>
      <c r="BS1" s="114"/>
      <c r="BT1" s="114"/>
      <c r="BU1" s="114"/>
      <c r="BV1" s="114"/>
      <c r="BW1" s="114"/>
      <c r="BX1" s="114"/>
      <c r="BY1" s="114"/>
      <c r="BZ1" s="114"/>
      <c r="CA1" s="114"/>
      <c r="CB1" s="114"/>
      <c r="CC1" s="114"/>
      <c r="CD1" s="114"/>
      <c r="CE1" s="114"/>
      <c r="CF1" s="114"/>
      <c r="CG1" s="114"/>
      <c r="CH1" s="114"/>
      <c r="CI1" s="114"/>
      <c r="CJ1" s="115"/>
      <c r="CK1" s="116" t="s">
        <v>281</v>
      </c>
      <c r="CL1" s="117"/>
      <c r="CM1" s="117"/>
      <c r="CN1" s="117"/>
      <c r="CO1" s="117"/>
      <c r="CP1" s="117"/>
      <c r="CQ1" s="117"/>
      <c r="CR1" s="117"/>
      <c r="CS1" s="117"/>
      <c r="CT1" s="117"/>
      <c r="CU1" s="117"/>
      <c r="CV1" s="117"/>
      <c r="CW1" s="117"/>
      <c r="CX1" s="118"/>
      <c r="CY1" s="119" t="s">
        <v>282</v>
      </c>
      <c r="CZ1" s="120"/>
      <c r="DA1" s="120"/>
      <c r="DB1" s="120"/>
      <c r="DC1" s="120"/>
      <c r="DD1" s="120"/>
      <c r="DE1" s="120"/>
      <c r="DF1" s="120"/>
      <c r="DG1" s="120"/>
      <c r="DH1" s="120"/>
      <c r="DI1" s="120"/>
      <c r="DJ1" s="120"/>
      <c r="DK1" s="120"/>
      <c r="DL1" s="120"/>
      <c r="DM1" s="120"/>
      <c r="DN1" s="120"/>
      <c r="DO1" s="120"/>
      <c r="DP1" s="120"/>
      <c r="DQ1" s="120"/>
      <c r="DR1" s="120"/>
      <c r="DS1" s="120"/>
      <c r="DT1" s="120"/>
      <c r="DU1" s="121"/>
    </row>
    <row r="2" spans="1:125" ht="15" thickBot="1" x14ac:dyDescent="0.4">
      <c r="B2" s="104"/>
      <c r="C2" s="105"/>
      <c r="D2" s="105"/>
      <c r="E2" s="105"/>
      <c r="F2" s="105"/>
      <c r="G2" s="105"/>
      <c r="H2" s="105"/>
      <c r="I2" s="105"/>
      <c r="J2" s="105"/>
      <c r="K2" s="105"/>
      <c r="L2" s="106"/>
      <c r="M2" s="122" t="s">
        <v>257</v>
      </c>
      <c r="N2" s="123"/>
      <c r="O2" s="123"/>
      <c r="P2" s="124"/>
      <c r="Q2" s="95" t="s">
        <v>258</v>
      </c>
      <c r="R2" s="96"/>
      <c r="S2" s="96"/>
      <c r="T2" s="96"/>
      <c r="U2" s="96"/>
      <c r="V2" s="96"/>
      <c r="W2" s="96"/>
      <c r="X2" s="96"/>
      <c r="Y2" s="96"/>
      <c r="Z2" s="97"/>
      <c r="AA2" s="95" t="s">
        <v>259</v>
      </c>
      <c r="AB2" s="96"/>
      <c r="AC2" s="96"/>
      <c r="AD2" s="96"/>
      <c r="AE2" s="96"/>
      <c r="AF2" s="96"/>
      <c r="AG2" s="96"/>
      <c r="AH2" s="97"/>
      <c r="AI2" s="95" t="s">
        <v>260</v>
      </c>
      <c r="AJ2" s="96"/>
      <c r="AK2" s="97"/>
      <c r="AL2" s="36" t="s">
        <v>261</v>
      </c>
      <c r="AM2" s="36" t="s">
        <v>262</v>
      </c>
      <c r="AN2" s="95" t="s">
        <v>263</v>
      </c>
      <c r="AO2" s="96"/>
      <c r="AP2" s="96"/>
      <c r="AQ2" s="96"/>
      <c r="AR2" s="96"/>
      <c r="AS2" s="96"/>
      <c r="AT2" s="96"/>
      <c r="AU2" s="97"/>
      <c r="AV2" s="95" t="s">
        <v>264</v>
      </c>
      <c r="AW2" s="96"/>
      <c r="AX2" s="96"/>
      <c r="AY2" s="96"/>
      <c r="AZ2" s="96"/>
      <c r="BA2" s="96"/>
      <c r="BB2" s="96"/>
      <c r="BC2" s="96"/>
      <c r="BD2" s="96"/>
      <c r="BE2" s="96"/>
      <c r="BF2" s="96"/>
      <c r="BG2" s="97"/>
      <c r="BH2" s="95" t="s">
        <v>265</v>
      </c>
      <c r="BI2" s="96"/>
      <c r="BJ2" s="97"/>
      <c r="BK2" s="95" t="s">
        <v>266</v>
      </c>
      <c r="BL2" s="96"/>
      <c r="BM2" s="96"/>
      <c r="BN2" s="97"/>
      <c r="BO2" s="95" t="s">
        <v>267</v>
      </c>
      <c r="BP2" s="97"/>
      <c r="BQ2" s="36" t="s">
        <v>268</v>
      </c>
      <c r="BR2" s="95" t="s">
        <v>269</v>
      </c>
      <c r="BS2" s="96"/>
      <c r="BT2" s="96"/>
      <c r="BU2" s="96"/>
      <c r="BV2" s="96"/>
      <c r="BW2" s="96"/>
      <c r="BX2" s="97"/>
      <c r="BY2" s="95" t="s">
        <v>270</v>
      </c>
      <c r="BZ2" s="96"/>
      <c r="CA2" s="96"/>
      <c r="CB2" s="96"/>
      <c r="CC2" s="96"/>
      <c r="CD2" s="96"/>
      <c r="CE2" s="96"/>
      <c r="CF2" s="96"/>
      <c r="CG2" s="96"/>
      <c r="CH2" s="96"/>
      <c r="CI2" s="96"/>
      <c r="CJ2" s="97"/>
      <c r="CK2" s="95" t="s">
        <v>271</v>
      </c>
      <c r="CL2" s="96"/>
      <c r="CM2" s="96"/>
      <c r="CN2" s="97"/>
      <c r="CO2" s="95" t="s">
        <v>272</v>
      </c>
      <c r="CP2" s="96"/>
      <c r="CQ2" s="96"/>
      <c r="CR2" s="97"/>
      <c r="CS2" s="95" t="s">
        <v>273</v>
      </c>
      <c r="CT2" s="96"/>
      <c r="CU2" s="96"/>
      <c r="CV2" s="96"/>
      <c r="CW2" s="96"/>
      <c r="CX2" s="97"/>
      <c r="CY2" s="98" t="s">
        <v>274</v>
      </c>
      <c r="CZ2" s="98"/>
      <c r="DA2" s="98"/>
      <c r="DB2" s="98"/>
      <c r="DC2" s="98"/>
      <c r="DD2" s="99"/>
      <c r="DE2" s="100" t="s">
        <v>275</v>
      </c>
      <c r="DF2" s="98"/>
      <c r="DG2" s="98"/>
      <c r="DH2" s="98"/>
      <c r="DI2" s="98"/>
      <c r="DJ2" s="99"/>
      <c r="DK2" s="35" t="s">
        <v>276</v>
      </c>
      <c r="DL2" s="95" t="s">
        <v>277</v>
      </c>
      <c r="DM2" s="96"/>
      <c r="DN2" s="96"/>
      <c r="DO2" s="96"/>
      <c r="DP2" s="96"/>
      <c r="DQ2" s="96"/>
      <c r="DR2" s="96"/>
      <c r="DS2" s="96"/>
      <c r="DT2" s="96"/>
      <c r="DU2" s="97"/>
    </row>
    <row r="3" spans="1:125" x14ac:dyDescent="0.35">
      <c r="A3" s="30" t="s">
        <v>48</v>
      </c>
      <c r="B3" s="30" t="s">
        <v>49</v>
      </c>
      <c r="C3" s="30" t="s">
        <v>50</v>
      </c>
      <c r="D3" s="30" t="s">
        <v>51</v>
      </c>
      <c r="E3" s="30" t="s">
        <v>52</v>
      </c>
      <c r="F3" s="30" t="s">
        <v>53</v>
      </c>
      <c r="G3" s="30" t="s">
        <v>134</v>
      </c>
      <c r="H3" s="30" t="s">
        <v>135</v>
      </c>
      <c r="I3" s="30" t="s">
        <v>136</v>
      </c>
      <c r="J3" s="30" t="s">
        <v>137</v>
      </c>
      <c r="K3" s="30" t="s">
        <v>138</v>
      </c>
      <c r="L3" s="30" t="s">
        <v>139</v>
      </c>
      <c r="M3" s="30" t="s">
        <v>54</v>
      </c>
      <c r="N3" s="30" t="s">
        <v>55</v>
      </c>
      <c r="O3" s="30" t="s">
        <v>56</v>
      </c>
      <c r="P3" s="30" t="s">
        <v>57</v>
      </c>
      <c r="Q3" s="30" t="s">
        <v>58</v>
      </c>
      <c r="R3" s="30" t="s">
        <v>184</v>
      </c>
      <c r="S3" s="30" t="s">
        <v>185</v>
      </c>
      <c r="T3" s="30" t="s">
        <v>186</v>
      </c>
      <c r="U3" s="30" t="s">
        <v>140</v>
      </c>
      <c r="V3" s="30" t="s">
        <v>141</v>
      </c>
      <c r="W3" s="30" t="s">
        <v>142</v>
      </c>
      <c r="X3" s="30" t="s">
        <v>143</v>
      </c>
      <c r="Y3" s="30" t="s">
        <v>144</v>
      </c>
      <c r="Z3" s="30" t="s">
        <v>145</v>
      </c>
      <c r="AA3" s="30" t="s">
        <v>59</v>
      </c>
      <c r="AB3" s="30" t="s">
        <v>60</v>
      </c>
      <c r="AC3" s="30" t="s">
        <v>61</v>
      </c>
      <c r="AD3" s="30" t="s">
        <v>146</v>
      </c>
      <c r="AE3" s="30" t="s">
        <v>147</v>
      </c>
      <c r="AF3" s="30" t="s">
        <v>148</v>
      </c>
      <c r="AG3" s="30" t="s">
        <v>149</v>
      </c>
      <c r="AH3" s="30" t="s">
        <v>150</v>
      </c>
      <c r="AI3" s="30" t="s">
        <v>62</v>
      </c>
      <c r="AJ3" s="30" t="s">
        <v>63</v>
      </c>
      <c r="AK3" s="30" t="s">
        <v>64</v>
      </c>
      <c r="AL3" s="30" t="s">
        <v>65</v>
      </c>
      <c r="AM3" s="30" t="s">
        <v>66</v>
      </c>
      <c r="AN3" s="30" t="s">
        <v>67</v>
      </c>
      <c r="AO3" s="30" t="s">
        <v>68</v>
      </c>
      <c r="AP3" s="30" t="s">
        <v>69</v>
      </c>
      <c r="AQ3" s="30" t="s">
        <v>70</v>
      </c>
      <c r="AR3" s="30" t="s">
        <v>71</v>
      </c>
      <c r="AS3" s="30" t="s">
        <v>72</v>
      </c>
      <c r="AT3" s="30" t="s">
        <v>73</v>
      </c>
      <c r="AU3" s="30" t="s">
        <v>74</v>
      </c>
      <c r="AV3" s="30" t="s">
        <v>75</v>
      </c>
      <c r="AW3" s="30" t="s">
        <v>76</v>
      </c>
      <c r="AX3" s="30" t="s">
        <v>77</v>
      </c>
      <c r="AY3" s="30" t="s">
        <v>78</v>
      </c>
      <c r="AZ3" s="30" t="s">
        <v>79</v>
      </c>
      <c r="BA3" s="30" t="s">
        <v>80</v>
      </c>
      <c r="BB3" s="30" t="s">
        <v>81</v>
      </c>
      <c r="BC3" s="30" t="s">
        <v>82</v>
      </c>
      <c r="BD3" s="30" t="s">
        <v>83</v>
      </c>
      <c r="BE3" s="30" t="s">
        <v>84</v>
      </c>
      <c r="BF3" s="30" t="s">
        <v>85</v>
      </c>
      <c r="BG3" s="30" t="s">
        <v>86</v>
      </c>
      <c r="BH3" s="30" t="s">
        <v>87</v>
      </c>
      <c r="BI3" s="30" t="s">
        <v>88</v>
      </c>
      <c r="BJ3" s="30" t="s">
        <v>89</v>
      </c>
      <c r="BK3" s="30" t="s">
        <v>90</v>
      </c>
      <c r="BL3" s="30" t="s">
        <v>91</v>
      </c>
      <c r="BM3" s="30" t="s">
        <v>92</v>
      </c>
      <c r="BN3" s="30" t="s">
        <v>93</v>
      </c>
      <c r="BO3" s="30" t="s">
        <v>94</v>
      </c>
      <c r="BP3" s="30" t="s">
        <v>95</v>
      </c>
      <c r="BQ3" s="30" t="s">
        <v>96</v>
      </c>
      <c r="BR3" s="30" t="s">
        <v>97</v>
      </c>
      <c r="BS3" s="30" t="s">
        <v>98</v>
      </c>
      <c r="BT3" s="30" t="s">
        <v>99</v>
      </c>
      <c r="BU3" s="30" t="s">
        <v>100</v>
      </c>
      <c r="BV3" s="30" t="s">
        <v>101</v>
      </c>
      <c r="BW3" s="30" t="s">
        <v>102</v>
      </c>
      <c r="BX3" s="30" t="s">
        <v>103</v>
      </c>
      <c r="BY3" s="30" t="s">
        <v>104</v>
      </c>
      <c r="BZ3" s="30" t="s">
        <v>105</v>
      </c>
      <c r="CA3" s="30" t="s">
        <v>106</v>
      </c>
      <c r="CB3" s="30" t="s">
        <v>107</v>
      </c>
      <c r="CC3" s="30" t="s">
        <v>108</v>
      </c>
      <c r="CD3" s="30" t="s">
        <v>109</v>
      </c>
      <c r="CE3" s="30" t="s">
        <v>110</v>
      </c>
      <c r="CF3" s="30" t="s">
        <v>111</v>
      </c>
      <c r="CG3" s="30" t="s">
        <v>112</v>
      </c>
      <c r="CH3" s="30" t="s">
        <v>113</v>
      </c>
      <c r="CI3" s="30" t="s">
        <v>114</v>
      </c>
      <c r="CJ3" s="30" t="s">
        <v>115</v>
      </c>
      <c r="CK3" s="30" t="s">
        <v>116</v>
      </c>
      <c r="CL3" s="30" t="s">
        <v>117</v>
      </c>
      <c r="CM3" s="30" t="s">
        <v>118</v>
      </c>
      <c r="CN3" s="30" t="s">
        <v>119</v>
      </c>
      <c r="CO3" s="30" t="s">
        <v>120</v>
      </c>
      <c r="CP3" s="30" t="s">
        <v>121</v>
      </c>
      <c r="CQ3" s="30" t="s">
        <v>122</v>
      </c>
      <c r="CR3" s="30" t="s">
        <v>123</v>
      </c>
      <c r="CS3" s="30" t="s">
        <v>124</v>
      </c>
      <c r="CT3" s="30" t="s">
        <v>125</v>
      </c>
      <c r="CU3" s="30" t="s">
        <v>126</v>
      </c>
      <c r="CV3" s="30" t="s">
        <v>127</v>
      </c>
      <c r="CW3" s="30" t="s">
        <v>128</v>
      </c>
      <c r="CX3" s="30" t="s">
        <v>129</v>
      </c>
      <c r="CY3" s="30" t="s">
        <v>0</v>
      </c>
      <c r="CZ3" s="30" t="s">
        <v>1</v>
      </c>
      <c r="DA3" s="30" t="s">
        <v>2</v>
      </c>
      <c r="DB3" s="30" t="s">
        <v>3</v>
      </c>
      <c r="DC3" s="30" t="s">
        <v>4</v>
      </c>
      <c r="DD3" s="30" t="s">
        <v>5</v>
      </c>
      <c r="DE3" s="30" t="s">
        <v>6</v>
      </c>
      <c r="DF3" s="30" t="s">
        <v>7</v>
      </c>
      <c r="DG3" s="30" t="s">
        <v>8</v>
      </c>
      <c r="DH3" s="30" t="s">
        <v>9</v>
      </c>
      <c r="DI3" s="30" t="s">
        <v>10</v>
      </c>
      <c r="DJ3" s="30" t="s">
        <v>11</v>
      </c>
      <c r="DK3" s="30" t="s">
        <v>12</v>
      </c>
      <c r="DL3" s="30" t="s">
        <v>14</v>
      </c>
      <c r="DM3" s="30" t="s">
        <v>13</v>
      </c>
      <c r="DN3" s="30" t="s">
        <v>15</v>
      </c>
      <c r="DO3" s="30" t="s">
        <v>16</v>
      </c>
      <c r="DP3" s="30" t="s">
        <v>17</v>
      </c>
      <c r="DQ3" s="30" t="s">
        <v>18</v>
      </c>
      <c r="DR3" s="30" t="s">
        <v>130</v>
      </c>
      <c r="DS3" s="30" t="s">
        <v>131</v>
      </c>
      <c r="DT3" s="30" t="s">
        <v>132</v>
      </c>
      <c r="DU3" s="30" t="s">
        <v>133</v>
      </c>
    </row>
    <row r="4" spans="1:125" x14ac:dyDescent="0.35">
      <c r="A4">
        <v>1</v>
      </c>
      <c r="B4" s="30">
        <f>IF(raw_data!B4="post-graduate",7,IF(raw_data!B4="graduate",6,IF(raw_data!B4="college",5,IF(raw_data!B4="technical",4,IF(raw_data!B4="high school",3,IF(raw_data!B4="elementary",2,IF(raw_data!B4="some schooling",1,0)))))))</f>
        <v>7</v>
      </c>
      <c r="C4">
        <f>IF(raw_data!C4="government vet",0,IF(raw_data!C4="non-government vet",1,IF(raw_data!C4="para-vet",2,IF(raw_data!C4="animal health worker",2,IF(raw_data!C4="animal health authority",3,4)))))</f>
        <v>1</v>
      </c>
      <c r="D4">
        <f>2020 + (raw_data!D4 * -1)</f>
        <v>55</v>
      </c>
      <c r="E4">
        <f>IF(raw_data!E4="less than 1 yr", 0, IF(raw_data!E4="1-2 yrs", 1, IF(raw_data!E4="2-5 yrs", 2, IF(raw_data!E4="5-10 yrs", 3, 4))))</f>
        <v>4</v>
      </c>
      <c r="F4">
        <f>IF(raw_data!F4="male", 0, IF(raw_data!F4="female", 1, 2))</f>
        <v>2</v>
      </c>
      <c r="G4">
        <f>IF(raw_data!G4="no",0,IF(raw_data!G4="na",0,1))</f>
        <v>1</v>
      </c>
      <c r="H4" s="30">
        <f>IF(raw_data!H4="no",0,IF(raw_data!H4="na",0,1))</f>
        <v>1</v>
      </c>
      <c r="I4" s="30">
        <f>IF(raw_data!I4="no",0,IF(raw_data!I4="na",0,1))</f>
        <v>1</v>
      </c>
      <c r="J4" s="30">
        <f>IF(raw_data!J4="no",0,IF(raw_data!J4="na",0,1))</f>
        <v>1</v>
      </c>
      <c r="K4" s="30">
        <f>IF(raw_data!K4="no",0,IF(raw_data!K4="na",0,1))</f>
        <v>1</v>
      </c>
      <c r="L4" s="30">
        <f>IF(raw_data!L4="no",0,IF(raw_data!L4="na",0,1))</f>
        <v>1</v>
      </c>
      <c r="M4" s="30">
        <f>IF(raw_data!M4="no",0,IF(raw_data!M4="don't know",0,1))</f>
        <v>1</v>
      </c>
      <c r="N4" s="30">
        <f>IF(raw_data!N4="no",0,IF(raw_data!N4="na",0,1))</f>
        <v>1</v>
      </c>
      <c r="O4" s="30">
        <f>IF(raw_data!O4="no",0,IF(raw_data!O4="na",0,1))</f>
        <v>1</v>
      </c>
      <c r="P4" s="30">
        <f>IF(raw_data!P4="no",0,IF(raw_data!P4="na",0,1))</f>
        <v>1</v>
      </c>
      <c r="Q4" s="30">
        <f>IF(raw_data!Q4="no",0,IF(raw_data!Q4="na",0,1))</f>
        <v>1</v>
      </c>
      <c r="R4" s="30">
        <f>IF(raw_data!R4="no",0,IF(raw_data!R4="don't know",0,1))</f>
        <v>1</v>
      </c>
      <c r="S4" s="30">
        <f>IF(raw_data!S4="no",0,IF(raw_data!S4="don't know",0,1))</f>
        <v>1</v>
      </c>
      <c r="T4" s="30">
        <f>IF(raw_data!T4="no",0,IF(raw_data!T4="don't know",0,1))</f>
        <v>1</v>
      </c>
      <c r="U4" s="30">
        <f>IF(raw_data!U4="no",0,IF(raw_data!U4="na",0,1))</f>
        <v>0</v>
      </c>
      <c r="V4" s="30">
        <f>IF(raw_data!V4="no",0,IF(raw_data!V4="na",0,1))</f>
        <v>0</v>
      </c>
      <c r="W4" s="30">
        <f>IF(raw_data!W4="no",0,IF(raw_data!W4="na",0,1))</f>
        <v>1</v>
      </c>
      <c r="X4" s="30">
        <f>IF(raw_data!X4="no",0,IF(raw_data!X4="na",0,1))</f>
        <v>1</v>
      </c>
      <c r="Y4" s="30">
        <f>IF(raw_data!Y4="no",0,IF(raw_data!Y4="na",0,1))</f>
        <v>1</v>
      </c>
      <c r="Z4" s="30">
        <f>IF(raw_data!Z4="no",0,IF(raw_data!Z4="na",0,1))</f>
        <v>1</v>
      </c>
      <c r="AA4" s="30">
        <f>IF(raw_data!AA4="no",0,IF(raw_data!AA4="na",0,1))</f>
        <v>1</v>
      </c>
      <c r="AB4" s="30">
        <f>IF(raw_data!AB4="no",0,IF(raw_data!AB4="na",0,1))</f>
        <v>1</v>
      </c>
      <c r="AC4" s="30">
        <f>IF(raw_data!AC4="no",0,IF(raw_data!AC4="na",0,1))</f>
        <v>1</v>
      </c>
      <c r="AD4" s="30">
        <f>IF(raw_data!AD4="no",0,IF(raw_data!AD4="na",0,1))</f>
        <v>1</v>
      </c>
      <c r="AE4" s="30">
        <f>IF(raw_data!AE4="no",0,IF(raw_data!AE4="na",0,1))</f>
        <v>1</v>
      </c>
      <c r="AF4" s="30">
        <f>IF(raw_data!AF4="no",0,IF(raw_data!AF4="na",0,1))</f>
        <v>1</v>
      </c>
      <c r="AG4" s="30">
        <f>IF(raw_data!AG4="no",1,IF(raw_data!AG4="na",1,0))</f>
        <v>1</v>
      </c>
      <c r="AH4" s="30">
        <f>IF(raw_data!AH4="no",0,IF(raw_data!AH4="na",0,1))</f>
        <v>1</v>
      </c>
      <c r="AI4">
        <f>IF(raw_data!AI4="no idea",0,IF(raw_data!AI4="little idea",1,IF(raw_data!AI4="basic info",2,IF(raw_data!AI4="understand how it spreads",3,4))))</f>
        <v>4</v>
      </c>
      <c r="AJ4">
        <f>IF(raw_data!AJ4="true", 0, 1)</f>
        <v>1</v>
      </c>
      <c r="AK4" s="30">
        <f>IF(raw_data!AK4="no",0,IF(raw_data!AK4="don't know",0,1))</f>
        <v>1</v>
      </c>
      <c r="AL4">
        <f>IF(raw_data!AL4="very serious", 5, IF(raw_data!AL4="serious", 4, IF(raw_data!AL4="moderately serious", 3, IF(raw_data!AL4="slightly serious", 2, 1))))</f>
        <v>5</v>
      </c>
      <c r="AM4">
        <f>IF(raw_data!AM4="seriously concerned", 5, IF(raw_data!AM4="concerned", 4, IF(raw_data!AM4="slightly concerned", 3, IF(raw_data!AM4="not concerned at all", 2, 1))))</f>
        <v>5</v>
      </c>
      <c r="AN4">
        <f>IF(raw_data!AN4="strongly agree", 5, IF(raw_data!AN4="agree", 4, IF(raw_data!AN4="neutral", 3, IF(raw_data!AN4="disagree", 2, 1))))</f>
        <v>1</v>
      </c>
      <c r="AO4" s="30">
        <f>IF(raw_data!AO4="strongly agree", 5, IF(raw_data!AO4="agree", 4, IF(raw_data!AO4="neutral", 3, IF(raw_data!AO4="disagree", 2, 1))))</f>
        <v>5</v>
      </c>
      <c r="AP4" s="30">
        <f>IF(raw_data!AP4="strongly agree", 5, IF(raw_data!AP4="agree", 4, IF(raw_data!AP4="neutral", 3, IF(raw_data!AP4="disagree", 2, 1))))</f>
        <v>2</v>
      </c>
      <c r="AQ4" s="30">
        <f>IF(raw_data!AQ4="strongly agree", 5, IF(raw_data!AQ4="agree", 4, IF(raw_data!AQ4="neutral", 3, IF(raw_data!AQ4="disagree", 2, 1))))</f>
        <v>5</v>
      </c>
      <c r="AR4" s="30">
        <f>IF(raw_data!AR4="strongly agree", 5, IF(raw_data!AR4="agree", 4, IF(raw_data!AR4="neutral", 3, IF(raw_data!AR4="disagree", 2, 1))))</f>
        <v>1</v>
      </c>
      <c r="AS4" s="30">
        <f>IF(raw_data!AS4="strongly agree", 5, IF(raw_data!AS4="agree", 4, IF(raw_data!AS4="neutral", 3, IF(raw_data!AS4="disagree", 2, 1))))</f>
        <v>4</v>
      </c>
      <c r="AT4" s="30">
        <f>IF(raw_data!AT4="strongly agree", 5, IF(raw_data!AT4="agree", 4, IF(raw_data!AT4="neutral", 3, IF(raw_data!AT4="disagree", 2, 1))))</f>
        <v>4</v>
      </c>
      <c r="AU4" s="30">
        <f>IF(raw_data!AU4="strongly agree", 5, IF(raw_data!AU4="agree", 4, IF(raw_data!AU4="neutral", 3, IF(raw_data!AU4="disagree", 2, 1))))</f>
        <v>5</v>
      </c>
      <c r="AV4">
        <f>IF(raw_data!AV4="very strong influence", 5, IF(raw_data!AV4="substantial influence", 4, IF(raw_data!AV4="moderate influence", 3, IF(raw_data!AV4="limited influence", 2, 1))))</f>
        <v>1</v>
      </c>
      <c r="AW4" s="30">
        <f>IF(raw_data!AW4="very strong influence", 5, IF(raw_data!AW4="substantial influence", 4, IF(raw_data!AW4="moderate influence", 3, IF(raw_data!AW4="limited influence", 2, 1))))</f>
        <v>5</v>
      </c>
      <c r="AX4" s="30">
        <f>IF(raw_data!AX4="very strong influence", 5, IF(raw_data!AX4="substantial influence", 4, IF(raw_data!AX4="moderate influence", 3, IF(raw_data!AX4="limited influence", 2, 1))))</f>
        <v>5</v>
      </c>
      <c r="AY4" s="30">
        <f>IF(raw_data!AY4="very strong influence", 5, IF(raw_data!AY4="substantial influence", 4, IF(raw_data!AY4="moderate influence", 3, IF(raw_data!AY4="limited influence", 2, 1))))</f>
        <v>3</v>
      </c>
      <c r="AZ4" s="30">
        <f>IF(raw_data!AZ4="very strong influence", 5, IF(raw_data!AZ4="substantial influence", 4, IF(raw_data!AZ4="moderate influence", 3, IF(raw_data!AZ4="limited influence", 2, 1))))</f>
        <v>5</v>
      </c>
      <c r="BA4" s="30">
        <f>IF(raw_data!BA4="very strong influence", 5, IF(raw_data!BA4="substantial influence", 4, IF(raw_data!BA4="moderate influence", 3, IF(raw_data!BA4="limited influence", 2, 1))))</f>
        <v>5</v>
      </c>
      <c r="BB4" s="30">
        <f>IF(raw_data!BB4="very strong influence", 5, IF(raw_data!BB4="substantial influence", 4, IF(raw_data!BB4="moderate influence", 3, IF(raw_data!BB4="limited influence", 2, 1))))</f>
        <v>4</v>
      </c>
      <c r="BC4" s="30">
        <f>IF(raw_data!BC4="very strong influence", 5, IF(raw_data!BC4="substantial influence", 4, IF(raw_data!BC4="moderate influence", 3, IF(raw_data!BC4="limited influence", 2, 1))))</f>
        <v>3</v>
      </c>
      <c r="BD4" s="30">
        <f>IF(raw_data!BD4="very strong influence", 5, IF(raw_data!BD4="substantial influence", 4, IF(raw_data!BD4="moderate influence", 3, IF(raw_data!BD4="limited influence", 2, 1))))</f>
        <v>5</v>
      </c>
      <c r="BE4" s="30">
        <f>IF(raw_data!BE4="very strong influence", 5, IF(raw_data!BE4="substantial influence", 4, IF(raw_data!BE4="moderate influence", 3, IF(raw_data!BE4="limited influence", 2, 1))))</f>
        <v>5</v>
      </c>
      <c r="BF4" s="30">
        <f>IF(raw_data!BF4="very strong influence", 5, IF(raw_data!BF4="substantial influence", 4, IF(raw_data!BF4="moderate influence", 3, IF(raw_data!BF4="limited influence", 2, 1))))</f>
        <v>5</v>
      </c>
      <c r="BG4" s="30">
        <f>IF(raw_data!BG4="very strong influence", 5, IF(raw_data!BG4="substantial influence", 4, IF(raw_data!BG4="moderate influence", 3, IF(raw_data!BG4="limited influence", 2, 1))))</f>
        <v>1</v>
      </c>
      <c r="BH4" s="30">
        <f>IF(raw_data!BH4="no",0,IF(raw_data!BH4="na",0,1))</f>
        <v>1</v>
      </c>
      <c r="BI4" s="30">
        <f>IF(raw_data!BI4="no",0,IF(raw_data!BI4="na",0,1))</f>
        <v>1</v>
      </c>
      <c r="BJ4" s="30">
        <f>IF(raw_data!BJ4="no",0,IF(raw_data!BJ4="na",0,1))</f>
        <v>1</v>
      </c>
      <c r="BK4" s="30">
        <f>IF(raw_data!BK4="no",0,IF(raw_data!BK4="na",0,1))</f>
        <v>1</v>
      </c>
      <c r="BL4" s="30">
        <f>IF(raw_data!BL4="no",0,IF(raw_data!BL4="na",0,1))</f>
        <v>0</v>
      </c>
      <c r="BM4" s="30">
        <f>IF(raw_data!BM4="no",0,IF(raw_data!BM4="na",0,1))</f>
        <v>1</v>
      </c>
      <c r="BN4" s="30">
        <f>IF(raw_data!BN4="no",0,IF(raw_data!BN4="na",0,1))</f>
        <v>0</v>
      </c>
      <c r="BO4">
        <f>IF(raw_data!BO4="yes", 2, IF(raw_data!BO4="sometimes", 1, 0))</f>
        <v>2</v>
      </c>
      <c r="BP4">
        <f>IF(raw_data!BP4="na", 0, IF(raw_data!BP4="not required by law", 0, IF(raw_data!BP4="not required by business", 1, IF(raw_data!BP4="don't feel the need", 2, IF(raw_data!BP4="clients don't prefer", 3, 4)))))</f>
        <v>0</v>
      </c>
      <c r="BQ4">
        <f>IF(raw_data!BQ4="as prescribed", 0, IF(raw_data!BQ4="more than prescribed", 1, IF(raw_data!BQ4="stop before prescribed", 2, IF(raw_data!BQ4="as long as I feel", 3, 4))))</f>
        <v>0</v>
      </c>
      <c r="BR4">
        <f>IF(raw_data!BR4="yes", 1, 0)</f>
        <v>1</v>
      </c>
      <c r="BS4" s="30">
        <f>IF(raw_data!BS4="no",0,IF(raw_data!BS4="na",0,1))</f>
        <v>1</v>
      </c>
      <c r="BT4" s="30">
        <f>IF(raw_data!BT4="no",0,IF(raw_data!BT4="na",0,1))</f>
        <v>1</v>
      </c>
      <c r="BU4" s="30">
        <f>IF(raw_data!BU4="no",0,IF(raw_data!BU4="na",0,1))</f>
        <v>1</v>
      </c>
      <c r="BV4" s="30">
        <f>IF(raw_data!BV4="no",0,IF(raw_data!BV4="na",0,1))</f>
        <v>1</v>
      </c>
      <c r="BW4" s="30">
        <f>IF(raw_data!BW4="no",0,IF(raw_data!BW4="na",0,1))</f>
        <v>1</v>
      </c>
      <c r="BX4" s="30">
        <f>IF(raw_data!BX4="no",0,IF(raw_data!BX4="na",0,1))</f>
        <v>1</v>
      </c>
      <c r="BY4" s="30">
        <f>IF(raw_data!BY4="no",0,IF(raw_data!BY4="na",0,1))</f>
        <v>0</v>
      </c>
      <c r="BZ4" s="30">
        <f>IF(raw_data!BZ4="no",0,IF(raw_data!BZ4="na",0,1))</f>
        <v>0</v>
      </c>
      <c r="CA4" s="30">
        <f>IF(raw_data!CA4="no",0,IF(raw_data!CA4="na",0,1))</f>
        <v>1</v>
      </c>
      <c r="CB4" s="30">
        <f>IF(raw_data!CB4="no",0,IF(raw_data!CB4="na",0,1))</f>
        <v>0</v>
      </c>
      <c r="CC4" s="30">
        <f>IF(raw_data!CC4="no",0,IF(raw_data!CC4="na",0,1))</f>
        <v>0</v>
      </c>
      <c r="CD4" s="30">
        <f>IF(raw_data!CD4="no",0,IF(raw_data!CD4="na",0,1))</f>
        <v>1</v>
      </c>
      <c r="CE4" s="30">
        <f>IF(raw_data!CE4="no",0,IF(raw_data!CE4="na",0,1))</f>
        <v>0</v>
      </c>
      <c r="CF4" s="30">
        <f>IF(raw_data!CF4="no",0,IF(raw_data!CF4="na",0,1))</f>
        <v>0</v>
      </c>
      <c r="CG4" s="30">
        <f>IF(raw_data!CG4="no",0,IF(raw_data!CG4="na",0,1))</f>
        <v>1</v>
      </c>
      <c r="CH4" s="30">
        <f>IF(raw_data!CH4="no",0,IF(raw_data!CH4="na",0,1))</f>
        <v>0</v>
      </c>
      <c r="CI4" s="30">
        <f>IF(raw_data!CI4="no",0,IF(raw_data!CI4="na",0,1))</f>
        <v>0</v>
      </c>
      <c r="CJ4" s="30">
        <f>IF(raw_data!CJ4="no",0,IF(raw_data!CJ4="na",0,1))</f>
        <v>1</v>
      </c>
      <c r="CK4" s="30">
        <f>IF(raw_data!CK4="no",0,IF(raw_data!CK4="na",0,1))</f>
        <v>1</v>
      </c>
      <c r="CL4" s="30">
        <f>IF(raw_data!CL4="no",0,IF(raw_data!CL4="na",0,1))</f>
        <v>1</v>
      </c>
      <c r="CM4" s="30">
        <f>IF(raw_data!CM4="no",0,IF(raw_data!CM4="na",0,1))</f>
        <v>1</v>
      </c>
      <c r="CN4" s="30">
        <f>IF(raw_data!CN4="no",0,IF(raw_data!CN4="na",0,1))</f>
        <v>1</v>
      </c>
      <c r="CO4">
        <f>IF(raw_data!CO4="least effective",1,IF(raw_data!CO4="somewhat effective",2,IF(raw_data!CO4="effective",3,4)))</f>
        <v>1</v>
      </c>
      <c r="CP4" s="30">
        <f>IF(raw_data!CP4="no",0,IF(raw_data!CP4="na",0,1))</f>
        <v>1</v>
      </c>
      <c r="CQ4" s="30">
        <f>IF(raw_data!CQ4="no",0,IF(raw_data!CQ4="na",0,1))</f>
        <v>1</v>
      </c>
      <c r="CR4" s="30">
        <f>IF(raw_data!CR4="no",0,IF(raw_data!CR4="na",0,1))</f>
        <v>1</v>
      </c>
      <c r="CS4" s="30">
        <f>IF(raw_data!CS4="no",0,IF(raw_data!CS4="na",0,1))</f>
        <v>1</v>
      </c>
      <c r="CT4" s="30">
        <f>IF(raw_data!CT4="no",0,IF(raw_data!CT4="na",0,1))</f>
        <v>1</v>
      </c>
      <c r="CU4" s="30">
        <f>IF(raw_data!CU4="no",0,IF(raw_data!CU4="na",0,1))</f>
        <v>1</v>
      </c>
      <c r="CV4" s="30">
        <f>IF(raw_data!CV4="no",0,IF(raw_data!CV4="na",0,1))</f>
        <v>1</v>
      </c>
      <c r="CW4" s="30">
        <f>IF(raw_data!CW4="no",0,IF(raw_data!CW4="na",0,1))</f>
        <v>1</v>
      </c>
      <c r="CX4" s="30">
        <f>IF(raw_data!CX4="no",0,IF(raw_data!CX4="na",0,1))</f>
        <v>1</v>
      </c>
      <c r="CY4">
        <f>IF(raw_data!CY4="na",0,IF(raw_data!CY4="tv",1,IF(raw_data!CY4="radio",1,IF(raw_data!CY4="newspaper",1,IF(raw_data!CY4="internet",1,IF(raw_data!CY4="sns",1,2))))))</f>
        <v>1</v>
      </c>
      <c r="CZ4" s="30">
        <f>IF(raw_data!CZ4="na",0,IF(raw_data!CZ4="tv",1,IF(raw_data!CZ4="radio",1,IF(raw_data!CZ4="newspaper",1,IF(raw_data!CZ4="internet",1,IF(raw_data!CZ4="sns",1,2))))))</f>
        <v>1</v>
      </c>
      <c r="DA4" s="30">
        <f>IF(raw_data!DA4="na",0,IF(raw_data!DA4="tv",1,IF(raw_data!DA4="radio",1,IF(raw_data!DA4="newspaper",1,IF(raw_data!DA4="internet",1,IF(raw_data!DA4="sns",1,2))))))</f>
        <v>1</v>
      </c>
      <c r="DB4">
        <f>IF(raw_data!DB4="4+ hrs",4,IF(raw_data!DB4="2-4 hrs",3,IF(raw_data!DB4="1-2 hrs",2,1)))</f>
        <v>4</v>
      </c>
      <c r="DC4" s="30">
        <f>IF(raw_data!DC4="4+ hrs",4,IF(raw_data!DC4="2-4 hrs",3,IF(raw_data!DC4="1-2 hrs",2,1)))</f>
        <v>3</v>
      </c>
      <c r="DD4" s="30">
        <f>IF(raw_data!DD4="4+ hrs",4,IF(raw_data!DD4="2-4 hrs",3,IF(raw_data!DD4="1-2 hrs",2,1)))</f>
        <v>3</v>
      </c>
      <c r="DE4" s="30">
        <f>IF(raw_data!DE4="na",0,IF(raw_data!DE4="tv",1,IF(raw_data!DE4="radio",1,IF(raw_data!DE4="newspaper",1,IF(raw_data!DE4="internet",1,IF(raw_data!DE4="sns",1,2))))))</f>
        <v>1</v>
      </c>
      <c r="DF4" s="30">
        <f>IF(raw_data!DF4="na",0,IF(raw_data!DF4="tv",1,IF(raw_data!DF4="radio",1,IF(raw_data!DF4="newspaper",1,IF(raw_data!DF4="internet",1,IF(raw_data!DF4="sns",1,2))))))</f>
        <v>2</v>
      </c>
      <c r="DG4" s="30">
        <f>IF(raw_data!DG4="na",0,IF(raw_data!DG4="tv",1,IF(raw_data!DG4="radio",1,IF(raw_data!DG4="newspaper",1,IF(raw_data!DG4="internet",1,IF(raw_data!DG4="sns",1,2))))))</f>
        <v>1</v>
      </c>
      <c r="DH4" s="30">
        <f>IF(raw_data!DH4="4+ hrs",4,IF(raw_data!DH4="2-4 hrs",3,IF(raw_data!DH4="1-2 hrs",2,1)))</f>
        <v>4</v>
      </c>
      <c r="DI4" s="30">
        <f>IF(raw_data!DI4="4+ hrs",4,IF(raw_data!DI4="2-4 hrs",3,IF(raw_data!DI4="1-2 hrs",2,1)))</f>
        <v>3</v>
      </c>
      <c r="DJ4" s="30">
        <f>IF(raw_data!DJ4="4+ hrs",4,IF(raw_data!DJ4="2-4 hrs",3,IF(raw_data!DJ4="1-2 hrs",2,1)))</f>
        <v>3</v>
      </c>
      <c r="DK4">
        <f>IF(raw_data!DK4="only news", 1, IF(raw_data!DK4="mostly news", 2, IF(raw_data!DK4="balanced", 3, IF(raw_data!DK4="mostly entertainment", 2, 1))))</f>
        <v>3</v>
      </c>
      <c r="DL4" s="30">
        <f>IF(raw_data!DL4="no",0,IF(raw_data!DL4="na",0,1))</f>
        <v>0</v>
      </c>
      <c r="DM4" s="30">
        <f>IF(raw_data!DM4="no",0,IF(raw_data!DM4="na",0,1))</f>
        <v>0</v>
      </c>
      <c r="DN4" s="30">
        <f>IF(raw_data!DN4="no",0,IF(raw_data!DN4="na",0,1))</f>
        <v>1</v>
      </c>
      <c r="DO4" s="30">
        <f>IF(raw_data!DO4="no",0,IF(raw_data!DO4="na",0,1))</f>
        <v>0</v>
      </c>
      <c r="DP4" s="30">
        <f>IF(raw_data!DP4="no",0,IF(raw_data!DP4="na",0,1))</f>
        <v>1</v>
      </c>
      <c r="DQ4" s="30">
        <f>IF(raw_data!DQ4="no",0,IF(raw_data!DQ4="na",0,1))</f>
        <v>1</v>
      </c>
      <c r="DR4">
        <f>IF(raw_data!DR4="interested", 3, IF(raw_data!DR4="neutral", 2, 1))</f>
        <v>2</v>
      </c>
      <c r="DS4">
        <f>IF(raw_data!DS4="vet school", 1, IF(raw_data!DS4="symposia", 1, IF(raw_data!DS4="conferences", 1, IF(raw_data!DS4="online course", 1, IF(raw_data!DS4="websites", 1, IF(raw_data!DS4="documentary", 1, IF(raw_data!DS4="tv", 1, IF(raw_data!DS4="newspaper", 1, IF(raw_data!DS4="blogs", 1, IF(raw_data!DS4="sns", 1, IF(raw_data!DS4="na", 0, 2)))))))))))</f>
        <v>1</v>
      </c>
      <c r="DT4" s="30">
        <f>IF(raw_data!DT4="vet school", 1, IF(raw_data!DT4="symposia", 1, IF(raw_data!DT4="conferences", 1, IF(raw_data!DT4="online course", 1, IF(raw_data!DT4="websites", 1, IF(raw_data!DT4="documentary", 1, IF(raw_data!DT4="tv", 1, IF(raw_data!DT4="newspaper", 1, IF(raw_data!DT4="blogs", 1, IF(raw_data!DT4="sns", 1, IF(raw_data!DT4="na", 0, 2)))))))))))</f>
        <v>1</v>
      </c>
      <c r="DU4" s="30">
        <f>IF(raw_data!DU4="vet school", 1, IF(raw_data!DU4="symposia", 1, IF(raw_data!DU4="conferences", 1, IF(raw_data!DU4="online course", 1, IF(raw_data!DU4="websites", 1, IF(raw_data!DU4="documentary", 1, IF(raw_data!DU4="tv", 1, IF(raw_data!DU4="newspaper", 1, IF(raw_data!DU4="blogs", 1, IF(raw_data!DU4="sns", 1, IF(raw_data!DU4="na", 0, 2)))))))))))</f>
        <v>1</v>
      </c>
    </row>
    <row r="5" spans="1:125" x14ac:dyDescent="0.35">
      <c r="A5">
        <v>2</v>
      </c>
      <c r="B5" s="30">
        <f>IF(raw_data!B5="post-graduate",7,IF(raw_data!B5="graduate",6,IF(raw_data!B5="college",5,IF(raw_data!B5="technical",4,IF(raw_data!B5="high school",3,IF(raw_data!B5="elementary",2,IF(raw_data!B5="some schooling",1,0)))))))</f>
        <v>6</v>
      </c>
      <c r="C5" s="30">
        <f>IF(raw_data!C5="government vet",0,IF(raw_data!C5="non-government vet",1,IF(raw_data!C5="para-vet",2,IF(raw_data!C5="animal health worker",2,IF(raw_data!C5="animal health authority",3,4)))))</f>
        <v>0</v>
      </c>
      <c r="D5" s="30">
        <f>2020 + (raw_data!D5 * -1)</f>
        <v>50</v>
      </c>
      <c r="E5" s="30">
        <f>IF(raw_data!E5="less than 1 yr", 0, IF(raw_data!E5="1-2 yrs", 1, IF(raw_data!E5="2-5 yrs", 2, IF(raw_data!E5="5-10 yrs", 3, 4))))</f>
        <v>3</v>
      </c>
      <c r="F5" s="30">
        <f>IF(raw_data!F5="male", 0, IF(raw_data!F5="female", 1, 2))</f>
        <v>1</v>
      </c>
      <c r="G5" s="30">
        <f>IF(raw_data!G5="no",0,IF(raw_data!G5="na",0,1))</f>
        <v>1</v>
      </c>
      <c r="H5" s="30">
        <f>IF(raw_data!H5="no",0,IF(raw_data!H5="na",0,1))</f>
        <v>1</v>
      </c>
      <c r="I5" s="30">
        <f>IF(raw_data!I5="no",0,IF(raw_data!I5="na",0,1))</f>
        <v>1</v>
      </c>
      <c r="J5" s="30">
        <f>IF(raw_data!J5="no",0,IF(raw_data!J5="na",0,1))</f>
        <v>1</v>
      </c>
      <c r="K5" s="30">
        <f>IF(raw_data!K5="no",0,IF(raw_data!K5="na",0,1))</f>
        <v>1</v>
      </c>
      <c r="L5" s="30">
        <f>IF(raw_data!L5="no",0,IF(raw_data!L5="na",0,1))</f>
        <v>1</v>
      </c>
      <c r="M5" s="30">
        <f>IF(raw_data!M5="no",0,IF(raw_data!M5="don't know",0,1))</f>
        <v>1</v>
      </c>
      <c r="N5" s="30">
        <f>IF(raw_data!N5="no",0,IF(raw_data!N5="na",0,1))</f>
        <v>1</v>
      </c>
      <c r="O5" s="30">
        <f>IF(raw_data!O5="no",0,IF(raw_data!O5="na",0,1))</f>
        <v>1</v>
      </c>
      <c r="P5" s="30">
        <f>IF(raw_data!P5="no",0,IF(raw_data!P5="na",0,1))</f>
        <v>1</v>
      </c>
      <c r="Q5" s="30">
        <f>IF(raw_data!Q5="no",0,IF(raw_data!Q5="na",0,1))</f>
        <v>1</v>
      </c>
      <c r="R5" s="30">
        <f>IF(raw_data!R5="no",0,IF(raw_data!R5="don't know",0,1))</f>
        <v>1</v>
      </c>
      <c r="S5" s="30">
        <f>IF(raw_data!S5="no",0,IF(raw_data!S5="don't know",0,1))</f>
        <v>1</v>
      </c>
      <c r="T5" s="30">
        <f>IF(raw_data!T5="no",0,IF(raw_data!T5="don't know",0,1))</f>
        <v>1</v>
      </c>
      <c r="U5" s="30">
        <f>IF(raw_data!U5="no",0,IF(raw_data!U5="na",0,1))</f>
        <v>0</v>
      </c>
      <c r="V5" s="30">
        <f>IF(raw_data!V5="no",0,IF(raw_data!V5="na",0,1))</f>
        <v>0</v>
      </c>
      <c r="W5" s="30">
        <f>IF(raw_data!W5="no",0,IF(raw_data!W5="na",0,1))</f>
        <v>1</v>
      </c>
      <c r="X5" s="30">
        <f>IF(raw_data!X5="no",0,IF(raw_data!X5="na",0,1))</f>
        <v>1</v>
      </c>
      <c r="Y5" s="30">
        <f>IF(raw_data!Y5="no",0,IF(raw_data!Y5="na",0,1))</f>
        <v>0</v>
      </c>
      <c r="Z5" s="30">
        <f>IF(raw_data!Z5="no",0,IF(raw_data!Z5="na",0,1))</f>
        <v>1</v>
      </c>
      <c r="AA5" s="30">
        <f>IF(raw_data!AA5="no",0,IF(raw_data!AA5="na",0,1))</f>
        <v>1</v>
      </c>
      <c r="AB5" s="30">
        <f>IF(raw_data!AB5="no",0,IF(raw_data!AB5="na",0,1))</f>
        <v>1</v>
      </c>
      <c r="AC5" s="30">
        <f>IF(raw_data!AC5="no",0,IF(raw_data!AC5="na",0,1))</f>
        <v>1</v>
      </c>
      <c r="AD5" s="30">
        <f>IF(raw_data!AD5="no",0,IF(raw_data!AD5="na",0,1))</f>
        <v>1</v>
      </c>
      <c r="AE5" s="30">
        <f>IF(raw_data!AE5="no",0,IF(raw_data!AE5="na",0,1))</f>
        <v>1</v>
      </c>
      <c r="AF5" s="30">
        <f>IF(raw_data!AF5="no",0,IF(raw_data!AF5="na",0,1))</f>
        <v>1</v>
      </c>
      <c r="AG5" s="30">
        <f>IF(raw_data!AG5="no",1,IF(raw_data!AG5="na",1,0))</f>
        <v>1</v>
      </c>
      <c r="AH5" s="30">
        <f>IF(raw_data!AH5="no",0,IF(raw_data!AH5="na",0,1))</f>
        <v>1</v>
      </c>
      <c r="AI5" s="30">
        <f>IF(raw_data!AI5="no idea",0,IF(raw_data!AI5="little idea",1,IF(raw_data!AI5="basic info",2,IF(raw_data!AI5="understand how it spreads",3,4))))</f>
        <v>3</v>
      </c>
      <c r="AJ5" s="30">
        <f>IF(raw_data!AJ5="true", 0, 1)</f>
        <v>1</v>
      </c>
      <c r="AK5" s="30">
        <f>IF(raw_data!AK5="no",0,IF(raw_data!AK5="don't know",0,1))</f>
        <v>1</v>
      </c>
      <c r="AL5" s="30">
        <f>IF(raw_data!AL5="very serious", 5, IF(raw_data!AL5="serious", 4, IF(raw_data!AL5="moderately serious", 3, IF(raw_data!AL5="slightly serious", 2, 1))))</f>
        <v>5</v>
      </c>
      <c r="AM5" s="30">
        <f>IF(raw_data!AM5="seriously concerned", 5, IF(raw_data!AM5="concerned", 4, IF(raw_data!AM5="slightly concerned", 3, IF(raw_data!AM5="not concerned at all", 2, 1))))</f>
        <v>4</v>
      </c>
      <c r="AN5" s="30">
        <f>IF(raw_data!AN5="strongly agree", 5, IF(raw_data!AN5="agree", 4, IF(raw_data!AN5="neutral", 3, IF(raw_data!AN5="disagree", 2, 1))))</f>
        <v>2</v>
      </c>
      <c r="AO5" s="30">
        <f>IF(raw_data!AO5="strongly agree", 5, IF(raw_data!AO5="agree", 4, IF(raw_data!AO5="neutral", 3, IF(raw_data!AO5="disagree", 2, 1))))</f>
        <v>5</v>
      </c>
      <c r="AP5" s="30">
        <f>IF(raw_data!AP5="strongly agree", 5, IF(raw_data!AP5="agree", 4, IF(raw_data!AP5="neutral", 3, IF(raw_data!AP5="disagree", 2, 1))))</f>
        <v>2</v>
      </c>
      <c r="AQ5" s="30">
        <f>IF(raw_data!AQ5="strongly agree", 5, IF(raw_data!AQ5="agree", 4, IF(raw_data!AQ5="neutral", 3, IF(raw_data!AQ5="disagree", 2, 1))))</f>
        <v>5</v>
      </c>
      <c r="AR5" s="30">
        <f>IF(raw_data!AR5="strongly agree", 5, IF(raw_data!AR5="agree", 4, IF(raw_data!AR5="neutral", 3, IF(raw_data!AR5="disagree", 2, 1))))</f>
        <v>1</v>
      </c>
      <c r="AS5" s="30">
        <f>IF(raw_data!AS5="strongly agree", 5, IF(raw_data!AS5="agree", 4, IF(raw_data!AS5="neutral", 3, IF(raw_data!AS5="disagree", 2, 1))))</f>
        <v>4</v>
      </c>
      <c r="AT5" s="30">
        <f>IF(raw_data!AT5="strongly agree", 5, IF(raw_data!AT5="agree", 4, IF(raw_data!AT5="neutral", 3, IF(raw_data!AT5="disagree", 2, 1))))</f>
        <v>4</v>
      </c>
      <c r="AU5" s="30">
        <f>IF(raw_data!AU5="strongly agree", 5, IF(raw_data!AU5="agree", 4, IF(raw_data!AU5="neutral", 3, IF(raw_data!AU5="disagree", 2, 1))))</f>
        <v>4</v>
      </c>
      <c r="AV5" s="30">
        <f>IF(raw_data!AV5="very strong influence", 5, IF(raw_data!AV5="substantial influence", 4, IF(raw_data!AV5="moderate influence", 3, IF(raw_data!AV5="limited influence", 2, 1))))</f>
        <v>1</v>
      </c>
      <c r="AW5" s="30">
        <f>IF(raw_data!AW5="very strong influence", 5, IF(raw_data!AW5="substantial influence", 4, IF(raw_data!AW5="moderate influence", 3, IF(raw_data!AW5="limited influence", 2, 1))))</f>
        <v>5</v>
      </c>
      <c r="AX5" s="30">
        <f>IF(raw_data!AX5="very strong influence", 5, IF(raw_data!AX5="substantial influence", 4, IF(raw_data!AX5="moderate influence", 3, IF(raw_data!AX5="limited influence", 2, 1))))</f>
        <v>5</v>
      </c>
      <c r="AY5" s="30">
        <f>IF(raw_data!AY5="very strong influence", 5, IF(raw_data!AY5="substantial influence", 4, IF(raw_data!AY5="moderate influence", 3, IF(raw_data!AY5="limited influence", 2, 1))))</f>
        <v>3</v>
      </c>
      <c r="AZ5" s="30">
        <f>IF(raw_data!AZ5="very strong influence", 5, IF(raw_data!AZ5="substantial influence", 4, IF(raw_data!AZ5="moderate influence", 3, IF(raw_data!AZ5="limited influence", 2, 1))))</f>
        <v>5</v>
      </c>
      <c r="BA5" s="30">
        <f>IF(raw_data!BA5="very strong influence", 5, IF(raw_data!BA5="substantial influence", 4, IF(raw_data!BA5="moderate influence", 3, IF(raw_data!BA5="limited influence", 2, 1))))</f>
        <v>5</v>
      </c>
      <c r="BB5" s="30">
        <f>IF(raw_data!BB5="very strong influence", 5, IF(raw_data!BB5="substantial influence", 4, IF(raw_data!BB5="moderate influence", 3, IF(raw_data!BB5="limited influence", 2, 1))))</f>
        <v>4</v>
      </c>
      <c r="BC5" s="30">
        <f>IF(raw_data!BC5="very strong influence", 5, IF(raw_data!BC5="substantial influence", 4, IF(raw_data!BC5="moderate influence", 3, IF(raw_data!BC5="limited influence", 2, 1))))</f>
        <v>3</v>
      </c>
      <c r="BD5" s="30">
        <f>IF(raw_data!BD5="very strong influence", 5, IF(raw_data!BD5="substantial influence", 4, IF(raw_data!BD5="moderate influence", 3, IF(raw_data!BD5="limited influence", 2, 1))))</f>
        <v>5</v>
      </c>
      <c r="BE5" s="30">
        <f>IF(raw_data!BE5="very strong influence", 5, IF(raw_data!BE5="substantial influence", 4, IF(raw_data!BE5="moderate influence", 3, IF(raw_data!BE5="limited influence", 2, 1))))</f>
        <v>5</v>
      </c>
      <c r="BF5" s="30">
        <f>IF(raw_data!BF5="very strong influence", 5, IF(raw_data!BF5="substantial influence", 4, IF(raw_data!BF5="moderate influence", 3, IF(raw_data!BF5="limited influence", 2, 1))))</f>
        <v>5</v>
      </c>
      <c r="BG5" s="30">
        <f>IF(raw_data!BG5="very strong influence", 5, IF(raw_data!BG5="substantial influence", 4, IF(raw_data!BG5="moderate influence", 3, IF(raw_data!BG5="limited influence", 2, 1))))</f>
        <v>1</v>
      </c>
      <c r="BH5" s="30">
        <f>IF(raw_data!BH5="no",0,IF(raw_data!BH5="na",0,1))</f>
        <v>1</v>
      </c>
      <c r="BI5" s="30">
        <f>IF(raw_data!BI5="no",0,IF(raw_data!BI5="na",0,1))</f>
        <v>1</v>
      </c>
      <c r="BJ5" s="30">
        <f>IF(raw_data!BJ5="no",0,IF(raw_data!BJ5="na",0,1))</f>
        <v>1</v>
      </c>
      <c r="BK5" s="30">
        <f>IF(raw_data!BK5="no",0,IF(raw_data!BK5="na",0,1))</f>
        <v>1</v>
      </c>
      <c r="BL5" s="30">
        <f>IF(raw_data!BL5="no",0,IF(raw_data!BL5="na",0,1))</f>
        <v>0</v>
      </c>
      <c r="BM5" s="30">
        <f>IF(raw_data!BM5="no",0,IF(raw_data!BM5="na",0,1))</f>
        <v>1</v>
      </c>
      <c r="BN5" s="30">
        <f>IF(raw_data!BN5="no",0,IF(raw_data!BN5="na",0,1))</f>
        <v>1</v>
      </c>
      <c r="BO5" s="30">
        <f>IF(raw_data!BO5="yes", 2, IF(raw_data!BO5="sometimes", 1, 0))</f>
        <v>2</v>
      </c>
      <c r="BP5" s="30">
        <f>IF(raw_data!BP5="na", 0, IF(raw_data!BP5="not required by law", 0, IF(raw_data!BP5="not required by business", 1, IF(raw_data!BP5="don't feel the need", 2, IF(raw_data!BP5="clients don't prefer", 3, 4)))))</f>
        <v>0</v>
      </c>
      <c r="BQ5" s="30">
        <f>IF(raw_data!BQ5="as prescribed", 0, IF(raw_data!BQ5="more than prescribed", 1, IF(raw_data!BQ5="stop before prescribed", 2, IF(raw_data!BQ5="as long as I feel", 3, 4))))</f>
        <v>0</v>
      </c>
      <c r="BR5" s="30">
        <f>IF(raw_data!BR5="yes", 1, 0)</f>
        <v>1</v>
      </c>
      <c r="BS5" s="30">
        <f>IF(raw_data!BS5="no",0,IF(raw_data!BS5="na",0,1))</f>
        <v>1</v>
      </c>
      <c r="BT5" s="30">
        <f>IF(raw_data!BT5="no",0,IF(raw_data!BT5="na",0,1))</f>
        <v>1</v>
      </c>
      <c r="BU5" s="30">
        <f>IF(raw_data!BU5="no",0,IF(raw_data!BU5="na",0,1))</f>
        <v>1</v>
      </c>
      <c r="BV5" s="30">
        <f>IF(raw_data!BV5="no",0,IF(raw_data!BV5="na",0,1))</f>
        <v>1</v>
      </c>
      <c r="BW5" s="30">
        <f>IF(raw_data!BW5="no",0,IF(raw_data!BW5="na",0,1))</f>
        <v>1</v>
      </c>
      <c r="BX5" s="30">
        <f>IF(raw_data!BX5="no",0,IF(raw_data!BX5="na",0,1))</f>
        <v>1</v>
      </c>
      <c r="BY5" s="30">
        <f>IF(raw_data!BY5="no",0,IF(raw_data!BY5="na",0,1))</f>
        <v>0</v>
      </c>
      <c r="BZ5" s="30">
        <f>IF(raw_data!BZ5="no",0,IF(raw_data!BZ5="na",0,1))</f>
        <v>0</v>
      </c>
      <c r="CA5" s="30">
        <f>IF(raw_data!CA5="no",0,IF(raw_data!CA5="na",0,1))</f>
        <v>1</v>
      </c>
      <c r="CB5" s="30">
        <f>IF(raw_data!CB5="no",0,IF(raw_data!CB5="na",0,1))</f>
        <v>0</v>
      </c>
      <c r="CC5" s="30">
        <f>IF(raw_data!CC5="no",0,IF(raw_data!CC5="na",0,1))</f>
        <v>0</v>
      </c>
      <c r="CD5" s="30">
        <f>IF(raw_data!CD5="no",0,IF(raw_data!CD5="na",0,1))</f>
        <v>0</v>
      </c>
      <c r="CE5" s="30">
        <f>IF(raw_data!CE5="no",0,IF(raw_data!CE5="na",0,1))</f>
        <v>0</v>
      </c>
      <c r="CF5" s="30">
        <f>IF(raw_data!CF5="no",0,IF(raw_data!CF5="na",0,1))</f>
        <v>0</v>
      </c>
      <c r="CG5" s="30">
        <f>IF(raw_data!CG5="no",0,IF(raw_data!CG5="na",0,1))</f>
        <v>1</v>
      </c>
      <c r="CH5" s="30">
        <f>IF(raw_data!CH5="no",0,IF(raw_data!CH5="na",0,1))</f>
        <v>0</v>
      </c>
      <c r="CI5" s="30">
        <f>IF(raw_data!CI5="no",0,IF(raw_data!CI5="na",0,1))</f>
        <v>0</v>
      </c>
      <c r="CJ5" s="30">
        <f>IF(raw_data!CJ5="no",0,IF(raw_data!CJ5="na",0,1))</f>
        <v>0</v>
      </c>
      <c r="CK5" s="30">
        <f>IF(raw_data!CK5="no",0,IF(raw_data!CK5="na",0,1))</f>
        <v>1</v>
      </c>
      <c r="CL5" s="30">
        <f>IF(raw_data!CL5="no",0,IF(raw_data!CL5="na",0,1))</f>
        <v>1</v>
      </c>
      <c r="CM5" s="30">
        <f>IF(raw_data!CM5="no",0,IF(raw_data!CM5="na",0,1))</f>
        <v>1</v>
      </c>
      <c r="CN5" s="30">
        <f>IF(raw_data!CN5="no",0,IF(raw_data!CN5="na",0,1))</f>
        <v>1</v>
      </c>
      <c r="CO5" s="30">
        <f>IF(raw_data!CO5="least effective",1,IF(raw_data!CO5="somewhat effective",2,IF(raw_data!CO5="effective",3,4)))</f>
        <v>1</v>
      </c>
      <c r="CP5" s="30">
        <f>IF(raw_data!CP5="no",0,IF(raw_data!CP5="na",0,1))</f>
        <v>1</v>
      </c>
      <c r="CQ5" s="30">
        <f>IF(raw_data!CQ5="no",0,IF(raw_data!CQ5="na",0,1))</f>
        <v>1</v>
      </c>
      <c r="CR5" s="30">
        <f>IF(raw_data!CR5="no",0,IF(raw_data!CR5="na",0,1))</f>
        <v>1</v>
      </c>
      <c r="CS5" s="30">
        <f>IF(raw_data!CS5="no",0,IF(raw_data!CS5="na",0,1))</f>
        <v>1</v>
      </c>
      <c r="CT5" s="30">
        <f>IF(raw_data!CT5="no",0,IF(raw_data!CT5="na",0,1))</f>
        <v>1</v>
      </c>
      <c r="CU5" s="30">
        <f>IF(raw_data!CU5="no",0,IF(raw_data!CU5="na",0,1))</f>
        <v>1</v>
      </c>
      <c r="CV5" s="30">
        <f>IF(raw_data!CV5="no",0,IF(raw_data!CV5="na",0,1))</f>
        <v>1</v>
      </c>
      <c r="CW5" s="30">
        <f>IF(raw_data!CW5="no",0,IF(raw_data!CW5="na",0,1))</f>
        <v>1</v>
      </c>
      <c r="CX5" s="30">
        <f>IF(raw_data!CX5="no",0,IF(raw_data!CX5="na",0,1))</f>
        <v>1</v>
      </c>
      <c r="CY5" s="30">
        <f>IF(raw_data!CY5="na",0,IF(raw_data!CY5="tv",1,IF(raw_data!CY5="radio",1,IF(raw_data!CY5="newspaper",1,IF(raw_data!CY5="internet",1,IF(raw_data!CY5="sns",1,2))))))</f>
        <v>1</v>
      </c>
      <c r="CZ5" s="30">
        <f>IF(raw_data!CZ5="na",0,IF(raw_data!CZ5="tv",1,IF(raw_data!CZ5="radio",1,IF(raw_data!CZ5="newspaper",1,IF(raw_data!CZ5="internet",1,IF(raw_data!CZ5="sns",1,2))))))</f>
        <v>1</v>
      </c>
      <c r="DA5" s="30">
        <f>IF(raw_data!DA5="na",0,IF(raw_data!DA5="tv",1,IF(raw_data!DA5="radio",1,IF(raw_data!DA5="newspaper",1,IF(raw_data!DA5="internet",1,IF(raw_data!DA5="sns",1,2))))))</f>
        <v>1</v>
      </c>
      <c r="DB5" s="30">
        <f>IF(raw_data!DB5="4+ hrs",4,IF(raw_data!DB5="2-4 hrs",3,IF(raw_data!DB5="1-2 hrs",2,1)))</f>
        <v>4</v>
      </c>
      <c r="DC5" s="30">
        <f>IF(raw_data!DC5="4+ hrs",4,IF(raw_data!DC5="2-4 hrs",3,IF(raw_data!DC5="1-2 hrs",2,1)))</f>
        <v>3</v>
      </c>
      <c r="DD5" s="30">
        <f>IF(raw_data!DD5="4+ hrs",4,IF(raw_data!DD5="2-4 hrs",3,IF(raw_data!DD5="1-2 hrs",2,1)))</f>
        <v>2</v>
      </c>
      <c r="DE5" s="30">
        <f>IF(raw_data!DE5="na",0,IF(raw_data!DE5="tv",1,IF(raw_data!DE5="radio",1,IF(raw_data!DE5="newspaper",1,IF(raw_data!DE5="internet",1,IF(raw_data!DE5="sns",1,2))))))</f>
        <v>1</v>
      </c>
      <c r="DF5" s="30">
        <f>IF(raw_data!DF5="na",0,IF(raw_data!DF5="tv",1,IF(raw_data!DF5="radio",1,IF(raw_data!DF5="newspaper",1,IF(raw_data!DF5="internet",1,IF(raw_data!DF5="sns",1,2))))))</f>
        <v>2</v>
      </c>
      <c r="DG5" s="30">
        <f>IF(raw_data!DG5="na",0,IF(raw_data!DG5="tv",1,IF(raw_data!DG5="radio",1,IF(raw_data!DG5="newspaper",1,IF(raw_data!DG5="internet",1,IF(raw_data!DG5="sns",1,2))))))</f>
        <v>1</v>
      </c>
      <c r="DH5" s="30">
        <f>IF(raw_data!DH5="4+ hrs",4,IF(raw_data!DH5="2-4 hrs",3,IF(raw_data!DH5="1-2 hrs",2,1)))</f>
        <v>4</v>
      </c>
      <c r="DI5" s="30">
        <f>IF(raw_data!DI5="4+ hrs",4,IF(raw_data!DI5="2-4 hrs",3,IF(raw_data!DI5="1-2 hrs",2,1)))</f>
        <v>3</v>
      </c>
      <c r="DJ5" s="30">
        <f>IF(raw_data!DJ5="4+ hrs",4,IF(raw_data!DJ5="2-4 hrs",3,IF(raw_data!DJ5="1-2 hrs",2,1)))</f>
        <v>2</v>
      </c>
      <c r="DK5" s="30">
        <f>IF(raw_data!DK5="only news", 1, IF(raw_data!DK5="mostly news", 2, IF(raw_data!DK5="balanced", 3, IF(raw_data!DK5="mostly entertainment", 2, 1))))</f>
        <v>3</v>
      </c>
      <c r="DL5" s="30">
        <f>IF(raw_data!DL5="no",0,IF(raw_data!DL5="na",0,1))</f>
        <v>0</v>
      </c>
      <c r="DM5" s="30">
        <f>IF(raw_data!DM5="no",0,IF(raw_data!DM5="na",0,1))</f>
        <v>0</v>
      </c>
      <c r="DN5" s="30">
        <f>IF(raw_data!DN5="no",0,IF(raw_data!DN5="na",0,1))</f>
        <v>1</v>
      </c>
      <c r="DO5" s="30">
        <f>IF(raw_data!DO5="no",0,IF(raw_data!DO5="na",0,1))</f>
        <v>0</v>
      </c>
      <c r="DP5" s="30">
        <f>IF(raw_data!DP5="no",0,IF(raw_data!DP5="na",0,1))</f>
        <v>1</v>
      </c>
      <c r="DQ5" s="30">
        <f>IF(raw_data!DQ5="no",0,IF(raw_data!DQ5="na",0,1))</f>
        <v>1</v>
      </c>
      <c r="DR5" s="30">
        <f>IF(raw_data!DR5="interested", 3, IF(raw_data!DR5="neutral", 2, 1))</f>
        <v>2</v>
      </c>
      <c r="DS5" s="30">
        <f>IF(raw_data!DS5="vet school", 1, IF(raw_data!DS5="symposia", 1, IF(raw_data!DS5="conferences", 1, IF(raw_data!DS5="online course", 1, IF(raw_data!DS5="websites", 1, IF(raw_data!DS5="documentary", 1, IF(raw_data!DS5="tv", 1, IF(raw_data!DS5="newspaper", 1, IF(raw_data!DS5="blogs", 1, IF(raw_data!DS5="sns", 1, IF(raw_data!DS5="na", 0, 2)))))))))))</f>
        <v>1</v>
      </c>
      <c r="DT5" s="30">
        <f>IF(raw_data!DT5="vet school", 1, IF(raw_data!DT5="symposia", 1, IF(raw_data!DT5="conferences", 1, IF(raw_data!DT5="online course", 1, IF(raw_data!DT5="websites", 1, IF(raw_data!DT5="documentary", 1, IF(raw_data!DT5="tv", 1, IF(raw_data!DT5="newspaper", 1, IF(raw_data!DT5="blogs", 1, IF(raw_data!DT5="sns", 1, IF(raw_data!DT5="na", 0, 2)))))))))))</f>
        <v>1</v>
      </c>
      <c r="DU5" s="30">
        <f>IF(raw_data!DU5="vet school", 1, IF(raw_data!DU5="symposia", 1, IF(raw_data!DU5="conferences", 1, IF(raw_data!DU5="online course", 1, IF(raw_data!DU5="websites", 1, IF(raw_data!DU5="documentary", 1, IF(raw_data!DU5="tv", 1, IF(raw_data!DU5="newspaper", 1, IF(raw_data!DU5="blogs", 1, IF(raw_data!DU5="sns", 1, IF(raw_data!DU5="na", 0, 2)))))))))))</f>
        <v>1</v>
      </c>
    </row>
    <row r="6" spans="1:125" x14ac:dyDescent="0.35">
      <c r="A6">
        <v>3</v>
      </c>
      <c r="B6" s="30">
        <f>IF(raw_data!B6="post-graduate",7,IF(raw_data!B6="graduate",6,IF(raw_data!B6="college",5,IF(raw_data!B6="technical",4,IF(raw_data!B6="high school",3,IF(raw_data!B6="elementary",2,IF(raw_data!B6="some schooling",1,0)))))))</f>
        <v>6</v>
      </c>
      <c r="C6" s="30">
        <f>IF(raw_data!C6="government vet",0,IF(raw_data!C6="non-government vet",1,IF(raw_data!C6="para-vet",2,IF(raw_data!C6="animal health worker",2,IF(raw_data!C6="animal health authority",3,4)))))</f>
        <v>0</v>
      </c>
      <c r="D6" s="30">
        <f>2020 + (raw_data!D6 * -1)</f>
        <v>46</v>
      </c>
      <c r="E6" s="30">
        <f>IF(raw_data!E6="less than 1 yr", 0, IF(raw_data!E6="1-2 yrs", 1, IF(raw_data!E6="2-5 yrs", 2, IF(raw_data!E6="5-10 yrs", 3, 4))))</f>
        <v>3</v>
      </c>
      <c r="F6" s="30">
        <f>IF(raw_data!F6="male", 0, IF(raw_data!F6="female", 1, 2))</f>
        <v>0</v>
      </c>
      <c r="G6" s="30">
        <f>IF(raw_data!G6="no",0,IF(raw_data!G6="na",0,1))</f>
        <v>1</v>
      </c>
      <c r="H6" s="30">
        <f>IF(raw_data!H6="no",0,IF(raw_data!H6="na",0,1))</f>
        <v>1</v>
      </c>
      <c r="I6" s="30">
        <f>IF(raw_data!I6="no",0,IF(raw_data!I6="na",0,1))</f>
        <v>1</v>
      </c>
      <c r="J6" s="30">
        <f>IF(raw_data!J6="no",0,IF(raw_data!J6="na",0,1))</f>
        <v>1</v>
      </c>
      <c r="K6" s="30">
        <f>IF(raw_data!K6="no",0,IF(raw_data!K6="na",0,1))</f>
        <v>1</v>
      </c>
      <c r="L6" s="30">
        <f>IF(raw_data!L6="no",0,IF(raw_data!L6="na",0,1))</f>
        <v>1</v>
      </c>
      <c r="M6" s="30">
        <f>IF(raw_data!M6="no",0,IF(raw_data!M6="don't know",0,1))</f>
        <v>1</v>
      </c>
      <c r="N6" s="30">
        <f>IF(raw_data!N6="no",0,IF(raw_data!N6="na",0,1))</f>
        <v>1</v>
      </c>
      <c r="O6" s="30">
        <f>IF(raw_data!O6="no",0,IF(raw_data!O6="na",0,1))</f>
        <v>1</v>
      </c>
      <c r="P6" s="30">
        <f>IF(raw_data!P6="no",0,IF(raw_data!P6="na",0,1))</f>
        <v>1</v>
      </c>
      <c r="Q6" s="30">
        <f>IF(raw_data!Q6="no",0,IF(raw_data!Q6="na",0,1))</f>
        <v>1</v>
      </c>
      <c r="R6" s="30">
        <f>IF(raw_data!R6="no",0,IF(raw_data!R6="don't know",0,1))</f>
        <v>1</v>
      </c>
      <c r="S6" s="30">
        <f>IF(raw_data!S6="no",0,IF(raw_data!S6="don't know",0,1))</f>
        <v>1</v>
      </c>
      <c r="T6" s="30">
        <f>IF(raw_data!T6="no",0,IF(raw_data!T6="don't know",0,1))</f>
        <v>1</v>
      </c>
      <c r="U6" s="30">
        <f>IF(raw_data!U6="no",0,IF(raw_data!U6="na",0,1))</f>
        <v>0</v>
      </c>
      <c r="V6" s="30">
        <f>IF(raw_data!V6="no",0,IF(raw_data!V6="na",0,1))</f>
        <v>0</v>
      </c>
      <c r="W6" s="30">
        <f>IF(raw_data!W6="no",0,IF(raw_data!W6="na",0,1))</f>
        <v>1</v>
      </c>
      <c r="X6" s="30">
        <f>IF(raw_data!X6="no",0,IF(raw_data!X6="na",0,1))</f>
        <v>1</v>
      </c>
      <c r="Y6" s="30">
        <f>IF(raw_data!Y6="no",0,IF(raw_data!Y6="na",0,1))</f>
        <v>1</v>
      </c>
      <c r="Z6" s="30">
        <f>IF(raw_data!Z6="no",0,IF(raw_data!Z6="na",0,1))</f>
        <v>1</v>
      </c>
      <c r="AA6" s="30">
        <f>IF(raw_data!AA6="no",0,IF(raw_data!AA6="na",0,1))</f>
        <v>1</v>
      </c>
      <c r="AB6" s="30">
        <f>IF(raw_data!AB6="no",0,IF(raw_data!AB6="na",0,1))</f>
        <v>1</v>
      </c>
      <c r="AC6" s="30">
        <f>IF(raw_data!AC6="no",0,IF(raw_data!AC6="na",0,1))</f>
        <v>1</v>
      </c>
      <c r="AD6" s="30">
        <f>IF(raw_data!AD6="no",0,IF(raw_data!AD6="na",0,1))</f>
        <v>1</v>
      </c>
      <c r="AE6" s="30">
        <f>IF(raw_data!AE6="no",0,IF(raw_data!AE6="na",0,1))</f>
        <v>1</v>
      </c>
      <c r="AF6" s="30">
        <f>IF(raw_data!AF6="no",0,IF(raw_data!AF6="na",0,1))</f>
        <v>1</v>
      </c>
      <c r="AG6" s="30">
        <f>IF(raw_data!AG6="no",1,IF(raw_data!AG6="na",1,0))</f>
        <v>1</v>
      </c>
      <c r="AH6" s="30">
        <f>IF(raw_data!AH6="no",0,IF(raw_data!AH6="na",0,1))</f>
        <v>1</v>
      </c>
      <c r="AI6" s="30">
        <f>IF(raw_data!AI6="no idea",0,IF(raw_data!AI6="little idea",1,IF(raw_data!AI6="basic info",2,IF(raw_data!AI6="understand how it spreads",3,4))))</f>
        <v>2</v>
      </c>
      <c r="AJ6" s="30">
        <f>IF(raw_data!AJ6="true", 0, 1)</f>
        <v>1</v>
      </c>
      <c r="AK6" s="30">
        <f>IF(raw_data!AK6="no",0,IF(raw_data!AK6="don't know",0,1))</f>
        <v>1</v>
      </c>
      <c r="AL6" s="30">
        <f>IF(raw_data!AL6="very serious", 5, IF(raw_data!AL6="serious", 4, IF(raw_data!AL6="moderately serious", 3, IF(raw_data!AL6="slightly serious", 2, 1))))</f>
        <v>5</v>
      </c>
      <c r="AM6" s="30">
        <f>IF(raw_data!AM6="seriously concerned", 5, IF(raw_data!AM6="concerned", 4, IF(raw_data!AM6="slightly concerned", 3, IF(raw_data!AM6="not concerned at all", 2, 1))))</f>
        <v>4</v>
      </c>
      <c r="AN6" s="30">
        <f>IF(raw_data!AN6="strongly agree", 5, IF(raw_data!AN6="agree", 4, IF(raw_data!AN6="neutral", 3, IF(raw_data!AN6="disagree", 2, 1))))</f>
        <v>2</v>
      </c>
      <c r="AO6" s="30">
        <f>IF(raw_data!AO6="strongly agree", 5, IF(raw_data!AO6="agree", 4, IF(raw_data!AO6="neutral", 3, IF(raw_data!AO6="disagree", 2, 1))))</f>
        <v>5</v>
      </c>
      <c r="AP6" s="30">
        <f>IF(raw_data!AP6="strongly agree", 5, IF(raw_data!AP6="agree", 4, IF(raw_data!AP6="neutral", 3, IF(raw_data!AP6="disagree", 2, 1))))</f>
        <v>2</v>
      </c>
      <c r="AQ6" s="30">
        <f>IF(raw_data!AQ6="strongly agree", 5, IF(raw_data!AQ6="agree", 4, IF(raw_data!AQ6="neutral", 3, IF(raw_data!AQ6="disagree", 2, 1))))</f>
        <v>5</v>
      </c>
      <c r="AR6" s="30">
        <f>IF(raw_data!AR6="strongly agree", 5, IF(raw_data!AR6="agree", 4, IF(raw_data!AR6="neutral", 3, IF(raw_data!AR6="disagree", 2, 1))))</f>
        <v>1</v>
      </c>
      <c r="AS6" s="30">
        <f>IF(raw_data!AS6="strongly agree", 5, IF(raw_data!AS6="agree", 4, IF(raw_data!AS6="neutral", 3, IF(raw_data!AS6="disagree", 2, 1))))</f>
        <v>4</v>
      </c>
      <c r="AT6" s="30">
        <f>IF(raw_data!AT6="strongly agree", 5, IF(raw_data!AT6="agree", 4, IF(raw_data!AT6="neutral", 3, IF(raw_data!AT6="disagree", 2, 1))))</f>
        <v>4</v>
      </c>
      <c r="AU6" s="30">
        <f>IF(raw_data!AU6="strongly agree", 5, IF(raw_data!AU6="agree", 4, IF(raw_data!AU6="neutral", 3, IF(raw_data!AU6="disagree", 2, 1))))</f>
        <v>5</v>
      </c>
      <c r="AV6" s="30">
        <f>IF(raw_data!AV6="very strong influence", 5, IF(raw_data!AV6="substantial influence", 4, IF(raw_data!AV6="moderate influence", 3, IF(raw_data!AV6="limited influence", 2, 1))))</f>
        <v>1</v>
      </c>
      <c r="AW6" s="30">
        <f>IF(raw_data!AW6="very strong influence", 5, IF(raw_data!AW6="substantial influence", 4, IF(raw_data!AW6="moderate influence", 3, IF(raw_data!AW6="limited influence", 2, 1))))</f>
        <v>5</v>
      </c>
      <c r="AX6" s="30">
        <f>IF(raw_data!AX6="very strong influence", 5, IF(raw_data!AX6="substantial influence", 4, IF(raw_data!AX6="moderate influence", 3, IF(raw_data!AX6="limited influence", 2, 1))))</f>
        <v>5</v>
      </c>
      <c r="AY6" s="30">
        <f>IF(raw_data!AY6="very strong influence", 5, IF(raw_data!AY6="substantial influence", 4, IF(raw_data!AY6="moderate influence", 3, IF(raw_data!AY6="limited influence", 2, 1))))</f>
        <v>3</v>
      </c>
      <c r="AZ6" s="30">
        <f>IF(raw_data!AZ6="very strong influence", 5, IF(raw_data!AZ6="substantial influence", 4, IF(raw_data!AZ6="moderate influence", 3, IF(raw_data!AZ6="limited influence", 2, 1))))</f>
        <v>5</v>
      </c>
      <c r="BA6" s="30">
        <f>IF(raw_data!BA6="very strong influence", 5, IF(raw_data!BA6="substantial influence", 4, IF(raw_data!BA6="moderate influence", 3, IF(raw_data!BA6="limited influence", 2, 1))))</f>
        <v>5</v>
      </c>
      <c r="BB6" s="30">
        <f>IF(raw_data!BB6="very strong influence", 5, IF(raw_data!BB6="substantial influence", 4, IF(raw_data!BB6="moderate influence", 3, IF(raw_data!BB6="limited influence", 2, 1))))</f>
        <v>4</v>
      </c>
      <c r="BC6" s="30">
        <f>IF(raw_data!BC6="very strong influence", 5, IF(raw_data!BC6="substantial influence", 4, IF(raw_data!BC6="moderate influence", 3, IF(raw_data!BC6="limited influence", 2, 1))))</f>
        <v>3</v>
      </c>
      <c r="BD6" s="30">
        <f>IF(raw_data!BD6="very strong influence", 5, IF(raw_data!BD6="substantial influence", 4, IF(raw_data!BD6="moderate influence", 3, IF(raw_data!BD6="limited influence", 2, 1))))</f>
        <v>5</v>
      </c>
      <c r="BE6" s="30">
        <f>IF(raw_data!BE6="very strong influence", 5, IF(raw_data!BE6="substantial influence", 4, IF(raw_data!BE6="moderate influence", 3, IF(raw_data!BE6="limited influence", 2, 1))))</f>
        <v>5</v>
      </c>
      <c r="BF6" s="30">
        <f>IF(raw_data!BF6="very strong influence", 5, IF(raw_data!BF6="substantial influence", 4, IF(raw_data!BF6="moderate influence", 3, IF(raw_data!BF6="limited influence", 2, 1))))</f>
        <v>5</v>
      </c>
      <c r="BG6" s="30">
        <f>IF(raw_data!BG6="very strong influence", 5, IF(raw_data!BG6="substantial influence", 4, IF(raw_data!BG6="moderate influence", 3, IF(raw_data!BG6="limited influence", 2, 1))))</f>
        <v>1</v>
      </c>
      <c r="BH6" s="30">
        <f>IF(raw_data!BH6="no",0,IF(raw_data!BH6="na",0,1))</f>
        <v>1</v>
      </c>
      <c r="BI6" s="30">
        <f>IF(raw_data!BI6="no",0,IF(raw_data!BI6="na",0,1))</f>
        <v>1</v>
      </c>
      <c r="BJ6" s="30">
        <f>IF(raw_data!BJ6="no",0,IF(raw_data!BJ6="na",0,1))</f>
        <v>1</v>
      </c>
      <c r="BK6" s="30">
        <f>IF(raw_data!BK6="no",0,IF(raw_data!BK6="na",0,1))</f>
        <v>1</v>
      </c>
      <c r="BL6" s="30">
        <f>IF(raw_data!BL6="no",0,IF(raw_data!BL6="na",0,1))</f>
        <v>0</v>
      </c>
      <c r="BM6" s="30">
        <f>IF(raw_data!BM6="no",0,IF(raw_data!BM6="na",0,1))</f>
        <v>1</v>
      </c>
      <c r="BN6" s="30">
        <f>IF(raw_data!BN6="no",0,IF(raw_data!BN6="na",0,1))</f>
        <v>1</v>
      </c>
      <c r="BO6" s="30">
        <f>IF(raw_data!BO6="yes", 2, IF(raw_data!BO6="sometimes", 1, 0))</f>
        <v>2</v>
      </c>
      <c r="BP6" s="30">
        <f>IF(raw_data!BP6="na", 0, IF(raw_data!BP6="not required by law", 0, IF(raw_data!BP6="not required by business", 1, IF(raw_data!BP6="don't feel the need", 2, IF(raw_data!BP6="clients don't prefer", 3, 4)))))</f>
        <v>0</v>
      </c>
      <c r="BQ6" s="30">
        <f>IF(raw_data!BQ6="as prescribed", 0, IF(raw_data!BQ6="more than prescribed", 1, IF(raw_data!BQ6="stop before prescribed", 2, IF(raw_data!BQ6="as long as I feel", 3, 4))))</f>
        <v>0</v>
      </c>
      <c r="BR6" s="30">
        <f>IF(raw_data!BR6="yes", 1, 0)</f>
        <v>1</v>
      </c>
      <c r="BS6" s="30">
        <f>IF(raw_data!BS6="no",0,IF(raw_data!BS6="na",0,1))</f>
        <v>1</v>
      </c>
      <c r="BT6" s="30">
        <f>IF(raw_data!BT6="no",0,IF(raw_data!BT6="na",0,1))</f>
        <v>1</v>
      </c>
      <c r="BU6" s="30">
        <f>IF(raw_data!BU6="no",0,IF(raw_data!BU6="na",0,1))</f>
        <v>1</v>
      </c>
      <c r="BV6" s="30">
        <f>IF(raw_data!BV6="no",0,IF(raw_data!BV6="na",0,1))</f>
        <v>1</v>
      </c>
      <c r="BW6" s="30">
        <f>IF(raw_data!BW6="no",0,IF(raw_data!BW6="na",0,1))</f>
        <v>1</v>
      </c>
      <c r="BX6" s="30">
        <f>IF(raw_data!BX6="no",0,IF(raw_data!BX6="na",0,1))</f>
        <v>1</v>
      </c>
      <c r="BY6" s="30">
        <f>IF(raw_data!BY6="no",0,IF(raw_data!BY6="na",0,1))</f>
        <v>0</v>
      </c>
      <c r="BZ6" s="30">
        <f>IF(raw_data!BZ6="no",0,IF(raw_data!BZ6="na",0,1))</f>
        <v>0</v>
      </c>
      <c r="CA6" s="30">
        <f>IF(raw_data!CA6="no",0,IF(raw_data!CA6="na",0,1))</f>
        <v>1</v>
      </c>
      <c r="CB6" s="30">
        <f>IF(raw_data!CB6="no",0,IF(raw_data!CB6="na",0,1))</f>
        <v>0</v>
      </c>
      <c r="CC6" s="30">
        <f>IF(raw_data!CC6="no",0,IF(raw_data!CC6="na",0,1))</f>
        <v>0</v>
      </c>
      <c r="CD6" s="30">
        <f>IF(raw_data!CD6="no",0,IF(raw_data!CD6="na",0,1))</f>
        <v>0</v>
      </c>
      <c r="CE6" s="30">
        <f>IF(raw_data!CE6="no",0,IF(raw_data!CE6="na",0,1))</f>
        <v>0</v>
      </c>
      <c r="CF6" s="30">
        <f>IF(raw_data!CF6="no",0,IF(raw_data!CF6="na",0,1))</f>
        <v>0</v>
      </c>
      <c r="CG6" s="30">
        <f>IF(raw_data!CG6="no",0,IF(raw_data!CG6="na",0,1))</f>
        <v>1</v>
      </c>
      <c r="CH6" s="30">
        <f>IF(raw_data!CH6="no",0,IF(raw_data!CH6="na",0,1))</f>
        <v>0</v>
      </c>
      <c r="CI6" s="30">
        <f>IF(raw_data!CI6="no",0,IF(raw_data!CI6="na",0,1))</f>
        <v>0</v>
      </c>
      <c r="CJ6" s="30">
        <f>IF(raw_data!CJ6="no",0,IF(raw_data!CJ6="na",0,1))</f>
        <v>0</v>
      </c>
      <c r="CK6" s="30">
        <f>IF(raw_data!CK6="no",0,IF(raw_data!CK6="na",0,1))</f>
        <v>1</v>
      </c>
      <c r="CL6" s="30">
        <f>IF(raw_data!CL6="no",0,IF(raw_data!CL6="na",0,1))</f>
        <v>1</v>
      </c>
      <c r="CM6" s="30">
        <f>IF(raw_data!CM6="no",0,IF(raw_data!CM6="na",0,1))</f>
        <v>1</v>
      </c>
      <c r="CN6" s="30">
        <f>IF(raw_data!CN6="no",0,IF(raw_data!CN6="na",0,1))</f>
        <v>1</v>
      </c>
      <c r="CO6" s="30">
        <f>IF(raw_data!CO6="least effective",1,IF(raw_data!CO6="somewhat effective",2,IF(raw_data!CO6="effective",3,4)))</f>
        <v>1</v>
      </c>
      <c r="CP6" s="30">
        <f>IF(raw_data!CP6="no",0,IF(raw_data!CP6="na",0,1))</f>
        <v>1</v>
      </c>
      <c r="CQ6" s="30">
        <f>IF(raw_data!CQ6="no",0,IF(raw_data!CQ6="na",0,1))</f>
        <v>1</v>
      </c>
      <c r="CR6" s="30">
        <f>IF(raw_data!CR6="no",0,IF(raw_data!CR6="na",0,1))</f>
        <v>1</v>
      </c>
      <c r="CS6" s="30">
        <f>IF(raw_data!CS6="no",0,IF(raw_data!CS6="na",0,1))</f>
        <v>1</v>
      </c>
      <c r="CT6" s="30">
        <f>IF(raw_data!CT6="no",0,IF(raw_data!CT6="na",0,1))</f>
        <v>1</v>
      </c>
      <c r="CU6" s="30">
        <f>IF(raw_data!CU6="no",0,IF(raw_data!CU6="na",0,1))</f>
        <v>1</v>
      </c>
      <c r="CV6" s="30">
        <f>IF(raw_data!CV6="no",0,IF(raw_data!CV6="na",0,1))</f>
        <v>1</v>
      </c>
      <c r="CW6" s="30">
        <f>IF(raw_data!CW6="no",0,IF(raw_data!CW6="na",0,1))</f>
        <v>1</v>
      </c>
      <c r="CX6" s="30">
        <f>IF(raw_data!CX6="no",0,IF(raw_data!CX6="na",0,1))</f>
        <v>1</v>
      </c>
      <c r="CY6" s="30">
        <f>IF(raw_data!CY6="na",0,IF(raw_data!CY6="tv",1,IF(raw_data!CY6="radio",1,IF(raw_data!CY6="newspaper",1,IF(raw_data!CY6="internet",1,IF(raw_data!CY6="sns",1,2))))))</f>
        <v>1</v>
      </c>
      <c r="CZ6" s="30">
        <f>IF(raw_data!CZ6="na",0,IF(raw_data!CZ6="tv",1,IF(raw_data!CZ6="radio",1,IF(raw_data!CZ6="newspaper",1,IF(raw_data!CZ6="internet",1,IF(raw_data!CZ6="sns",1,2))))))</f>
        <v>1</v>
      </c>
      <c r="DA6" s="30">
        <f>IF(raw_data!DA6="na",0,IF(raw_data!DA6="tv",1,IF(raw_data!DA6="radio",1,IF(raw_data!DA6="newspaper",1,IF(raw_data!DA6="internet",1,IF(raw_data!DA6="sns",1,2))))))</f>
        <v>1</v>
      </c>
      <c r="DB6" s="30">
        <f>IF(raw_data!DB6="4+ hrs",4,IF(raw_data!DB6="2-4 hrs",3,IF(raw_data!DB6="1-2 hrs",2,1)))</f>
        <v>4</v>
      </c>
      <c r="DC6" s="30">
        <f>IF(raw_data!DC6="4+ hrs",4,IF(raw_data!DC6="2-4 hrs",3,IF(raw_data!DC6="1-2 hrs",2,1)))</f>
        <v>2</v>
      </c>
      <c r="DD6" s="30">
        <f>IF(raw_data!DD6="4+ hrs",4,IF(raw_data!DD6="2-4 hrs",3,IF(raw_data!DD6="1-2 hrs",2,1)))</f>
        <v>2</v>
      </c>
      <c r="DE6" s="30">
        <f>IF(raw_data!DE6="na",0,IF(raw_data!DE6="tv",1,IF(raw_data!DE6="radio",1,IF(raw_data!DE6="newspaper",1,IF(raw_data!DE6="internet",1,IF(raw_data!DE6="sns",1,2))))))</f>
        <v>1</v>
      </c>
      <c r="DF6" s="30">
        <f>IF(raw_data!DF6="na",0,IF(raw_data!DF6="tv",1,IF(raw_data!DF6="radio",1,IF(raw_data!DF6="newspaper",1,IF(raw_data!DF6="internet",1,IF(raw_data!DF6="sns",1,2))))))</f>
        <v>1</v>
      </c>
      <c r="DG6" s="30">
        <f>IF(raw_data!DG6="na",0,IF(raw_data!DG6="tv",1,IF(raw_data!DG6="radio",1,IF(raw_data!DG6="newspaper",1,IF(raw_data!DG6="internet",1,IF(raw_data!DG6="sns",1,2))))))</f>
        <v>1</v>
      </c>
      <c r="DH6" s="30">
        <f>IF(raw_data!DH6="4+ hrs",4,IF(raw_data!DH6="2-4 hrs",3,IF(raw_data!DH6="1-2 hrs",2,1)))</f>
        <v>4</v>
      </c>
      <c r="DI6" s="30">
        <f>IF(raw_data!DI6="4+ hrs",4,IF(raw_data!DI6="2-4 hrs",3,IF(raw_data!DI6="1-2 hrs",2,1)))</f>
        <v>4</v>
      </c>
      <c r="DJ6" s="30">
        <f>IF(raw_data!DJ6="4+ hrs",4,IF(raw_data!DJ6="2-4 hrs",3,IF(raw_data!DJ6="1-2 hrs",2,1)))</f>
        <v>3</v>
      </c>
      <c r="DK6" s="30">
        <f>IF(raw_data!DK6="only news", 1, IF(raw_data!DK6="mostly news", 2, IF(raw_data!DK6="balanced", 3, IF(raw_data!DK6="mostly entertainment", 2, 1))))</f>
        <v>3</v>
      </c>
      <c r="DL6" s="30">
        <f>IF(raw_data!DL6="no",0,IF(raw_data!DL6="na",0,1))</f>
        <v>0</v>
      </c>
      <c r="DM6" s="30">
        <f>IF(raw_data!DM6="no",0,IF(raw_data!DM6="na",0,1))</f>
        <v>0</v>
      </c>
      <c r="DN6" s="30">
        <f>IF(raw_data!DN6="no",0,IF(raw_data!DN6="na",0,1))</f>
        <v>1</v>
      </c>
      <c r="DO6" s="30">
        <f>IF(raw_data!DO6="no",0,IF(raw_data!DO6="na",0,1))</f>
        <v>1</v>
      </c>
      <c r="DP6" s="30">
        <f>IF(raw_data!DP6="no",0,IF(raw_data!DP6="na",0,1))</f>
        <v>1</v>
      </c>
      <c r="DQ6" s="30">
        <f>IF(raw_data!DQ6="no",0,IF(raw_data!DQ6="na",0,1))</f>
        <v>1</v>
      </c>
      <c r="DR6" s="30">
        <f>IF(raw_data!DR6="interested", 3, IF(raw_data!DR6="neutral", 2, 1))</f>
        <v>3</v>
      </c>
      <c r="DS6" s="30">
        <f>IF(raw_data!DS6="vet school", 1, IF(raw_data!DS6="symposia", 1, IF(raw_data!DS6="conferences", 1, IF(raw_data!DS6="online course", 1, IF(raw_data!DS6="websites", 1, IF(raw_data!DS6="documentary", 1, IF(raw_data!DS6="tv", 1, IF(raw_data!DS6="newspaper", 1, IF(raw_data!DS6="blogs", 1, IF(raw_data!DS6="sns", 1, IF(raw_data!DS6="na", 0, 2)))))))))))</f>
        <v>1</v>
      </c>
      <c r="DT6" s="30">
        <f>IF(raw_data!DT6="vet school", 1, IF(raw_data!DT6="symposia", 1, IF(raw_data!DT6="conferences", 1, IF(raw_data!DT6="online course", 1, IF(raw_data!DT6="websites", 1, IF(raw_data!DT6="documentary", 1, IF(raw_data!DT6="tv", 1, IF(raw_data!DT6="newspaper", 1, IF(raw_data!DT6="blogs", 1, IF(raw_data!DT6="sns", 1, IF(raw_data!DT6="na", 0, 2)))))))))))</f>
        <v>1</v>
      </c>
      <c r="DU6" s="30">
        <f>IF(raw_data!DU6="vet school", 1, IF(raw_data!DU6="symposia", 1, IF(raw_data!DU6="conferences", 1, IF(raw_data!DU6="online course", 1, IF(raw_data!DU6="websites", 1, IF(raw_data!DU6="documentary", 1, IF(raw_data!DU6="tv", 1, IF(raw_data!DU6="newspaper", 1, IF(raw_data!DU6="blogs", 1, IF(raw_data!DU6="sns", 1, IF(raw_data!DU6="na", 0, 2)))))))))))</f>
        <v>1</v>
      </c>
    </row>
    <row r="7" spans="1:125" x14ac:dyDescent="0.35">
      <c r="A7">
        <v>4</v>
      </c>
      <c r="B7" s="30">
        <f>IF(raw_data!B7="post-graduate",7,IF(raw_data!B7="graduate",6,IF(raw_data!B7="college",5,IF(raw_data!B7="technical",4,IF(raw_data!B7="high school",3,IF(raw_data!B7="elementary",2,IF(raw_data!B7="some schooling",1,0)))))))</f>
        <v>5</v>
      </c>
      <c r="C7" s="30">
        <f>IF(raw_data!C7="government vet",0,IF(raw_data!C7="non-government vet",1,IF(raw_data!C7="para-vet",2,IF(raw_data!C7="animal health worker",2,IF(raw_data!C7="animal health authority",3,4)))))</f>
        <v>2</v>
      </c>
      <c r="D7" s="30">
        <f>2020 + (raw_data!D7 * -1)</f>
        <v>40</v>
      </c>
      <c r="E7" s="30">
        <f>IF(raw_data!E7="less than 1 yr", 0, IF(raw_data!E7="1-2 yrs", 1, IF(raw_data!E7="2-5 yrs", 2, IF(raw_data!E7="5-10 yrs", 3, 4))))</f>
        <v>3</v>
      </c>
      <c r="F7" s="30">
        <f>IF(raw_data!F7="male", 0, IF(raw_data!F7="female", 1, 2))</f>
        <v>0</v>
      </c>
      <c r="G7" s="30">
        <f>IF(raw_data!G7="no",0,IF(raw_data!G7="na",0,1))</f>
        <v>1</v>
      </c>
      <c r="H7" s="30">
        <f>IF(raw_data!H7="no",0,IF(raw_data!H7="na",0,1))</f>
        <v>1</v>
      </c>
      <c r="I7" s="30">
        <f>IF(raw_data!I7="no",0,IF(raw_data!I7="na",0,1))</f>
        <v>1</v>
      </c>
      <c r="J7" s="30">
        <f>IF(raw_data!J7="no",0,IF(raw_data!J7="na",0,1))</f>
        <v>1</v>
      </c>
      <c r="K7" s="30">
        <f>IF(raw_data!K7="no",0,IF(raw_data!K7="na",0,1))</f>
        <v>0</v>
      </c>
      <c r="L7" s="30">
        <f>IF(raw_data!L7="no",0,IF(raw_data!L7="na",0,1))</f>
        <v>0</v>
      </c>
      <c r="M7" s="30">
        <f>IF(raw_data!M7="no",0,IF(raw_data!M7="don't know",0,1))</f>
        <v>1</v>
      </c>
      <c r="N7" s="30">
        <f>IF(raw_data!N7="no",0,IF(raw_data!N7="na",0,1))</f>
        <v>1</v>
      </c>
      <c r="O7" s="30">
        <f>IF(raw_data!O7="no",0,IF(raw_data!O7="na",0,1))</f>
        <v>1</v>
      </c>
      <c r="P7" s="30">
        <f>IF(raw_data!P7="no",0,IF(raw_data!P7="na",0,1))</f>
        <v>1</v>
      </c>
      <c r="Q7" s="30">
        <f>IF(raw_data!Q7="no",0,IF(raw_data!Q7="na",0,1))</f>
        <v>1</v>
      </c>
      <c r="R7" s="30">
        <f>IF(raw_data!R7="no",0,IF(raw_data!R7="don't know",0,1))</f>
        <v>1</v>
      </c>
      <c r="S7" s="30">
        <f>IF(raw_data!S7="no",0,IF(raw_data!S7="don't know",0,1))</f>
        <v>1</v>
      </c>
      <c r="T7" s="30">
        <f>IF(raw_data!T7="no",0,IF(raw_data!T7="don't know",0,1))</f>
        <v>1</v>
      </c>
      <c r="U7" s="30">
        <f>IF(raw_data!U7="no",0,IF(raw_data!U7="na",0,1))</f>
        <v>0</v>
      </c>
      <c r="V7" s="30">
        <f>IF(raw_data!V7="no",0,IF(raw_data!V7="na",0,1))</f>
        <v>0</v>
      </c>
      <c r="W7" s="30">
        <f>IF(raw_data!W7="no",0,IF(raw_data!W7="na",0,1))</f>
        <v>0</v>
      </c>
      <c r="X7" s="30">
        <f>IF(raw_data!X7="no",0,IF(raw_data!X7="na",0,1))</f>
        <v>1</v>
      </c>
      <c r="Y7" s="30">
        <f>IF(raw_data!Y7="no",0,IF(raw_data!Y7="na",0,1))</f>
        <v>0</v>
      </c>
      <c r="Z7" s="30">
        <f>IF(raw_data!Z7="no",0,IF(raw_data!Z7="na",0,1))</f>
        <v>1</v>
      </c>
      <c r="AA7" s="30">
        <f>IF(raw_data!AA7="no",0,IF(raw_data!AA7="na",0,1))</f>
        <v>1</v>
      </c>
      <c r="AB7" s="30">
        <f>IF(raw_data!AB7="no",0,IF(raw_data!AB7="na",0,1))</f>
        <v>1</v>
      </c>
      <c r="AC7" s="30">
        <f>IF(raw_data!AC7="no",0,IF(raw_data!AC7="na",0,1))</f>
        <v>1</v>
      </c>
      <c r="AD7" s="30">
        <f>IF(raw_data!AD7="no",0,IF(raw_data!AD7="na",0,1))</f>
        <v>1</v>
      </c>
      <c r="AE7" s="30">
        <f>IF(raw_data!AE7="no",0,IF(raw_data!AE7="na",0,1))</f>
        <v>1</v>
      </c>
      <c r="AF7" s="30">
        <f>IF(raw_data!AF7="no",0,IF(raw_data!AF7="na",0,1))</f>
        <v>1</v>
      </c>
      <c r="AG7" s="30">
        <f>IF(raw_data!AG7="no",1,IF(raw_data!AG7="na",1,0))</f>
        <v>1</v>
      </c>
      <c r="AH7" s="30">
        <f>IF(raw_data!AH7="no",0,IF(raw_data!AH7="na",0,1))</f>
        <v>1</v>
      </c>
      <c r="AI7" s="30">
        <f>IF(raw_data!AI7="no idea",0,IF(raw_data!AI7="little idea",1,IF(raw_data!AI7="basic info",2,IF(raw_data!AI7="understand how it spreads",3,4))))</f>
        <v>2</v>
      </c>
      <c r="AJ7" s="30">
        <f>IF(raw_data!AJ7="true", 0, 1)</f>
        <v>1</v>
      </c>
      <c r="AK7" s="30">
        <f>IF(raw_data!AK7="no",0,IF(raw_data!AK7="don't know",0,1))</f>
        <v>1</v>
      </c>
      <c r="AL7" s="30">
        <f>IF(raw_data!AL7="very serious", 5, IF(raw_data!AL7="serious", 4, IF(raw_data!AL7="moderately serious", 3, IF(raw_data!AL7="slightly serious", 2, 1))))</f>
        <v>5</v>
      </c>
      <c r="AM7" s="30">
        <f>IF(raw_data!AM7="seriously concerned", 5, IF(raw_data!AM7="concerned", 4, IF(raw_data!AM7="slightly concerned", 3, IF(raw_data!AM7="not concerned at all", 2, 1))))</f>
        <v>4</v>
      </c>
      <c r="AN7" s="30">
        <f>IF(raw_data!AN7="strongly agree", 5, IF(raw_data!AN7="agree", 4, IF(raw_data!AN7="neutral", 3, IF(raw_data!AN7="disagree", 2, 1))))</f>
        <v>2</v>
      </c>
      <c r="AO7" s="30">
        <f>IF(raw_data!AO7="strongly agree", 5, IF(raw_data!AO7="agree", 4, IF(raw_data!AO7="neutral", 3, IF(raw_data!AO7="disagree", 2, 1))))</f>
        <v>5</v>
      </c>
      <c r="AP7" s="30">
        <f>IF(raw_data!AP7="strongly agree", 5, IF(raw_data!AP7="agree", 4, IF(raw_data!AP7="neutral", 3, IF(raw_data!AP7="disagree", 2, 1))))</f>
        <v>3</v>
      </c>
      <c r="AQ7" s="30">
        <f>IF(raw_data!AQ7="strongly agree", 5, IF(raw_data!AQ7="agree", 4, IF(raw_data!AQ7="neutral", 3, IF(raw_data!AQ7="disagree", 2, 1))))</f>
        <v>4</v>
      </c>
      <c r="AR7" s="30">
        <f>IF(raw_data!AR7="strongly agree", 5, IF(raw_data!AR7="agree", 4, IF(raw_data!AR7="neutral", 3, IF(raw_data!AR7="disagree", 2, 1))))</f>
        <v>2</v>
      </c>
      <c r="AS7" s="30">
        <f>IF(raw_data!AS7="strongly agree", 5, IF(raw_data!AS7="agree", 4, IF(raw_data!AS7="neutral", 3, IF(raw_data!AS7="disagree", 2, 1))))</f>
        <v>4</v>
      </c>
      <c r="AT7" s="30">
        <f>IF(raw_data!AT7="strongly agree", 5, IF(raw_data!AT7="agree", 4, IF(raw_data!AT7="neutral", 3, IF(raw_data!AT7="disagree", 2, 1))))</f>
        <v>3</v>
      </c>
      <c r="AU7" s="30">
        <f>IF(raw_data!AU7="strongly agree", 5, IF(raw_data!AU7="agree", 4, IF(raw_data!AU7="neutral", 3, IF(raw_data!AU7="disagree", 2, 1))))</f>
        <v>4</v>
      </c>
      <c r="AV7" s="30">
        <f>IF(raw_data!AV7="very strong influence", 5, IF(raw_data!AV7="substantial influence", 4, IF(raw_data!AV7="moderate influence", 3, IF(raw_data!AV7="limited influence", 2, 1))))</f>
        <v>1</v>
      </c>
      <c r="AW7" s="30">
        <f>IF(raw_data!AW7="very strong influence", 5, IF(raw_data!AW7="substantial influence", 4, IF(raw_data!AW7="moderate influence", 3, IF(raw_data!AW7="limited influence", 2, 1))))</f>
        <v>4</v>
      </c>
      <c r="AX7" s="30">
        <f>IF(raw_data!AX7="very strong influence", 5, IF(raw_data!AX7="substantial influence", 4, IF(raw_data!AX7="moderate influence", 3, IF(raw_data!AX7="limited influence", 2, 1))))</f>
        <v>5</v>
      </c>
      <c r="AY7" s="30">
        <f>IF(raw_data!AY7="very strong influence", 5, IF(raw_data!AY7="substantial influence", 4, IF(raw_data!AY7="moderate influence", 3, IF(raw_data!AY7="limited influence", 2, 1))))</f>
        <v>5</v>
      </c>
      <c r="AZ7" s="30">
        <f>IF(raw_data!AZ7="very strong influence", 5, IF(raw_data!AZ7="substantial influence", 4, IF(raw_data!AZ7="moderate influence", 3, IF(raw_data!AZ7="limited influence", 2, 1))))</f>
        <v>3</v>
      </c>
      <c r="BA7" s="30">
        <f>IF(raw_data!BA7="very strong influence", 5, IF(raw_data!BA7="substantial influence", 4, IF(raw_data!BA7="moderate influence", 3, IF(raw_data!BA7="limited influence", 2, 1))))</f>
        <v>4</v>
      </c>
      <c r="BB7" s="30">
        <f>IF(raw_data!BB7="very strong influence", 5, IF(raw_data!BB7="substantial influence", 4, IF(raw_data!BB7="moderate influence", 3, IF(raw_data!BB7="limited influence", 2, 1))))</f>
        <v>5</v>
      </c>
      <c r="BC7" s="30">
        <f>IF(raw_data!BC7="very strong influence", 5, IF(raw_data!BC7="substantial influence", 4, IF(raw_data!BC7="moderate influence", 3, IF(raw_data!BC7="limited influence", 2, 1))))</f>
        <v>5</v>
      </c>
      <c r="BD7" s="30">
        <f>IF(raw_data!BD7="very strong influence", 5, IF(raw_data!BD7="substantial influence", 4, IF(raw_data!BD7="moderate influence", 3, IF(raw_data!BD7="limited influence", 2, 1))))</f>
        <v>5</v>
      </c>
      <c r="BE7" s="30">
        <f>IF(raw_data!BE7="very strong influence", 5, IF(raw_data!BE7="substantial influence", 4, IF(raw_data!BE7="moderate influence", 3, IF(raw_data!BE7="limited influence", 2, 1))))</f>
        <v>4</v>
      </c>
      <c r="BF7" s="30">
        <f>IF(raw_data!BF7="very strong influence", 5, IF(raw_data!BF7="substantial influence", 4, IF(raw_data!BF7="moderate influence", 3, IF(raw_data!BF7="limited influence", 2, 1))))</f>
        <v>1</v>
      </c>
      <c r="BG7" s="30">
        <f>IF(raw_data!BG7="very strong influence", 5, IF(raw_data!BG7="substantial influence", 4, IF(raw_data!BG7="moderate influence", 3, IF(raw_data!BG7="limited influence", 2, 1))))</f>
        <v>1</v>
      </c>
      <c r="BH7" s="30">
        <f>IF(raw_data!BH7="no",0,IF(raw_data!BH7="na",0,1))</f>
        <v>1</v>
      </c>
      <c r="BI7" s="30">
        <f>IF(raw_data!BI7="no",0,IF(raw_data!BI7="na",0,1))</f>
        <v>1</v>
      </c>
      <c r="BJ7" s="30">
        <f>IF(raw_data!BJ7="no",0,IF(raw_data!BJ7="na",0,1))</f>
        <v>1</v>
      </c>
      <c r="BK7" s="30">
        <f>IF(raw_data!BK7="no",0,IF(raw_data!BK7="na",0,1))</f>
        <v>1</v>
      </c>
      <c r="BL7" s="30">
        <f>IF(raw_data!BL7="no",0,IF(raw_data!BL7="na",0,1))</f>
        <v>1</v>
      </c>
      <c r="BM7" s="30">
        <f>IF(raw_data!BM7="no",0,IF(raw_data!BM7="na",0,1))</f>
        <v>1</v>
      </c>
      <c r="BN7" s="30">
        <f>IF(raw_data!BN7="no",0,IF(raw_data!BN7="na",0,1))</f>
        <v>0</v>
      </c>
      <c r="BO7" s="30">
        <f>IF(raw_data!BO7="yes", 2, IF(raw_data!BO7="sometimes", 1, 0))</f>
        <v>2</v>
      </c>
      <c r="BP7" s="30">
        <f>IF(raw_data!BP7="na", 0, IF(raw_data!BP7="not required by law", 0, IF(raw_data!BP7="not required by business", 1, IF(raw_data!BP7="don't feel the need", 2, IF(raw_data!BP7="clients don't prefer", 3, 4)))))</f>
        <v>0</v>
      </c>
      <c r="BQ7" s="30">
        <f>IF(raw_data!BQ7="as prescribed", 0, IF(raw_data!BQ7="more than prescribed", 1, IF(raw_data!BQ7="stop before prescribed", 2, IF(raw_data!BQ7="as long as I feel", 3, 4))))</f>
        <v>1</v>
      </c>
      <c r="BR7" s="30">
        <f>IF(raw_data!BR7="yes", 1, 0)</f>
        <v>1</v>
      </c>
      <c r="BS7" s="30">
        <f>IF(raw_data!BS7="no",0,IF(raw_data!BS7="na",0,1))</f>
        <v>1</v>
      </c>
      <c r="BT7" s="30">
        <f>IF(raw_data!BT7="no",0,IF(raw_data!BT7="na",0,1))</f>
        <v>1</v>
      </c>
      <c r="BU7" s="30">
        <f>IF(raw_data!BU7="no",0,IF(raw_data!BU7="na",0,1))</f>
        <v>1</v>
      </c>
      <c r="BV7" s="30">
        <f>IF(raw_data!BV7="no",0,IF(raw_data!BV7="na",0,1))</f>
        <v>1</v>
      </c>
      <c r="BW7" s="30">
        <f>IF(raw_data!BW7="no",0,IF(raw_data!BW7="na",0,1))</f>
        <v>0</v>
      </c>
      <c r="BX7" s="30">
        <f>IF(raw_data!BX7="no",0,IF(raw_data!BX7="na",0,1))</f>
        <v>0</v>
      </c>
      <c r="BY7" s="30">
        <f>IF(raw_data!BY7="no",0,IF(raw_data!BY7="na",0,1))</f>
        <v>0</v>
      </c>
      <c r="BZ7" s="30">
        <f>IF(raw_data!BZ7="no",0,IF(raw_data!BZ7="na",0,1))</f>
        <v>1</v>
      </c>
      <c r="CA7" s="30">
        <f>IF(raw_data!CA7="no",0,IF(raw_data!CA7="na",0,1))</f>
        <v>1</v>
      </c>
      <c r="CB7" s="30">
        <f>IF(raw_data!CB7="no",0,IF(raw_data!CB7="na",0,1))</f>
        <v>0</v>
      </c>
      <c r="CC7" s="30">
        <f>IF(raw_data!CC7="no",0,IF(raw_data!CC7="na",0,1))</f>
        <v>1</v>
      </c>
      <c r="CD7" s="30">
        <f>IF(raw_data!CD7="no",0,IF(raw_data!CD7="na",0,1))</f>
        <v>0</v>
      </c>
      <c r="CE7" s="30">
        <f>IF(raw_data!CE7="no",0,IF(raw_data!CE7="na",0,1))</f>
        <v>0</v>
      </c>
      <c r="CF7" s="30">
        <f>IF(raw_data!CF7="no",0,IF(raw_data!CF7="na",0,1))</f>
        <v>1</v>
      </c>
      <c r="CG7" s="30">
        <f>IF(raw_data!CG7="no",0,IF(raw_data!CG7="na",0,1))</f>
        <v>1</v>
      </c>
      <c r="CH7" s="30">
        <f>IF(raw_data!CH7="no",0,IF(raw_data!CH7="na",0,1))</f>
        <v>0</v>
      </c>
      <c r="CI7" s="30">
        <f>IF(raw_data!CI7="no",0,IF(raw_data!CI7="na",0,1))</f>
        <v>0</v>
      </c>
      <c r="CJ7" s="30">
        <f>IF(raw_data!CJ7="no",0,IF(raw_data!CJ7="na",0,1))</f>
        <v>0</v>
      </c>
      <c r="CK7" s="30">
        <f>IF(raw_data!CK7="no",0,IF(raw_data!CK7="na",0,1))</f>
        <v>1</v>
      </c>
      <c r="CL7" s="30">
        <f>IF(raw_data!CL7="no",0,IF(raw_data!CL7="na",0,1))</f>
        <v>1</v>
      </c>
      <c r="CM7" s="30">
        <f>IF(raw_data!CM7="no",0,IF(raw_data!CM7="na",0,1))</f>
        <v>1</v>
      </c>
      <c r="CN7" s="30">
        <f>IF(raw_data!CN7="no",0,IF(raw_data!CN7="na",0,1))</f>
        <v>1</v>
      </c>
      <c r="CO7" s="30">
        <f>IF(raw_data!CO7="least effective",1,IF(raw_data!CO7="somewhat effective",2,IF(raw_data!CO7="effective",3,4)))</f>
        <v>2</v>
      </c>
      <c r="CP7" s="30">
        <f>IF(raw_data!CP7="no",0,IF(raw_data!CP7="na",0,1))</f>
        <v>1</v>
      </c>
      <c r="CQ7" s="30">
        <f>IF(raw_data!CQ7="no",0,IF(raw_data!CQ7="na",0,1))</f>
        <v>1</v>
      </c>
      <c r="CR7" s="30">
        <f>IF(raw_data!CR7="no",0,IF(raw_data!CR7="na",0,1))</f>
        <v>1</v>
      </c>
      <c r="CS7" s="30">
        <f>IF(raw_data!CS7="no",0,IF(raw_data!CS7="na",0,1))</f>
        <v>1</v>
      </c>
      <c r="CT7" s="30">
        <f>IF(raw_data!CT7="no",0,IF(raw_data!CT7="na",0,1))</f>
        <v>1</v>
      </c>
      <c r="CU7" s="30">
        <f>IF(raw_data!CU7="no",0,IF(raw_data!CU7="na",0,1))</f>
        <v>1</v>
      </c>
      <c r="CV7" s="30">
        <f>IF(raw_data!CV7="no",0,IF(raw_data!CV7="na",0,1))</f>
        <v>1</v>
      </c>
      <c r="CW7" s="30">
        <f>IF(raw_data!CW7="no",0,IF(raw_data!CW7="na",0,1))</f>
        <v>1</v>
      </c>
      <c r="CX7" s="30">
        <f>IF(raw_data!CX7="no",0,IF(raw_data!CX7="na",0,1))</f>
        <v>1</v>
      </c>
      <c r="CY7" s="30">
        <f>IF(raw_data!CY7="na",0,IF(raw_data!CY7="tv",1,IF(raw_data!CY7="radio",1,IF(raw_data!CY7="newspaper",1,IF(raw_data!CY7="internet",1,IF(raw_data!CY7="sns",1,2))))))</f>
        <v>1</v>
      </c>
      <c r="CZ7" s="30">
        <f>IF(raw_data!CZ7="na",0,IF(raw_data!CZ7="tv",1,IF(raw_data!CZ7="radio",1,IF(raw_data!CZ7="newspaper",1,IF(raw_data!CZ7="internet",1,IF(raw_data!CZ7="sns",1,2))))))</f>
        <v>1</v>
      </c>
      <c r="DA7" s="30">
        <f>IF(raw_data!DA7="na",0,IF(raw_data!DA7="tv",1,IF(raw_data!DA7="radio",1,IF(raw_data!DA7="newspaper",1,IF(raw_data!DA7="internet",1,IF(raw_data!DA7="sns",1,2))))))</f>
        <v>1</v>
      </c>
      <c r="DB7" s="30">
        <f>IF(raw_data!DB7="4+ hrs",4,IF(raw_data!DB7="2-4 hrs",3,IF(raw_data!DB7="1-2 hrs",2,1)))</f>
        <v>4</v>
      </c>
      <c r="DC7" s="30">
        <f>IF(raw_data!DC7="4+ hrs",4,IF(raw_data!DC7="2-4 hrs",3,IF(raw_data!DC7="1-2 hrs",2,1)))</f>
        <v>3</v>
      </c>
      <c r="DD7" s="30">
        <f>IF(raw_data!DD7="4+ hrs",4,IF(raw_data!DD7="2-4 hrs",3,IF(raw_data!DD7="1-2 hrs",2,1)))</f>
        <v>2</v>
      </c>
      <c r="DE7" s="30">
        <f>IF(raw_data!DE7="na",0,IF(raw_data!DE7="tv",1,IF(raw_data!DE7="radio",1,IF(raw_data!DE7="newspaper",1,IF(raw_data!DE7="internet",1,IF(raw_data!DE7="sns",1,2))))))</f>
        <v>1</v>
      </c>
      <c r="DF7" s="30">
        <f>IF(raw_data!DF7="na",0,IF(raw_data!DF7="tv",1,IF(raw_data!DF7="radio",1,IF(raw_data!DF7="newspaper",1,IF(raw_data!DF7="internet",1,IF(raw_data!DF7="sns",1,2))))))</f>
        <v>1</v>
      </c>
      <c r="DG7" s="30">
        <f>IF(raw_data!DG7="na",0,IF(raw_data!DG7="tv",1,IF(raw_data!DG7="radio",1,IF(raw_data!DG7="newspaper",1,IF(raw_data!DG7="internet",1,IF(raw_data!DG7="sns",1,2))))))</f>
        <v>1</v>
      </c>
      <c r="DH7" s="30">
        <f>IF(raw_data!DH7="4+ hrs",4,IF(raw_data!DH7="2-4 hrs",3,IF(raw_data!DH7="1-2 hrs",2,1)))</f>
        <v>4</v>
      </c>
      <c r="DI7" s="30">
        <f>IF(raw_data!DI7="4+ hrs",4,IF(raw_data!DI7="2-4 hrs",3,IF(raw_data!DI7="1-2 hrs",2,1)))</f>
        <v>3</v>
      </c>
      <c r="DJ7" s="30">
        <f>IF(raw_data!DJ7="4+ hrs",4,IF(raw_data!DJ7="2-4 hrs",3,IF(raw_data!DJ7="1-2 hrs",2,1)))</f>
        <v>2</v>
      </c>
      <c r="DK7" s="30">
        <f>IF(raw_data!DK7="only news", 1, IF(raw_data!DK7="mostly news", 2, IF(raw_data!DK7="balanced", 3, IF(raw_data!DK7="mostly entertainment", 2, 1))))</f>
        <v>1</v>
      </c>
      <c r="DL7" s="30">
        <f>IF(raw_data!DL7="no",0,IF(raw_data!DL7="na",0,1))</f>
        <v>0</v>
      </c>
      <c r="DM7" s="30">
        <f>IF(raw_data!DM7="no",0,IF(raw_data!DM7="na",0,1))</f>
        <v>0</v>
      </c>
      <c r="DN7" s="30">
        <f>IF(raw_data!DN7="no",0,IF(raw_data!DN7="na",0,1))</f>
        <v>0</v>
      </c>
      <c r="DO7" s="30">
        <f>IF(raw_data!DO7="no",0,IF(raw_data!DO7="na",0,1))</f>
        <v>1</v>
      </c>
      <c r="DP7" s="30">
        <f>IF(raw_data!DP7="no",0,IF(raw_data!DP7="na",0,1))</f>
        <v>1</v>
      </c>
      <c r="DQ7" s="30">
        <f>IF(raw_data!DQ7="no",0,IF(raw_data!DQ7="na",0,1))</f>
        <v>1</v>
      </c>
      <c r="DR7" s="30">
        <f>IF(raw_data!DR7="interested", 3, IF(raw_data!DR7="neutral", 2, 1))</f>
        <v>3</v>
      </c>
      <c r="DS7" s="30">
        <f>IF(raw_data!DS7="vet school", 1, IF(raw_data!DS7="symposia", 1, IF(raw_data!DS7="conferences", 1, IF(raw_data!DS7="online course", 1, IF(raw_data!DS7="websites", 1, IF(raw_data!DS7="documentary", 1, IF(raw_data!DS7="tv", 1, IF(raw_data!DS7="newspaper", 1, IF(raw_data!DS7="blogs", 1, IF(raw_data!DS7="sns", 1, IF(raw_data!DS7="na", 0, 2)))))))))))</f>
        <v>1</v>
      </c>
      <c r="DT7" s="30">
        <f>IF(raw_data!DT7="vet school", 1, IF(raw_data!DT7="symposia", 1, IF(raw_data!DT7="conferences", 1, IF(raw_data!DT7="online course", 1, IF(raw_data!DT7="websites", 1, IF(raw_data!DT7="documentary", 1, IF(raw_data!DT7="tv", 1, IF(raw_data!DT7="newspaper", 1, IF(raw_data!DT7="blogs", 1, IF(raw_data!DT7="sns", 1, IF(raw_data!DT7="na", 0, 2)))))))))))</f>
        <v>2</v>
      </c>
      <c r="DU7" s="30">
        <f>IF(raw_data!DU7="vet school", 1, IF(raw_data!DU7="symposia", 1, IF(raw_data!DU7="conferences", 1, IF(raw_data!DU7="online course", 1, IF(raw_data!DU7="websites", 1, IF(raw_data!DU7="documentary", 1, IF(raw_data!DU7="tv", 1, IF(raw_data!DU7="newspaper", 1, IF(raw_data!DU7="blogs", 1, IF(raw_data!DU7="sns", 1, IF(raw_data!DU7="na", 0, 2)))))))))))</f>
        <v>1</v>
      </c>
    </row>
    <row r="8" spans="1:125" x14ac:dyDescent="0.35">
      <c r="A8">
        <v>5</v>
      </c>
      <c r="B8" s="30">
        <f>IF(raw_data!B8="post-graduate",7,IF(raw_data!B8="graduate",6,IF(raw_data!B8="college",5,IF(raw_data!B8="technical",4,IF(raw_data!B8="high school",3,IF(raw_data!B8="elementary",2,IF(raw_data!B8="some schooling",1,0)))))))</f>
        <v>5</v>
      </c>
      <c r="C8" s="30">
        <f>IF(raw_data!C8="government vet",0,IF(raw_data!C8="non-government vet",1,IF(raw_data!C8="para-vet",2,IF(raw_data!C8="animal health worker",2,IF(raw_data!C8="animal health authority",3,4)))))</f>
        <v>2</v>
      </c>
      <c r="D8" s="30">
        <f>2020 + (raw_data!D8 * -1)</f>
        <v>38</v>
      </c>
      <c r="E8" s="30">
        <f>IF(raw_data!E8="less than 1 yr", 0, IF(raw_data!E8="1-2 yrs", 1, IF(raw_data!E8="2-5 yrs", 2, IF(raw_data!E8="5-10 yrs", 3, 4))))</f>
        <v>2</v>
      </c>
      <c r="F8" s="30">
        <f>IF(raw_data!F8="male", 0, IF(raw_data!F8="female", 1, 2))</f>
        <v>0</v>
      </c>
      <c r="G8" s="30">
        <f>IF(raw_data!G8="no",0,IF(raw_data!G8="na",0,1))</f>
        <v>1</v>
      </c>
      <c r="H8" s="30">
        <f>IF(raw_data!H8="no",0,IF(raw_data!H8="na",0,1))</f>
        <v>1</v>
      </c>
      <c r="I8" s="30">
        <f>IF(raw_data!I8="no",0,IF(raw_data!I8="na",0,1))</f>
        <v>0</v>
      </c>
      <c r="J8" s="30">
        <f>IF(raw_data!J8="no",0,IF(raw_data!J8="na",0,1))</f>
        <v>1</v>
      </c>
      <c r="K8" s="30">
        <f>IF(raw_data!K8="no",0,IF(raw_data!K8="na",0,1))</f>
        <v>0</v>
      </c>
      <c r="L8" s="30">
        <f>IF(raw_data!L8="no",0,IF(raw_data!L8="na",0,1))</f>
        <v>0</v>
      </c>
      <c r="M8" s="30">
        <f>IF(raw_data!M8="no",0,IF(raw_data!M8="don't know",0,1))</f>
        <v>1</v>
      </c>
      <c r="N8" s="30">
        <f>IF(raw_data!N8="no",0,IF(raw_data!N8="na",0,1))</f>
        <v>1</v>
      </c>
      <c r="O8" s="30">
        <f>IF(raw_data!O8="no",0,IF(raw_data!O8="na",0,1))</f>
        <v>1</v>
      </c>
      <c r="P8" s="30">
        <f>IF(raw_data!P8="no",0,IF(raw_data!P8="na",0,1))</f>
        <v>1</v>
      </c>
      <c r="Q8" s="30">
        <f>IF(raw_data!Q8="no",0,IF(raw_data!Q8="na",0,1))</f>
        <v>1</v>
      </c>
      <c r="R8" s="30">
        <f>IF(raw_data!R8="no",0,IF(raw_data!R8="don't know",0,1))</f>
        <v>1</v>
      </c>
      <c r="S8" s="30">
        <f>IF(raw_data!S8="no",0,IF(raw_data!S8="don't know",0,1))</f>
        <v>1</v>
      </c>
      <c r="T8" s="30">
        <f>IF(raw_data!T8="no",0,IF(raw_data!T8="don't know",0,1))</f>
        <v>1</v>
      </c>
      <c r="U8" s="30">
        <f>IF(raw_data!U8="no",0,IF(raw_data!U8="na",0,1))</f>
        <v>0</v>
      </c>
      <c r="V8" s="30">
        <f>IF(raw_data!V8="no",0,IF(raw_data!V8="na",0,1))</f>
        <v>0</v>
      </c>
      <c r="W8" s="30">
        <f>IF(raw_data!W8="no",0,IF(raw_data!W8="na",0,1))</f>
        <v>1</v>
      </c>
      <c r="X8" s="30">
        <f>IF(raw_data!X8="no",0,IF(raw_data!X8="na",0,1))</f>
        <v>1</v>
      </c>
      <c r="Y8" s="30">
        <f>IF(raw_data!Y8="no",0,IF(raw_data!Y8="na",0,1))</f>
        <v>0</v>
      </c>
      <c r="Z8" s="30">
        <f>IF(raw_data!Z8="no",0,IF(raw_data!Z8="na",0,1))</f>
        <v>1</v>
      </c>
      <c r="AA8" s="30">
        <f>IF(raw_data!AA8="no",0,IF(raw_data!AA8="na",0,1))</f>
        <v>1</v>
      </c>
      <c r="AB8" s="30">
        <f>IF(raw_data!AB8="no",0,IF(raw_data!AB8="na",0,1))</f>
        <v>1</v>
      </c>
      <c r="AC8" s="30">
        <f>IF(raw_data!AC8="no",0,IF(raw_data!AC8="na",0,1))</f>
        <v>1</v>
      </c>
      <c r="AD8" s="30">
        <f>IF(raw_data!AD8="no",0,IF(raw_data!AD8="na",0,1))</f>
        <v>1</v>
      </c>
      <c r="AE8" s="30">
        <f>IF(raw_data!AE8="no",0,IF(raw_data!AE8="na",0,1))</f>
        <v>1</v>
      </c>
      <c r="AF8" s="30">
        <f>IF(raw_data!AF8="no",0,IF(raw_data!AF8="na",0,1))</f>
        <v>1</v>
      </c>
      <c r="AG8" s="30">
        <f>IF(raw_data!AG8="no",1,IF(raw_data!AG8="na",1,0))</f>
        <v>1</v>
      </c>
      <c r="AH8" s="30">
        <f>IF(raw_data!AH8="no",0,IF(raw_data!AH8="na",0,1))</f>
        <v>1</v>
      </c>
      <c r="AI8" s="30">
        <f>IF(raw_data!AI8="no idea",0,IF(raw_data!AI8="little idea",1,IF(raw_data!AI8="basic info",2,IF(raw_data!AI8="understand how it spreads",3,4))))</f>
        <v>2</v>
      </c>
      <c r="AJ8" s="30">
        <f>IF(raw_data!AJ8="true", 0, 1)</f>
        <v>0</v>
      </c>
      <c r="AK8" s="30">
        <f>IF(raw_data!AK8="no",0,IF(raw_data!AK8="don't know",0,1))</f>
        <v>1</v>
      </c>
      <c r="AL8" s="30">
        <f>IF(raw_data!AL8="very serious", 5, IF(raw_data!AL8="serious", 4, IF(raw_data!AL8="moderately serious", 3, IF(raw_data!AL8="slightly serious", 2, 1))))</f>
        <v>5</v>
      </c>
      <c r="AM8" s="30">
        <f>IF(raw_data!AM8="seriously concerned", 5, IF(raw_data!AM8="concerned", 4, IF(raw_data!AM8="slightly concerned", 3, IF(raw_data!AM8="not concerned at all", 2, 1))))</f>
        <v>4</v>
      </c>
      <c r="AN8" s="30">
        <f>IF(raw_data!AN8="strongly agree", 5, IF(raw_data!AN8="agree", 4, IF(raw_data!AN8="neutral", 3, IF(raw_data!AN8="disagree", 2, 1))))</f>
        <v>3</v>
      </c>
      <c r="AO8" s="30">
        <f>IF(raw_data!AO8="strongly agree", 5, IF(raw_data!AO8="agree", 4, IF(raw_data!AO8="neutral", 3, IF(raw_data!AO8="disagree", 2, 1))))</f>
        <v>5</v>
      </c>
      <c r="AP8" s="30">
        <f>IF(raw_data!AP8="strongly agree", 5, IF(raw_data!AP8="agree", 4, IF(raw_data!AP8="neutral", 3, IF(raw_data!AP8="disagree", 2, 1))))</f>
        <v>3</v>
      </c>
      <c r="AQ8" s="30">
        <f>IF(raw_data!AQ8="strongly agree", 5, IF(raw_data!AQ8="agree", 4, IF(raw_data!AQ8="neutral", 3, IF(raw_data!AQ8="disagree", 2, 1))))</f>
        <v>4</v>
      </c>
      <c r="AR8" s="30">
        <f>IF(raw_data!AR8="strongly agree", 5, IF(raw_data!AR8="agree", 4, IF(raw_data!AR8="neutral", 3, IF(raw_data!AR8="disagree", 2, 1))))</f>
        <v>2</v>
      </c>
      <c r="AS8" s="30">
        <f>IF(raw_data!AS8="strongly agree", 5, IF(raw_data!AS8="agree", 4, IF(raw_data!AS8="neutral", 3, IF(raw_data!AS8="disagree", 2, 1))))</f>
        <v>4</v>
      </c>
      <c r="AT8" s="30">
        <f>IF(raw_data!AT8="strongly agree", 5, IF(raw_data!AT8="agree", 4, IF(raw_data!AT8="neutral", 3, IF(raw_data!AT8="disagree", 2, 1))))</f>
        <v>4</v>
      </c>
      <c r="AU8" s="30">
        <f>IF(raw_data!AU8="strongly agree", 5, IF(raw_data!AU8="agree", 4, IF(raw_data!AU8="neutral", 3, IF(raw_data!AU8="disagree", 2, 1))))</f>
        <v>4</v>
      </c>
      <c r="AV8" s="30">
        <f>IF(raw_data!AV8="very strong influence", 5, IF(raw_data!AV8="substantial influence", 4, IF(raw_data!AV8="moderate influence", 3, IF(raw_data!AV8="limited influence", 2, 1))))</f>
        <v>1</v>
      </c>
      <c r="AW8" s="30">
        <f>IF(raw_data!AW8="very strong influence", 5, IF(raw_data!AW8="substantial influence", 4, IF(raw_data!AW8="moderate influence", 3, IF(raw_data!AW8="limited influence", 2, 1))))</f>
        <v>3</v>
      </c>
      <c r="AX8" s="30">
        <f>IF(raw_data!AX8="very strong influence", 5, IF(raw_data!AX8="substantial influence", 4, IF(raw_data!AX8="moderate influence", 3, IF(raw_data!AX8="limited influence", 2, 1))))</f>
        <v>5</v>
      </c>
      <c r="AY8" s="30">
        <f>IF(raw_data!AY8="very strong influence", 5, IF(raw_data!AY8="substantial influence", 4, IF(raw_data!AY8="moderate influence", 3, IF(raw_data!AY8="limited influence", 2, 1))))</f>
        <v>5</v>
      </c>
      <c r="AZ8" s="30">
        <f>IF(raw_data!AZ8="very strong influence", 5, IF(raw_data!AZ8="substantial influence", 4, IF(raw_data!AZ8="moderate influence", 3, IF(raw_data!AZ8="limited influence", 2, 1))))</f>
        <v>3</v>
      </c>
      <c r="BA8" s="30">
        <f>IF(raw_data!BA8="very strong influence", 5, IF(raw_data!BA8="substantial influence", 4, IF(raw_data!BA8="moderate influence", 3, IF(raw_data!BA8="limited influence", 2, 1))))</f>
        <v>4</v>
      </c>
      <c r="BB8" s="30">
        <f>IF(raw_data!BB8="very strong influence", 5, IF(raw_data!BB8="substantial influence", 4, IF(raw_data!BB8="moderate influence", 3, IF(raw_data!BB8="limited influence", 2, 1))))</f>
        <v>5</v>
      </c>
      <c r="BC8" s="30">
        <f>IF(raw_data!BC8="very strong influence", 5, IF(raw_data!BC8="substantial influence", 4, IF(raw_data!BC8="moderate influence", 3, IF(raw_data!BC8="limited influence", 2, 1))))</f>
        <v>5</v>
      </c>
      <c r="BD8" s="30">
        <f>IF(raw_data!BD8="very strong influence", 5, IF(raw_data!BD8="substantial influence", 4, IF(raw_data!BD8="moderate influence", 3, IF(raw_data!BD8="limited influence", 2, 1))))</f>
        <v>5</v>
      </c>
      <c r="BE8" s="30">
        <f>IF(raw_data!BE8="very strong influence", 5, IF(raw_data!BE8="substantial influence", 4, IF(raw_data!BE8="moderate influence", 3, IF(raw_data!BE8="limited influence", 2, 1))))</f>
        <v>4</v>
      </c>
      <c r="BF8" s="30">
        <f>IF(raw_data!BF8="very strong influence", 5, IF(raw_data!BF8="substantial influence", 4, IF(raw_data!BF8="moderate influence", 3, IF(raw_data!BF8="limited influence", 2, 1))))</f>
        <v>5</v>
      </c>
      <c r="BG8" s="30">
        <f>IF(raw_data!BG8="very strong influence", 5, IF(raw_data!BG8="substantial influence", 4, IF(raw_data!BG8="moderate influence", 3, IF(raw_data!BG8="limited influence", 2, 1))))</f>
        <v>1</v>
      </c>
      <c r="BH8" s="30">
        <f>IF(raw_data!BH8="no",0,IF(raw_data!BH8="na",0,1))</f>
        <v>1</v>
      </c>
      <c r="BI8" s="30">
        <f>IF(raw_data!BI8="no",0,IF(raw_data!BI8="na",0,1))</f>
        <v>1</v>
      </c>
      <c r="BJ8" s="30">
        <f>IF(raw_data!BJ8="no",0,IF(raw_data!BJ8="na",0,1))</f>
        <v>1</v>
      </c>
      <c r="BK8" s="30">
        <f>IF(raw_data!BK8="no",0,IF(raw_data!BK8="na",0,1))</f>
        <v>1</v>
      </c>
      <c r="BL8" s="30">
        <f>IF(raw_data!BL8="no",0,IF(raw_data!BL8="na",0,1))</f>
        <v>1</v>
      </c>
      <c r="BM8" s="30">
        <f>IF(raw_data!BM8="no",0,IF(raw_data!BM8="na",0,1))</f>
        <v>1</v>
      </c>
      <c r="BN8" s="30">
        <f>IF(raw_data!BN8="no",0,IF(raw_data!BN8="na",0,1))</f>
        <v>0</v>
      </c>
      <c r="BO8" s="30">
        <f>IF(raw_data!BO8="yes", 2, IF(raw_data!BO8="sometimes", 1, 0))</f>
        <v>1</v>
      </c>
      <c r="BP8" s="30">
        <f>IF(raw_data!BP8="na", 0, IF(raw_data!BP8="not required by law", 0, IF(raw_data!BP8="not required by business", 1, IF(raw_data!BP8="don't feel the need", 2, IF(raw_data!BP8="clients don't prefer", 3, 4)))))</f>
        <v>4</v>
      </c>
      <c r="BQ8" s="30">
        <f>IF(raw_data!BQ8="as prescribed", 0, IF(raw_data!BQ8="more than prescribed", 1, IF(raw_data!BQ8="stop before prescribed", 2, IF(raw_data!BQ8="as long as I feel", 3, 4))))</f>
        <v>0</v>
      </c>
      <c r="BR8" s="30">
        <f>IF(raw_data!BR8="yes", 1, 0)</f>
        <v>1</v>
      </c>
      <c r="BS8" s="30">
        <f>IF(raw_data!BS8="no",0,IF(raw_data!BS8="na",0,1))</f>
        <v>1</v>
      </c>
      <c r="BT8" s="30">
        <f>IF(raw_data!BT8="no",0,IF(raw_data!BT8="na",0,1))</f>
        <v>1</v>
      </c>
      <c r="BU8" s="30">
        <f>IF(raw_data!BU8="no",0,IF(raw_data!BU8="na",0,1))</f>
        <v>0</v>
      </c>
      <c r="BV8" s="30">
        <f>IF(raw_data!BV8="no",0,IF(raw_data!BV8="na",0,1))</f>
        <v>1</v>
      </c>
      <c r="BW8" s="30">
        <f>IF(raw_data!BW8="no",0,IF(raw_data!BW8="na",0,1))</f>
        <v>0</v>
      </c>
      <c r="BX8" s="30">
        <f>IF(raw_data!BX8="no",0,IF(raw_data!BX8="na",0,1))</f>
        <v>0</v>
      </c>
      <c r="BY8" s="30">
        <f>IF(raw_data!BY8="no",0,IF(raw_data!BY8="na",0,1))</f>
        <v>1</v>
      </c>
      <c r="BZ8" s="30">
        <f>IF(raw_data!BZ8="no",0,IF(raw_data!BZ8="na",0,1))</f>
        <v>0</v>
      </c>
      <c r="CA8" s="30">
        <f>IF(raw_data!CA8="no",0,IF(raw_data!CA8="na",0,1))</f>
        <v>1</v>
      </c>
      <c r="CB8" s="30">
        <f>IF(raw_data!CB8="no",0,IF(raw_data!CB8="na",0,1))</f>
        <v>0</v>
      </c>
      <c r="CC8" s="30">
        <f>IF(raw_data!CC8="no",0,IF(raw_data!CC8="na",0,1))</f>
        <v>1</v>
      </c>
      <c r="CD8" s="30">
        <f>IF(raw_data!CD8="no",0,IF(raw_data!CD8="na",0,1))</f>
        <v>0</v>
      </c>
      <c r="CE8" s="30">
        <f>IF(raw_data!CE8="no",0,IF(raw_data!CE8="na",0,1))</f>
        <v>1</v>
      </c>
      <c r="CF8" s="30">
        <f>IF(raw_data!CF8="no",0,IF(raw_data!CF8="na",0,1))</f>
        <v>0</v>
      </c>
      <c r="CG8" s="30">
        <f>IF(raw_data!CG8="no",0,IF(raw_data!CG8="na",0,1))</f>
        <v>1</v>
      </c>
      <c r="CH8" s="30">
        <f>IF(raw_data!CH8="no",0,IF(raw_data!CH8="na",0,1))</f>
        <v>0</v>
      </c>
      <c r="CI8" s="30">
        <f>IF(raw_data!CI8="no",0,IF(raw_data!CI8="na",0,1))</f>
        <v>0</v>
      </c>
      <c r="CJ8" s="30">
        <f>IF(raw_data!CJ8="no",0,IF(raw_data!CJ8="na",0,1))</f>
        <v>0</v>
      </c>
      <c r="CK8" s="30">
        <f>IF(raw_data!CK8="no",0,IF(raw_data!CK8="na",0,1))</f>
        <v>1</v>
      </c>
      <c r="CL8" s="30">
        <f>IF(raw_data!CL8="no",0,IF(raw_data!CL8="na",0,1))</f>
        <v>1</v>
      </c>
      <c r="CM8" s="30">
        <f>IF(raw_data!CM8="no",0,IF(raw_data!CM8="na",0,1))</f>
        <v>1</v>
      </c>
      <c r="CN8" s="30">
        <f>IF(raw_data!CN8="no",0,IF(raw_data!CN8="na",0,1))</f>
        <v>0</v>
      </c>
      <c r="CO8" s="30">
        <f>IF(raw_data!CO8="least effective",1,IF(raw_data!CO8="somewhat effective",2,IF(raw_data!CO8="effective",3,4)))</f>
        <v>1</v>
      </c>
      <c r="CP8" s="30">
        <f>IF(raw_data!CP8="no",0,IF(raw_data!CP8="na",0,1))</f>
        <v>1</v>
      </c>
      <c r="CQ8" s="30">
        <f>IF(raw_data!CQ8="no",0,IF(raw_data!CQ8="na",0,1))</f>
        <v>1</v>
      </c>
      <c r="CR8" s="30">
        <f>IF(raw_data!CR8="no",0,IF(raw_data!CR8="na",0,1))</f>
        <v>1</v>
      </c>
      <c r="CS8" s="30">
        <f>IF(raw_data!CS8="no",0,IF(raw_data!CS8="na",0,1))</f>
        <v>1</v>
      </c>
      <c r="CT8" s="30">
        <f>IF(raw_data!CT8="no",0,IF(raw_data!CT8="na",0,1))</f>
        <v>1</v>
      </c>
      <c r="CU8" s="30">
        <f>IF(raw_data!CU8="no",0,IF(raw_data!CU8="na",0,1))</f>
        <v>1</v>
      </c>
      <c r="CV8" s="30">
        <f>IF(raw_data!CV8="no",0,IF(raw_data!CV8="na",0,1))</f>
        <v>1</v>
      </c>
      <c r="CW8" s="30">
        <f>IF(raw_data!CW8="no",0,IF(raw_data!CW8="na",0,1))</f>
        <v>1</v>
      </c>
      <c r="CX8" s="30">
        <f>IF(raw_data!CX8="no",0,IF(raw_data!CX8="na",0,1))</f>
        <v>1</v>
      </c>
      <c r="CY8" s="30">
        <f>IF(raw_data!CY8="na",0,IF(raw_data!CY8="tv",1,IF(raw_data!CY8="radio",1,IF(raw_data!CY8="newspaper",1,IF(raw_data!CY8="internet",1,IF(raw_data!CY8="sns",1,2))))))</f>
        <v>1</v>
      </c>
      <c r="CZ8" s="30">
        <f>IF(raw_data!CZ8="na",0,IF(raw_data!CZ8="tv",1,IF(raw_data!CZ8="radio",1,IF(raw_data!CZ8="newspaper",1,IF(raw_data!CZ8="internet",1,IF(raw_data!CZ8="sns",1,2))))))</f>
        <v>1</v>
      </c>
      <c r="DA8" s="30">
        <f>IF(raw_data!DA8="na",0,IF(raw_data!DA8="tv",1,IF(raw_data!DA8="radio",1,IF(raw_data!DA8="newspaper",1,IF(raw_data!DA8="internet",1,IF(raw_data!DA8="sns",1,2))))))</f>
        <v>1</v>
      </c>
      <c r="DB8" s="30">
        <f>IF(raw_data!DB8="4+ hrs",4,IF(raw_data!DB8="2-4 hrs",3,IF(raw_data!DB8="1-2 hrs",2,1)))</f>
        <v>3</v>
      </c>
      <c r="DC8" s="30">
        <f>IF(raw_data!DC8="4+ hrs",4,IF(raw_data!DC8="2-4 hrs",3,IF(raw_data!DC8="1-2 hrs",2,1)))</f>
        <v>2</v>
      </c>
      <c r="DD8" s="30">
        <f>IF(raw_data!DD8="4+ hrs",4,IF(raw_data!DD8="2-4 hrs",3,IF(raw_data!DD8="1-2 hrs",2,1)))</f>
        <v>2</v>
      </c>
      <c r="DE8" s="30">
        <f>IF(raw_data!DE8="na",0,IF(raw_data!DE8="tv",1,IF(raw_data!DE8="radio",1,IF(raw_data!DE8="newspaper",1,IF(raw_data!DE8="internet",1,IF(raw_data!DE8="sns",1,2))))))</f>
        <v>1</v>
      </c>
      <c r="DF8" s="30">
        <f>IF(raw_data!DF8="na",0,IF(raw_data!DF8="tv",1,IF(raw_data!DF8="radio",1,IF(raw_data!DF8="newspaper",1,IF(raw_data!DF8="internet",1,IF(raw_data!DF8="sns",1,2))))))</f>
        <v>1</v>
      </c>
      <c r="DG8" s="30">
        <f>IF(raw_data!DG8="na",0,IF(raw_data!DG8="tv",1,IF(raw_data!DG8="radio",1,IF(raw_data!DG8="newspaper",1,IF(raw_data!DG8="internet",1,IF(raw_data!DG8="sns",1,2))))))</f>
        <v>1</v>
      </c>
      <c r="DH8" s="30">
        <f>IF(raw_data!DH8="4+ hrs",4,IF(raw_data!DH8="2-4 hrs",3,IF(raw_data!DH8="1-2 hrs",2,1)))</f>
        <v>4</v>
      </c>
      <c r="DI8" s="30">
        <f>IF(raw_data!DI8="4+ hrs",4,IF(raw_data!DI8="2-4 hrs",3,IF(raw_data!DI8="1-2 hrs",2,1)))</f>
        <v>2</v>
      </c>
      <c r="DJ8" s="30">
        <f>IF(raw_data!DJ8="4+ hrs",4,IF(raw_data!DJ8="2-4 hrs",3,IF(raw_data!DJ8="1-2 hrs",2,1)))</f>
        <v>3</v>
      </c>
      <c r="DK8" s="30">
        <f>IF(raw_data!DK8="only news", 1, IF(raw_data!DK8="mostly news", 2, IF(raw_data!DK8="balanced", 3, IF(raw_data!DK8="mostly entertainment", 2, 1))))</f>
        <v>1</v>
      </c>
      <c r="DL8" s="30">
        <f>IF(raw_data!DL8="no",0,IF(raw_data!DL8="na",0,1))</f>
        <v>0</v>
      </c>
      <c r="DM8" s="30">
        <f>IF(raw_data!DM8="no",0,IF(raw_data!DM8="na",0,1))</f>
        <v>0</v>
      </c>
      <c r="DN8" s="30">
        <f>IF(raw_data!DN8="no",0,IF(raw_data!DN8="na",0,1))</f>
        <v>0</v>
      </c>
      <c r="DO8" s="30">
        <f>IF(raw_data!DO8="no",0,IF(raw_data!DO8="na",0,1))</f>
        <v>1</v>
      </c>
      <c r="DP8" s="30">
        <f>IF(raw_data!DP8="no",0,IF(raw_data!DP8="na",0,1))</f>
        <v>1</v>
      </c>
      <c r="DQ8" s="30">
        <f>IF(raw_data!DQ8="no",0,IF(raw_data!DQ8="na",0,1))</f>
        <v>0</v>
      </c>
      <c r="DR8" s="30">
        <f>IF(raw_data!DR8="interested", 3, IF(raw_data!DR8="neutral", 2, 1))</f>
        <v>1</v>
      </c>
      <c r="DS8" s="30">
        <f>IF(raw_data!DS8="vet school", 1, IF(raw_data!DS8="symposia", 1, IF(raw_data!DS8="conferences", 1, IF(raw_data!DS8="online course", 1, IF(raw_data!DS8="websites", 1, IF(raw_data!DS8="documentary", 1, IF(raw_data!DS8="tv", 1, IF(raw_data!DS8="newspaper", 1, IF(raw_data!DS8="blogs", 1, IF(raw_data!DS8="sns", 1, IF(raw_data!DS8="na", 0, 2)))))))))))</f>
        <v>2</v>
      </c>
      <c r="DT8" s="30">
        <f>IF(raw_data!DT8="vet school", 1, IF(raw_data!DT8="symposia", 1, IF(raw_data!DT8="conferences", 1, IF(raw_data!DT8="online course", 1, IF(raw_data!DT8="websites", 1, IF(raw_data!DT8="documentary", 1, IF(raw_data!DT8="tv", 1, IF(raw_data!DT8="newspaper", 1, IF(raw_data!DT8="blogs", 1, IF(raw_data!DT8="sns", 1, IF(raw_data!DT8="na", 0, 2)))))))))))</f>
        <v>1</v>
      </c>
      <c r="DU8" s="30">
        <f>IF(raw_data!DU8="vet school", 1, IF(raw_data!DU8="symposia", 1, IF(raw_data!DU8="conferences", 1, IF(raw_data!DU8="online course", 1, IF(raw_data!DU8="websites", 1, IF(raw_data!DU8="documentary", 1, IF(raw_data!DU8="tv", 1, IF(raw_data!DU8="newspaper", 1, IF(raw_data!DU8="blogs", 1, IF(raw_data!DU8="sns", 1, IF(raw_data!DU8="na", 0, 2)))))))))))</f>
        <v>1</v>
      </c>
    </row>
    <row r="9" spans="1:125" x14ac:dyDescent="0.35">
      <c r="A9">
        <v>6</v>
      </c>
      <c r="B9" s="30">
        <f>IF(raw_data!B9="post-graduate",7,IF(raw_data!B9="graduate",6,IF(raw_data!B9="college",5,IF(raw_data!B9="technical",4,IF(raw_data!B9="high school",3,IF(raw_data!B9="elementary",2,IF(raw_data!B9="some schooling",1,0)))))))</f>
        <v>4</v>
      </c>
      <c r="C9" s="30">
        <f>IF(raw_data!C9="government vet",0,IF(raw_data!C9="non-government vet",1,IF(raw_data!C9="para-vet",2,IF(raw_data!C9="animal health worker",2,IF(raw_data!C9="animal health authority",3,4)))))</f>
        <v>2</v>
      </c>
      <c r="D9" s="30">
        <f>2020 + (raw_data!D9 * -1)</f>
        <v>33</v>
      </c>
      <c r="E9" s="30">
        <f>IF(raw_data!E9="less than 1 yr", 0, IF(raw_data!E9="1-2 yrs", 1, IF(raw_data!E9="2-5 yrs", 2, IF(raw_data!E9="5-10 yrs", 3, 4))))</f>
        <v>2</v>
      </c>
      <c r="F9" s="30">
        <f>IF(raw_data!F9="male", 0, IF(raw_data!F9="female", 1, 2))</f>
        <v>0</v>
      </c>
      <c r="G9" s="30">
        <f>IF(raw_data!G9="no",0,IF(raw_data!G9="na",0,1))</f>
        <v>1</v>
      </c>
      <c r="H9" s="30">
        <f>IF(raw_data!H9="no",0,IF(raw_data!H9="na",0,1))</f>
        <v>1</v>
      </c>
      <c r="I9" s="30">
        <f>IF(raw_data!I9="no",0,IF(raw_data!I9="na",0,1))</f>
        <v>0</v>
      </c>
      <c r="J9" s="30">
        <f>IF(raw_data!J9="no",0,IF(raw_data!J9="na",0,1))</f>
        <v>1</v>
      </c>
      <c r="K9" s="30">
        <f>IF(raw_data!K9="no",0,IF(raw_data!K9="na",0,1))</f>
        <v>0</v>
      </c>
      <c r="L9" s="30">
        <f>IF(raw_data!L9="no",0,IF(raw_data!L9="na",0,1))</f>
        <v>0</v>
      </c>
      <c r="M9" s="30">
        <f>IF(raw_data!M9="no",0,IF(raw_data!M9="don't know",0,1))</f>
        <v>1</v>
      </c>
      <c r="N9" s="30">
        <f>IF(raw_data!N9="no",0,IF(raw_data!N9="na",0,1))</f>
        <v>1</v>
      </c>
      <c r="O9" s="30">
        <f>IF(raw_data!O9="no",0,IF(raw_data!O9="na",0,1))</f>
        <v>1</v>
      </c>
      <c r="P9" s="30">
        <f>IF(raw_data!P9="no",0,IF(raw_data!P9="na",0,1))</f>
        <v>1</v>
      </c>
      <c r="Q9" s="30">
        <f>IF(raw_data!Q9="no",0,IF(raw_data!Q9="na",0,1))</f>
        <v>1</v>
      </c>
      <c r="R9" s="30">
        <f>IF(raw_data!R9="no",0,IF(raw_data!R9="don't know",0,1))</f>
        <v>1</v>
      </c>
      <c r="S9" s="30">
        <f>IF(raw_data!S9="no",0,IF(raw_data!S9="don't know",0,1))</f>
        <v>1</v>
      </c>
      <c r="T9" s="30">
        <f>IF(raw_data!T9="no",0,IF(raw_data!T9="don't know",0,1))</f>
        <v>1</v>
      </c>
      <c r="U9" s="30">
        <f>IF(raw_data!U9="no",0,IF(raw_data!U9="na",0,1))</f>
        <v>0</v>
      </c>
      <c r="V9" s="30">
        <f>IF(raw_data!V9="no",0,IF(raw_data!V9="na",0,1))</f>
        <v>0</v>
      </c>
      <c r="W9" s="30">
        <f>IF(raw_data!W9="no",0,IF(raw_data!W9="na",0,1))</f>
        <v>1</v>
      </c>
      <c r="X9" s="30">
        <f>IF(raw_data!X9="no",0,IF(raw_data!X9="na",0,1))</f>
        <v>1</v>
      </c>
      <c r="Y9" s="30">
        <f>IF(raw_data!Y9="no",0,IF(raw_data!Y9="na",0,1))</f>
        <v>0</v>
      </c>
      <c r="Z9" s="30">
        <f>IF(raw_data!Z9="no",0,IF(raw_data!Z9="na",0,1))</f>
        <v>1</v>
      </c>
      <c r="AA9" s="30">
        <f>IF(raw_data!AA9="no",0,IF(raw_data!AA9="na",0,1))</f>
        <v>1</v>
      </c>
      <c r="AB9" s="30">
        <f>IF(raw_data!AB9="no",0,IF(raw_data!AB9="na",0,1))</f>
        <v>1</v>
      </c>
      <c r="AC9" s="30">
        <f>IF(raw_data!AC9="no",0,IF(raw_data!AC9="na",0,1))</f>
        <v>1</v>
      </c>
      <c r="AD9" s="30">
        <f>IF(raw_data!AD9="no",0,IF(raw_data!AD9="na",0,1))</f>
        <v>1</v>
      </c>
      <c r="AE9" s="30">
        <f>IF(raw_data!AE9="no",0,IF(raw_data!AE9="na",0,1))</f>
        <v>1</v>
      </c>
      <c r="AF9" s="30">
        <f>IF(raw_data!AF9="no",0,IF(raw_data!AF9="na",0,1))</f>
        <v>1</v>
      </c>
      <c r="AG9" s="30">
        <f>IF(raw_data!AG9="no",1,IF(raw_data!AG9="na",1,0))</f>
        <v>1</v>
      </c>
      <c r="AH9" s="30">
        <f>IF(raw_data!AH9="no",0,IF(raw_data!AH9="na",0,1))</f>
        <v>1</v>
      </c>
      <c r="AI9" s="30">
        <f>IF(raw_data!AI9="no idea",0,IF(raw_data!AI9="little idea",1,IF(raw_data!AI9="basic info",2,IF(raw_data!AI9="understand how it spreads",3,4))))</f>
        <v>2</v>
      </c>
      <c r="AJ9" s="30">
        <f>IF(raw_data!AJ9="true", 0, 1)</f>
        <v>0</v>
      </c>
      <c r="AK9" s="30">
        <f>IF(raw_data!AK9="no",0,IF(raw_data!AK9="don't know",0,1))</f>
        <v>1</v>
      </c>
      <c r="AL9" s="30">
        <f>IF(raw_data!AL9="very serious", 5, IF(raw_data!AL9="serious", 4, IF(raw_data!AL9="moderately serious", 3, IF(raw_data!AL9="slightly serious", 2, 1))))</f>
        <v>5</v>
      </c>
      <c r="AM9" s="30">
        <f>IF(raw_data!AM9="seriously concerned", 5, IF(raw_data!AM9="concerned", 4, IF(raw_data!AM9="slightly concerned", 3, IF(raw_data!AM9="not concerned at all", 2, 1))))</f>
        <v>3</v>
      </c>
      <c r="AN9" s="30">
        <f>IF(raw_data!AN9="strongly agree", 5, IF(raw_data!AN9="agree", 4, IF(raw_data!AN9="neutral", 3, IF(raw_data!AN9="disagree", 2, 1))))</f>
        <v>3</v>
      </c>
      <c r="AO9" s="30">
        <f>IF(raw_data!AO9="strongly agree", 5, IF(raw_data!AO9="agree", 4, IF(raw_data!AO9="neutral", 3, IF(raw_data!AO9="disagree", 2, 1))))</f>
        <v>5</v>
      </c>
      <c r="AP9" s="30">
        <f>IF(raw_data!AP9="strongly agree", 5, IF(raw_data!AP9="agree", 4, IF(raw_data!AP9="neutral", 3, IF(raw_data!AP9="disagree", 2, 1))))</f>
        <v>3</v>
      </c>
      <c r="AQ9" s="30">
        <f>IF(raw_data!AQ9="strongly agree", 5, IF(raw_data!AQ9="agree", 4, IF(raw_data!AQ9="neutral", 3, IF(raw_data!AQ9="disagree", 2, 1))))</f>
        <v>4</v>
      </c>
      <c r="AR9" s="30">
        <f>IF(raw_data!AR9="strongly agree", 5, IF(raw_data!AR9="agree", 4, IF(raw_data!AR9="neutral", 3, IF(raw_data!AR9="disagree", 2, 1))))</f>
        <v>2</v>
      </c>
      <c r="AS9" s="30">
        <f>IF(raw_data!AS9="strongly agree", 5, IF(raw_data!AS9="agree", 4, IF(raw_data!AS9="neutral", 3, IF(raw_data!AS9="disagree", 2, 1))))</f>
        <v>4</v>
      </c>
      <c r="AT9" s="30">
        <f>IF(raw_data!AT9="strongly agree", 5, IF(raw_data!AT9="agree", 4, IF(raw_data!AT9="neutral", 3, IF(raw_data!AT9="disagree", 2, 1))))</f>
        <v>4</v>
      </c>
      <c r="AU9" s="30">
        <f>IF(raw_data!AU9="strongly agree", 5, IF(raw_data!AU9="agree", 4, IF(raw_data!AU9="neutral", 3, IF(raw_data!AU9="disagree", 2, 1))))</f>
        <v>4</v>
      </c>
      <c r="AV9" s="30">
        <f>IF(raw_data!AV9="very strong influence", 5, IF(raw_data!AV9="substantial influence", 4, IF(raw_data!AV9="moderate influence", 3, IF(raw_data!AV9="limited influence", 2, 1))))</f>
        <v>2</v>
      </c>
      <c r="AW9" s="30">
        <f>IF(raw_data!AW9="very strong influence", 5, IF(raw_data!AW9="substantial influence", 4, IF(raw_data!AW9="moderate influence", 3, IF(raw_data!AW9="limited influence", 2, 1))))</f>
        <v>3</v>
      </c>
      <c r="AX9" s="30">
        <f>IF(raw_data!AX9="very strong influence", 5, IF(raw_data!AX9="substantial influence", 4, IF(raw_data!AX9="moderate influence", 3, IF(raw_data!AX9="limited influence", 2, 1))))</f>
        <v>5</v>
      </c>
      <c r="AY9" s="30">
        <f>IF(raw_data!AY9="very strong influence", 5, IF(raw_data!AY9="substantial influence", 4, IF(raw_data!AY9="moderate influence", 3, IF(raw_data!AY9="limited influence", 2, 1))))</f>
        <v>5</v>
      </c>
      <c r="AZ9" s="30">
        <f>IF(raw_data!AZ9="very strong influence", 5, IF(raw_data!AZ9="substantial influence", 4, IF(raw_data!AZ9="moderate influence", 3, IF(raw_data!AZ9="limited influence", 2, 1))))</f>
        <v>3</v>
      </c>
      <c r="BA9" s="30">
        <f>IF(raw_data!BA9="very strong influence", 5, IF(raw_data!BA9="substantial influence", 4, IF(raw_data!BA9="moderate influence", 3, IF(raw_data!BA9="limited influence", 2, 1))))</f>
        <v>4</v>
      </c>
      <c r="BB9" s="30">
        <f>IF(raw_data!BB9="very strong influence", 5, IF(raw_data!BB9="substantial influence", 4, IF(raw_data!BB9="moderate influence", 3, IF(raw_data!BB9="limited influence", 2, 1))))</f>
        <v>5</v>
      </c>
      <c r="BC9" s="30">
        <f>IF(raw_data!BC9="very strong influence", 5, IF(raw_data!BC9="substantial influence", 4, IF(raw_data!BC9="moderate influence", 3, IF(raw_data!BC9="limited influence", 2, 1))))</f>
        <v>5</v>
      </c>
      <c r="BD9" s="30">
        <f>IF(raw_data!BD9="very strong influence", 5, IF(raw_data!BD9="substantial influence", 4, IF(raw_data!BD9="moderate influence", 3, IF(raw_data!BD9="limited influence", 2, 1))))</f>
        <v>5</v>
      </c>
      <c r="BE9" s="30">
        <f>IF(raw_data!BE9="very strong influence", 5, IF(raw_data!BE9="substantial influence", 4, IF(raw_data!BE9="moderate influence", 3, IF(raw_data!BE9="limited influence", 2, 1))))</f>
        <v>4</v>
      </c>
      <c r="BF9" s="30">
        <f>IF(raw_data!BF9="very strong influence", 5, IF(raw_data!BF9="substantial influence", 4, IF(raw_data!BF9="moderate influence", 3, IF(raw_data!BF9="limited influence", 2, 1))))</f>
        <v>5</v>
      </c>
      <c r="BG9" s="30">
        <f>IF(raw_data!BG9="very strong influence", 5, IF(raw_data!BG9="substantial influence", 4, IF(raw_data!BG9="moderate influence", 3, IF(raw_data!BG9="limited influence", 2, 1))))</f>
        <v>1</v>
      </c>
      <c r="BH9" s="30">
        <f>IF(raw_data!BH9="no",0,IF(raw_data!BH9="na",0,1))</f>
        <v>1</v>
      </c>
      <c r="BI9" s="30">
        <f>IF(raw_data!BI9="no",0,IF(raw_data!BI9="na",0,1))</f>
        <v>1</v>
      </c>
      <c r="BJ9" s="30">
        <f>IF(raw_data!BJ9="no",0,IF(raw_data!BJ9="na",0,1))</f>
        <v>1</v>
      </c>
      <c r="BK9" s="30">
        <f>IF(raw_data!BK9="no",0,IF(raw_data!BK9="na",0,1))</f>
        <v>1</v>
      </c>
      <c r="BL9" s="30">
        <f>IF(raw_data!BL9="no",0,IF(raw_data!BL9="na",0,1))</f>
        <v>1</v>
      </c>
      <c r="BM9" s="30">
        <f>IF(raw_data!BM9="no",0,IF(raw_data!BM9="na",0,1))</f>
        <v>1</v>
      </c>
      <c r="BN9" s="30">
        <f>IF(raw_data!BN9="no",0,IF(raw_data!BN9="na",0,1))</f>
        <v>0</v>
      </c>
      <c r="BO9" s="30">
        <f>IF(raw_data!BO9="yes", 2, IF(raw_data!BO9="sometimes", 1, 0))</f>
        <v>2</v>
      </c>
      <c r="BP9" s="30">
        <f>IF(raw_data!BP9="na", 0, IF(raw_data!BP9="not required by law", 0, IF(raw_data!BP9="not required by business", 1, IF(raw_data!BP9="don't feel the need", 2, IF(raw_data!BP9="clients don't prefer", 3, 4)))))</f>
        <v>0</v>
      </c>
      <c r="BQ9" s="30">
        <f>IF(raw_data!BQ9="as prescribed", 0, IF(raw_data!BQ9="more than prescribed", 1, IF(raw_data!BQ9="stop before prescribed", 2, IF(raw_data!BQ9="as long as I feel", 3, 4))))</f>
        <v>1</v>
      </c>
      <c r="BR9" s="30">
        <f>IF(raw_data!BR9="yes", 1, 0)</f>
        <v>1</v>
      </c>
      <c r="BS9" s="30">
        <f>IF(raw_data!BS9="no",0,IF(raw_data!BS9="na",0,1))</f>
        <v>1</v>
      </c>
      <c r="BT9" s="30">
        <f>IF(raw_data!BT9="no",0,IF(raw_data!BT9="na",0,1))</f>
        <v>1</v>
      </c>
      <c r="BU9" s="30">
        <f>IF(raw_data!BU9="no",0,IF(raw_data!BU9="na",0,1))</f>
        <v>0</v>
      </c>
      <c r="BV9" s="30">
        <f>IF(raw_data!BV9="no",0,IF(raw_data!BV9="na",0,1))</f>
        <v>1</v>
      </c>
      <c r="BW9" s="30">
        <f>IF(raw_data!BW9="no",0,IF(raw_data!BW9="na",0,1))</f>
        <v>0</v>
      </c>
      <c r="BX9" s="30">
        <f>IF(raw_data!BX9="no",0,IF(raw_data!BX9="na",0,1))</f>
        <v>0</v>
      </c>
      <c r="BY9" s="30">
        <f>IF(raw_data!BY9="no",0,IF(raw_data!BY9="na",0,1))</f>
        <v>0</v>
      </c>
      <c r="BZ9" s="30">
        <f>IF(raw_data!BZ9="no",0,IF(raw_data!BZ9="na",0,1))</f>
        <v>0</v>
      </c>
      <c r="CA9" s="30">
        <f>IF(raw_data!CA9="no",0,IF(raw_data!CA9="na",0,1))</f>
        <v>0</v>
      </c>
      <c r="CB9" s="30">
        <f>IF(raw_data!CB9="no",0,IF(raw_data!CB9="na",0,1))</f>
        <v>0</v>
      </c>
      <c r="CC9" s="30">
        <f>IF(raw_data!CC9="no",0,IF(raw_data!CC9="na",0,1))</f>
        <v>0</v>
      </c>
      <c r="CD9" s="30">
        <f>IF(raw_data!CD9="no",0,IF(raw_data!CD9="na",0,1))</f>
        <v>0</v>
      </c>
      <c r="CE9" s="30">
        <f>IF(raw_data!CE9="no",0,IF(raw_data!CE9="na",0,1))</f>
        <v>0</v>
      </c>
      <c r="CF9" s="30">
        <f>IF(raw_data!CF9="no",0,IF(raw_data!CF9="na",0,1))</f>
        <v>0</v>
      </c>
      <c r="CG9" s="30">
        <f>IF(raw_data!CG9="no",0,IF(raw_data!CG9="na",0,1))</f>
        <v>1</v>
      </c>
      <c r="CH9" s="30">
        <f>IF(raw_data!CH9="no",0,IF(raw_data!CH9="na",0,1))</f>
        <v>0</v>
      </c>
      <c r="CI9" s="30">
        <f>IF(raw_data!CI9="no",0,IF(raw_data!CI9="na",0,1))</f>
        <v>0</v>
      </c>
      <c r="CJ9" s="30">
        <f>IF(raw_data!CJ9="no",0,IF(raw_data!CJ9="na",0,1))</f>
        <v>0</v>
      </c>
      <c r="CK9" s="30">
        <f>IF(raw_data!CK9="no",0,IF(raw_data!CK9="na",0,1))</f>
        <v>1</v>
      </c>
      <c r="CL9" s="30">
        <f>IF(raw_data!CL9="no",0,IF(raw_data!CL9="na",0,1))</f>
        <v>1</v>
      </c>
      <c r="CM9" s="30">
        <f>IF(raw_data!CM9="no",0,IF(raw_data!CM9="na",0,1))</f>
        <v>1</v>
      </c>
      <c r="CN9" s="30">
        <f>IF(raw_data!CN9="no",0,IF(raw_data!CN9="na",0,1))</f>
        <v>0</v>
      </c>
      <c r="CO9" s="30">
        <f>IF(raw_data!CO9="least effective",1,IF(raw_data!CO9="somewhat effective",2,IF(raw_data!CO9="effective",3,4)))</f>
        <v>2</v>
      </c>
      <c r="CP9" s="30">
        <f>IF(raw_data!CP9="no",0,IF(raw_data!CP9="na",0,1))</f>
        <v>1</v>
      </c>
      <c r="CQ9" s="30">
        <f>IF(raw_data!CQ9="no",0,IF(raw_data!CQ9="na",0,1))</f>
        <v>1</v>
      </c>
      <c r="CR9" s="30">
        <f>IF(raw_data!CR9="no",0,IF(raw_data!CR9="na",0,1))</f>
        <v>1</v>
      </c>
      <c r="CS9" s="30">
        <f>IF(raw_data!CS9="no",0,IF(raw_data!CS9="na",0,1))</f>
        <v>1</v>
      </c>
      <c r="CT9" s="30">
        <f>IF(raw_data!CT9="no",0,IF(raw_data!CT9="na",0,1))</f>
        <v>1</v>
      </c>
      <c r="CU9" s="30">
        <f>IF(raw_data!CU9="no",0,IF(raw_data!CU9="na",0,1))</f>
        <v>1</v>
      </c>
      <c r="CV9" s="30">
        <f>IF(raw_data!CV9="no",0,IF(raw_data!CV9="na",0,1))</f>
        <v>1</v>
      </c>
      <c r="CW9" s="30">
        <f>IF(raw_data!CW9="no",0,IF(raw_data!CW9="na",0,1))</f>
        <v>1</v>
      </c>
      <c r="CX9" s="30">
        <f>IF(raw_data!CX9="no",0,IF(raw_data!CX9="na",0,1))</f>
        <v>1</v>
      </c>
      <c r="CY9" s="30">
        <f>IF(raw_data!CY9="na",0,IF(raw_data!CY9="tv",1,IF(raw_data!CY9="radio",1,IF(raw_data!CY9="newspaper",1,IF(raw_data!CY9="internet",1,IF(raw_data!CY9="sns",1,2))))))</f>
        <v>1</v>
      </c>
      <c r="CZ9" s="30">
        <f>IF(raw_data!CZ9="na",0,IF(raw_data!CZ9="tv",1,IF(raw_data!CZ9="radio",1,IF(raw_data!CZ9="newspaper",1,IF(raw_data!CZ9="internet",1,IF(raw_data!CZ9="sns",1,2))))))</f>
        <v>1</v>
      </c>
      <c r="DA9" s="30">
        <f>IF(raw_data!DA9="na",0,IF(raw_data!DA9="tv",1,IF(raw_data!DA9="radio",1,IF(raw_data!DA9="newspaper",1,IF(raw_data!DA9="internet",1,IF(raw_data!DA9="sns",1,2))))))</f>
        <v>1</v>
      </c>
      <c r="DB9" s="30">
        <f>IF(raw_data!DB9="4+ hrs",4,IF(raw_data!DB9="2-4 hrs",3,IF(raw_data!DB9="1-2 hrs",2,1)))</f>
        <v>4</v>
      </c>
      <c r="DC9" s="30">
        <f>IF(raw_data!DC9="4+ hrs",4,IF(raw_data!DC9="2-4 hrs",3,IF(raw_data!DC9="1-2 hrs",2,1)))</f>
        <v>3</v>
      </c>
      <c r="DD9" s="30">
        <f>IF(raw_data!DD9="4+ hrs",4,IF(raw_data!DD9="2-4 hrs",3,IF(raw_data!DD9="1-2 hrs",2,1)))</f>
        <v>3</v>
      </c>
      <c r="DE9" s="30">
        <f>IF(raw_data!DE9="na",0,IF(raw_data!DE9="tv",1,IF(raw_data!DE9="radio",1,IF(raw_data!DE9="newspaper",1,IF(raw_data!DE9="internet",1,IF(raw_data!DE9="sns",1,2))))))</f>
        <v>1</v>
      </c>
      <c r="DF9" s="30">
        <f>IF(raw_data!DF9="na",0,IF(raw_data!DF9="tv",1,IF(raw_data!DF9="radio",1,IF(raw_data!DF9="newspaper",1,IF(raw_data!DF9="internet",1,IF(raw_data!DF9="sns",1,2))))))</f>
        <v>1</v>
      </c>
      <c r="DG9" s="30">
        <f>IF(raw_data!DG9="na",0,IF(raw_data!DG9="tv",1,IF(raw_data!DG9="radio",1,IF(raw_data!DG9="newspaper",1,IF(raw_data!DG9="internet",1,IF(raw_data!DG9="sns",1,2))))))</f>
        <v>1</v>
      </c>
      <c r="DH9" s="30">
        <f>IF(raw_data!DH9="4+ hrs",4,IF(raw_data!DH9="2-4 hrs",3,IF(raw_data!DH9="1-2 hrs",2,1)))</f>
        <v>4</v>
      </c>
      <c r="DI9" s="30">
        <f>IF(raw_data!DI9="4+ hrs",4,IF(raw_data!DI9="2-4 hrs",3,IF(raw_data!DI9="1-2 hrs",2,1)))</f>
        <v>4</v>
      </c>
      <c r="DJ9" s="30">
        <f>IF(raw_data!DJ9="4+ hrs",4,IF(raw_data!DJ9="2-4 hrs",3,IF(raw_data!DJ9="1-2 hrs",2,1)))</f>
        <v>3</v>
      </c>
      <c r="DK9" s="30">
        <f>IF(raw_data!DK9="only news", 1, IF(raw_data!DK9="mostly news", 2, IF(raw_data!DK9="balanced", 3, IF(raw_data!DK9="mostly entertainment", 2, 1))))</f>
        <v>2</v>
      </c>
      <c r="DL9" s="30">
        <f>IF(raw_data!DL9="no",0,IF(raw_data!DL9="na",0,1))</f>
        <v>0</v>
      </c>
      <c r="DM9" s="30">
        <f>IF(raw_data!DM9="no",0,IF(raw_data!DM9="na",0,1))</f>
        <v>0</v>
      </c>
      <c r="DN9" s="30">
        <f>IF(raw_data!DN9="no",0,IF(raw_data!DN9="na",0,1))</f>
        <v>1</v>
      </c>
      <c r="DO9" s="30">
        <f>IF(raw_data!DO9="no",0,IF(raw_data!DO9="na",0,1))</f>
        <v>0</v>
      </c>
      <c r="DP9" s="30">
        <f>IF(raw_data!DP9="no",0,IF(raw_data!DP9="na",0,1))</f>
        <v>1</v>
      </c>
      <c r="DQ9" s="30">
        <f>IF(raw_data!DQ9="no",0,IF(raw_data!DQ9="na",0,1))</f>
        <v>0</v>
      </c>
      <c r="DR9" s="30">
        <f>IF(raw_data!DR9="interested", 3, IF(raw_data!DR9="neutral", 2, 1))</f>
        <v>1</v>
      </c>
      <c r="DS9" s="30">
        <f>IF(raw_data!DS9="vet school", 1, IF(raw_data!DS9="symposia", 1, IF(raw_data!DS9="conferences", 1, IF(raw_data!DS9="online course", 1, IF(raw_data!DS9="websites", 1, IF(raw_data!DS9="documentary", 1, IF(raw_data!DS9="tv", 1, IF(raw_data!DS9="newspaper", 1, IF(raw_data!DS9="blogs", 1, IF(raw_data!DS9="sns", 1, IF(raw_data!DS9="na", 0, 2)))))))))))</f>
        <v>2</v>
      </c>
      <c r="DT9" s="30">
        <f>IF(raw_data!DT9="vet school", 1, IF(raw_data!DT9="symposia", 1, IF(raw_data!DT9="conferences", 1, IF(raw_data!DT9="online course", 1, IF(raw_data!DT9="websites", 1, IF(raw_data!DT9="documentary", 1, IF(raw_data!DT9="tv", 1, IF(raw_data!DT9="newspaper", 1, IF(raw_data!DT9="blogs", 1, IF(raw_data!DT9="sns", 1, IF(raw_data!DT9="na", 0, 2)))))))))))</f>
        <v>1</v>
      </c>
      <c r="DU9" s="30">
        <f>IF(raw_data!DU9="vet school", 1, IF(raw_data!DU9="symposia", 1, IF(raw_data!DU9="conferences", 1, IF(raw_data!DU9="online course", 1, IF(raw_data!DU9="websites", 1, IF(raw_data!DU9="documentary", 1, IF(raw_data!DU9="tv", 1, IF(raw_data!DU9="newspaper", 1, IF(raw_data!DU9="blogs", 1, IF(raw_data!DU9="sns", 1, IF(raw_data!DU9="na", 0, 2)))))))))))</f>
        <v>1</v>
      </c>
    </row>
    <row r="10" spans="1:125" x14ac:dyDescent="0.35">
      <c r="A10">
        <v>7</v>
      </c>
      <c r="B10" s="30">
        <f>IF(raw_data!B10="post-graduate",7,IF(raw_data!B10="graduate",6,IF(raw_data!B10="college",5,IF(raw_data!B10="technical",4,IF(raw_data!B10="high school",3,IF(raw_data!B10="elementary",2,IF(raw_data!B10="some schooling",1,0)))))))</f>
        <v>5</v>
      </c>
      <c r="C10" s="30">
        <f>IF(raw_data!C10="government vet",0,IF(raw_data!C10="non-government vet",1,IF(raw_data!C10="para-vet",2,IF(raw_data!C10="animal health worker",2,IF(raw_data!C10="animal health authority",3,4)))))</f>
        <v>3</v>
      </c>
      <c r="D10" s="30">
        <f>2020 + (raw_data!D10 * -1)</f>
        <v>38</v>
      </c>
      <c r="E10" s="30">
        <f>IF(raw_data!E10="less than 1 yr", 0, IF(raw_data!E10="1-2 yrs", 1, IF(raw_data!E10="2-5 yrs", 2, IF(raw_data!E10="5-10 yrs", 3, 4))))</f>
        <v>3</v>
      </c>
      <c r="F10" s="30">
        <f>IF(raw_data!F10="male", 0, IF(raw_data!F10="female", 1, 2))</f>
        <v>1</v>
      </c>
      <c r="G10" s="30">
        <f>IF(raw_data!G10="no",0,IF(raw_data!G10="na",0,1))</f>
        <v>1</v>
      </c>
      <c r="H10" s="30">
        <f>IF(raw_data!H10="no",0,IF(raw_data!H10="na",0,1))</f>
        <v>1</v>
      </c>
      <c r="I10" s="30">
        <f>IF(raw_data!I10="no",0,IF(raw_data!I10="na",0,1))</f>
        <v>1</v>
      </c>
      <c r="J10" s="30">
        <f>IF(raw_data!J10="no",0,IF(raw_data!J10="na",0,1))</f>
        <v>1</v>
      </c>
      <c r="K10" s="30">
        <f>IF(raw_data!K10="no",0,IF(raw_data!K10="na",0,1))</f>
        <v>0</v>
      </c>
      <c r="L10" s="30">
        <f>IF(raw_data!L10="no",0,IF(raw_data!L10="na",0,1))</f>
        <v>0</v>
      </c>
      <c r="M10" s="30">
        <f>IF(raw_data!M10="no",0,IF(raw_data!M10="don't know",0,1))</f>
        <v>1</v>
      </c>
      <c r="N10" s="30">
        <f>IF(raw_data!N10="no",0,IF(raw_data!N10="na",0,1))</f>
        <v>1</v>
      </c>
      <c r="O10" s="30">
        <f>IF(raw_data!O10="no",0,IF(raw_data!O10="na",0,1))</f>
        <v>1</v>
      </c>
      <c r="P10" s="30">
        <f>IF(raw_data!P10="no",0,IF(raw_data!P10="na",0,1))</f>
        <v>1</v>
      </c>
      <c r="Q10" s="30">
        <f>IF(raw_data!Q10="no",0,IF(raw_data!Q10="na",0,1))</f>
        <v>1</v>
      </c>
      <c r="R10" s="30">
        <f>IF(raw_data!R10="no",0,IF(raw_data!R10="don't know",0,1))</f>
        <v>1</v>
      </c>
      <c r="S10" s="30">
        <f>IF(raw_data!S10="no",0,IF(raw_data!S10="don't know",0,1))</f>
        <v>1</v>
      </c>
      <c r="T10" s="30">
        <f>IF(raw_data!T10="no",0,IF(raw_data!T10="don't know",0,1))</f>
        <v>1</v>
      </c>
      <c r="U10" s="30">
        <f>IF(raw_data!U10="no",0,IF(raw_data!U10="na",0,1))</f>
        <v>0</v>
      </c>
      <c r="V10" s="30">
        <f>IF(raw_data!V10="no",0,IF(raw_data!V10="na",0,1))</f>
        <v>0</v>
      </c>
      <c r="W10" s="30">
        <f>IF(raw_data!W10="no",0,IF(raw_data!W10="na",0,1))</f>
        <v>0</v>
      </c>
      <c r="X10" s="30">
        <f>IF(raw_data!X10="no",0,IF(raw_data!X10="na",0,1))</f>
        <v>0</v>
      </c>
      <c r="Y10" s="30">
        <f>IF(raw_data!Y10="no",0,IF(raw_data!Y10="na",0,1))</f>
        <v>0</v>
      </c>
      <c r="Z10" s="30">
        <f>IF(raw_data!Z10="no",0,IF(raw_data!Z10="na",0,1))</f>
        <v>1</v>
      </c>
      <c r="AA10" s="30">
        <f>IF(raw_data!AA10="no",0,IF(raw_data!AA10="na",0,1))</f>
        <v>1</v>
      </c>
      <c r="AB10" s="30">
        <f>IF(raw_data!AB10="no",0,IF(raw_data!AB10="na",0,1))</f>
        <v>1</v>
      </c>
      <c r="AC10" s="30">
        <f>IF(raw_data!AC10="no",0,IF(raw_data!AC10="na",0,1))</f>
        <v>1</v>
      </c>
      <c r="AD10" s="30">
        <f>IF(raw_data!AD10="no",0,IF(raw_data!AD10="na",0,1))</f>
        <v>1</v>
      </c>
      <c r="AE10" s="30">
        <f>IF(raw_data!AE10="no",0,IF(raw_data!AE10="na",0,1))</f>
        <v>1</v>
      </c>
      <c r="AF10" s="30">
        <f>IF(raw_data!AF10="no",0,IF(raw_data!AF10="na",0,1))</f>
        <v>1</v>
      </c>
      <c r="AG10" s="30">
        <f>IF(raw_data!AG10="no",1,IF(raw_data!AG10="na",1,0))</f>
        <v>1</v>
      </c>
      <c r="AH10" s="30">
        <f>IF(raw_data!AH10="no",0,IF(raw_data!AH10="na",0,1))</f>
        <v>1</v>
      </c>
      <c r="AI10" s="30">
        <f>IF(raw_data!AI10="no idea",0,IF(raw_data!AI10="little idea",1,IF(raw_data!AI10="basic info",2,IF(raw_data!AI10="understand how it spreads",3,4))))</f>
        <v>3</v>
      </c>
      <c r="AJ10" s="30">
        <f>IF(raw_data!AJ10="true", 0, 1)</f>
        <v>0</v>
      </c>
      <c r="AK10" s="30">
        <f>IF(raw_data!AK10="no",0,IF(raw_data!AK10="don't know",0,1))</f>
        <v>1</v>
      </c>
      <c r="AL10" s="30">
        <f>IF(raw_data!AL10="very serious", 5, IF(raw_data!AL10="serious", 4, IF(raw_data!AL10="moderately serious", 3, IF(raw_data!AL10="slightly serious", 2, 1))))</f>
        <v>5</v>
      </c>
      <c r="AM10" s="30">
        <f>IF(raw_data!AM10="seriously concerned", 5, IF(raw_data!AM10="concerned", 4, IF(raw_data!AM10="slightly concerned", 3, IF(raw_data!AM10="not concerned at all", 2, 1))))</f>
        <v>3</v>
      </c>
      <c r="AN10" s="30">
        <f>IF(raw_data!AN10="strongly agree", 5, IF(raw_data!AN10="agree", 4, IF(raw_data!AN10="neutral", 3, IF(raw_data!AN10="disagree", 2, 1))))</f>
        <v>3</v>
      </c>
      <c r="AO10" s="30">
        <f>IF(raw_data!AO10="strongly agree", 5, IF(raw_data!AO10="agree", 4, IF(raw_data!AO10="neutral", 3, IF(raw_data!AO10="disagree", 2, 1))))</f>
        <v>5</v>
      </c>
      <c r="AP10" s="30">
        <f>IF(raw_data!AP10="strongly agree", 5, IF(raw_data!AP10="agree", 4, IF(raw_data!AP10="neutral", 3, IF(raw_data!AP10="disagree", 2, 1))))</f>
        <v>3</v>
      </c>
      <c r="AQ10" s="30">
        <f>IF(raw_data!AQ10="strongly agree", 5, IF(raw_data!AQ10="agree", 4, IF(raw_data!AQ10="neutral", 3, IF(raw_data!AQ10="disagree", 2, 1))))</f>
        <v>4</v>
      </c>
      <c r="AR10" s="30">
        <f>IF(raw_data!AR10="strongly agree", 5, IF(raw_data!AR10="agree", 4, IF(raw_data!AR10="neutral", 3, IF(raw_data!AR10="disagree", 2, 1))))</f>
        <v>2</v>
      </c>
      <c r="AS10" s="30">
        <f>IF(raw_data!AS10="strongly agree", 5, IF(raw_data!AS10="agree", 4, IF(raw_data!AS10="neutral", 3, IF(raw_data!AS10="disagree", 2, 1))))</f>
        <v>4</v>
      </c>
      <c r="AT10" s="30">
        <f>IF(raw_data!AT10="strongly agree", 5, IF(raw_data!AT10="agree", 4, IF(raw_data!AT10="neutral", 3, IF(raw_data!AT10="disagree", 2, 1))))</f>
        <v>3</v>
      </c>
      <c r="AU10" s="30">
        <f>IF(raw_data!AU10="strongly agree", 5, IF(raw_data!AU10="agree", 4, IF(raw_data!AU10="neutral", 3, IF(raw_data!AU10="disagree", 2, 1))))</f>
        <v>4</v>
      </c>
      <c r="AV10" s="30">
        <f>IF(raw_data!AV10="very strong influence", 5, IF(raw_data!AV10="substantial influence", 4, IF(raw_data!AV10="moderate influence", 3, IF(raw_data!AV10="limited influence", 2, 1))))</f>
        <v>1</v>
      </c>
      <c r="AW10" s="30">
        <f>IF(raw_data!AW10="very strong influence", 5, IF(raw_data!AW10="substantial influence", 4, IF(raw_data!AW10="moderate influence", 3, IF(raw_data!AW10="limited influence", 2, 1))))</f>
        <v>3</v>
      </c>
      <c r="AX10" s="30">
        <f>IF(raw_data!AX10="very strong influence", 5, IF(raw_data!AX10="substantial influence", 4, IF(raw_data!AX10="moderate influence", 3, IF(raw_data!AX10="limited influence", 2, 1))))</f>
        <v>5</v>
      </c>
      <c r="AY10" s="30">
        <f>IF(raw_data!AY10="very strong influence", 5, IF(raw_data!AY10="substantial influence", 4, IF(raw_data!AY10="moderate influence", 3, IF(raw_data!AY10="limited influence", 2, 1))))</f>
        <v>5</v>
      </c>
      <c r="AZ10" s="30">
        <f>IF(raw_data!AZ10="very strong influence", 5, IF(raw_data!AZ10="substantial influence", 4, IF(raw_data!AZ10="moderate influence", 3, IF(raw_data!AZ10="limited influence", 2, 1))))</f>
        <v>3</v>
      </c>
      <c r="BA10" s="30">
        <f>IF(raw_data!BA10="very strong influence", 5, IF(raw_data!BA10="substantial influence", 4, IF(raw_data!BA10="moderate influence", 3, IF(raw_data!BA10="limited influence", 2, 1))))</f>
        <v>4</v>
      </c>
      <c r="BB10" s="30">
        <f>IF(raw_data!BB10="very strong influence", 5, IF(raw_data!BB10="substantial influence", 4, IF(raw_data!BB10="moderate influence", 3, IF(raw_data!BB10="limited influence", 2, 1))))</f>
        <v>5</v>
      </c>
      <c r="BC10" s="30">
        <f>IF(raw_data!BC10="very strong influence", 5, IF(raw_data!BC10="substantial influence", 4, IF(raw_data!BC10="moderate influence", 3, IF(raw_data!BC10="limited influence", 2, 1))))</f>
        <v>5</v>
      </c>
      <c r="BD10" s="30">
        <f>IF(raw_data!BD10="very strong influence", 5, IF(raw_data!BD10="substantial influence", 4, IF(raw_data!BD10="moderate influence", 3, IF(raw_data!BD10="limited influence", 2, 1))))</f>
        <v>5</v>
      </c>
      <c r="BE10" s="30">
        <f>IF(raw_data!BE10="very strong influence", 5, IF(raw_data!BE10="substantial influence", 4, IF(raw_data!BE10="moderate influence", 3, IF(raw_data!BE10="limited influence", 2, 1))))</f>
        <v>4</v>
      </c>
      <c r="BF10" s="30">
        <f>IF(raw_data!BF10="very strong influence", 5, IF(raw_data!BF10="substantial influence", 4, IF(raw_data!BF10="moderate influence", 3, IF(raw_data!BF10="limited influence", 2, 1))))</f>
        <v>1</v>
      </c>
      <c r="BG10" s="30">
        <f>IF(raw_data!BG10="very strong influence", 5, IF(raw_data!BG10="substantial influence", 4, IF(raw_data!BG10="moderate influence", 3, IF(raw_data!BG10="limited influence", 2, 1))))</f>
        <v>1</v>
      </c>
      <c r="BH10" s="30">
        <f>IF(raw_data!BH10="no",0,IF(raw_data!BH10="na",0,1))</f>
        <v>1</v>
      </c>
      <c r="BI10" s="30">
        <f>IF(raw_data!BI10="no",0,IF(raw_data!BI10="na",0,1))</f>
        <v>1</v>
      </c>
      <c r="BJ10" s="30">
        <f>IF(raw_data!BJ10="no",0,IF(raw_data!BJ10="na",0,1))</f>
        <v>1</v>
      </c>
      <c r="BK10" s="30">
        <f>IF(raw_data!BK10="no",0,IF(raw_data!BK10="na",0,1))</f>
        <v>1</v>
      </c>
      <c r="BL10" s="30">
        <f>IF(raw_data!BL10="no",0,IF(raw_data!BL10="na",0,1))</f>
        <v>1</v>
      </c>
      <c r="BM10" s="30">
        <f>IF(raw_data!BM10="no",0,IF(raw_data!BM10="na",0,1))</f>
        <v>0</v>
      </c>
      <c r="BN10" s="30">
        <f>IF(raw_data!BN10="no",0,IF(raw_data!BN10="na",0,1))</f>
        <v>0</v>
      </c>
      <c r="BO10" s="30">
        <f>IF(raw_data!BO10="yes", 2, IF(raw_data!BO10="sometimes", 1, 0))</f>
        <v>2</v>
      </c>
      <c r="BP10" s="30">
        <f>IF(raw_data!BP10="na", 0, IF(raw_data!BP10="not required by law", 0, IF(raw_data!BP10="not required by business", 1, IF(raw_data!BP10="don't feel the need", 2, IF(raw_data!BP10="clients don't prefer", 3, 4)))))</f>
        <v>0</v>
      </c>
      <c r="BQ10" s="30">
        <f>IF(raw_data!BQ10="as prescribed", 0, IF(raw_data!BQ10="more than prescribed", 1, IF(raw_data!BQ10="stop before prescribed", 2, IF(raw_data!BQ10="as long as I feel", 3, 4))))</f>
        <v>2</v>
      </c>
      <c r="BR10" s="30">
        <f>IF(raw_data!BR10="yes", 1, 0)</f>
        <v>0</v>
      </c>
      <c r="BS10" s="30">
        <f>IF(raw_data!BS10="no",0,IF(raw_data!BS10="na",0,1))</f>
        <v>1</v>
      </c>
      <c r="BT10" s="30">
        <f>IF(raw_data!BT10="no",0,IF(raw_data!BT10="na",0,1))</f>
        <v>1</v>
      </c>
      <c r="BU10" s="30">
        <f>IF(raw_data!BU10="no",0,IF(raw_data!BU10="na",0,1))</f>
        <v>1</v>
      </c>
      <c r="BV10" s="30">
        <f>IF(raw_data!BV10="no",0,IF(raw_data!BV10="na",0,1))</f>
        <v>1</v>
      </c>
      <c r="BW10" s="30">
        <f>IF(raw_data!BW10="no",0,IF(raw_data!BW10="na",0,1))</f>
        <v>0</v>
      </c>
      <c r="BX10" s="30">
        <f>IF(raw_data!BX10="no",0,IF(raw_data!BX10="na",0,1))</f>
        <v>0</v>
      </c>
      <c r="BY10" s="30">
        <f>IF(raw_data!BY10="no",0,IF(raw_data!BY10="na",0,1))</f>
        <v>0</v>
      </c>
      <c r="BZ10" s="30">
        <f>IF(raw_data!BZ10="no",0,IF(raw_data!BZ10="na",0,1))</f>
        <v>0</v>
      </c>
      <c r="CA10" s="30">
        <f>IF(raw_data!CA10="no",0,IF(raw_data!CA10="na",0,1))</f>
        <v>0</v>
      </c>
      <c r="CB10" s="30">
        <f>IF(raw_data!CB10="no",0,IF(raw_data!CB10="na",0,1))</f>
        <v>0</v>
      </c>
      <c r="CC10" s="30">
        <f>IF(raw_data!CC10="no",0,IF(raw_data!CC10="na",0,1))</f>
        <v>1</v>
      </c>
      <c r="CD10" s="30">
        <f>IF(raw_data!CD10="no",0,IF(raw_data!CD10="na",0,1))</f>
        <v>0</v>
      </c>
      <c r="CE10" s="30">
        <f>IF(raw_data!CE10="no",0,IF(raw_data!CE10="na",0,1))</f>
        <v>0</v>
      </c>
      <c r="CF10" s="30">
        <f>IF(raw_data!CF10="no",0,IF(raw_data!CF10="na",0,1))</f>
        <v>0</v>
      </c>
      <c r="CG10" s="30">
        <f>IF(raw_data!CG10="no",0,IF(raw_data!CG10="na",0,1))</f>
        <v>1</v>
      </c>
      <c r="CH10" s="30">
        <f>IF(raw_data!CH10="no",0,IF(raw_data!CH10="na",0,1))</f>
        <v>0</v>
      </c>
      <c r="CI10" s="30">
        <f>IF(raw_data!CI10="no",0,IF(raw_data!CI10="na",0,1))</f>
        <v>0</v>
      </c>
      <c r="CJ10" s="30">
        <f>IF(raw_data!CJ10="no",0,IF(raw_data!CJ10="na",0,1))</f>
        <v>0</v>
      </c>
      <c r="CK10" s="30">
        <f>IF(raw_data!CK10="no",0,IF(raw_data!CK10="na",0,1))</f>
        <v>1</v>
      </c>
      <c r="CL10" s="30">
        <f>IF(raw_data!CL10="no",0,IF(raw_data!CL10="na",0,1))</f>
        <v>1</v>
      </c>
      <c r="CM10" s="30">
        <f>IF(raw_data!CM10="no",0,IF(raw_data!CM10="na",0,1))</f>
        <v>1</v>
      </c>
      <c r="CN10" s="30">
        <f>IF(raw_data!CN10="no",0,IF(raw_data!CN10="na",0,1))</f>
        <v>1</v>
      </c>
      <c r="CO10" s="30">
        <f>IF(raw_data!CO10="least effective",1,IF(raw_data!CO10="somewhat effective",2,IF(raw_data!CO10="effective",3,4)))</f>
        <v>2</v>
      </c>
      <c r="CP10" s="30">
        <f>IF(raw_data!CP10="no",0,IF(raw_data!CP10="na",0,1))</f>
        <v>1</v>
      </c>
      <c r="CQ10" s="30">
        <f>IF(raw_data!CQ10="no",0,IF(raw_data!CQ10="na",0,1))</f>
        <v>1</v>
      </c>
      <c r="CR10" s="30">
        <f>IF(raw_data!CR10="no",0,IF(raw_data!CR10="na",0,1))</f>
        <v>1</v>
      </c>
      <c r="CS10" s="30">
        <f>IF(raw_data!CS10="no",0,IF(raw_data!CS10="na",0,1))</f>
        <v>1</v>
      </c>
      <c r="CT10" s="30">
        <f>IF(raw_data!CT10="no",0,IF(raw_data!CT10="na",0,1))</f>
        <v>1</v>
      </c>
      <c r="CU10" s="30">
        <f>IF(raw_data!CU10="no",0,IF(raw_data!CU10="na",0,1))</f>
        <v>1</v>
      </c>
      <c r="CV10" s="30">
        <f>IF(raw_data!CV10="no",0,IF(raw_data!CV10="na",0,1))</f>
        <v>1</v>
      </c>
      <c r="CW10" s="30">
        <f>IF(raw_data!CW10="no",0,IF(raw_data!CW10="na",0,1))</f>
        <v>1</v>
      </c>
      <c r="CX10" s="30">
        <f>IF(raw_data!CX10="no",0,IF(raw_data!CX10="na",0,1))</f>
        <v>1</v>
      </c>
      <c r="CY10" s="30">
        <f>IF(raw_data!CY10="na",0,IF(raw_data!CY10="tv",1,IF(raw_data!CY10="radio",1,IF(raw_data!CY10="newspaper",1,IF(raw_data!CY10="internet",1,IF(raw_data!CY10="sns",1,2))))))</f>
        <v>1</v>
      </c>
      <c r="CZ10" s="30">
        <f>IF(raw_data!CZ10="na",0,IF(raw_data!CZ10="tv",1,IF(raw_data!CZ10="radio",1,IF(raw_data!CZ10="newspaper",1,IF(raw_data!CZ10="internet",1,IF(raw_data!CZ10="sns",1,2))))))</f>
        <v>1</v>
      </c>
      <c r="DA10" s="30">
        <f>IF(raw_data!DA10="na",0,IF(raw_data!DA10="tv",1,IF(raw_data!DA10="radio",1,IF(raw_data!DA10="newspaper",1,IF(raw_data!DA10="internet",1,IF(raw_data!DA10="sns",1,2))))))</f>
        <v>1</v>
      </c>
      <c r="DB10" s="30">
        <f>IF(raw_data!DB10="4+ hrs",4,IF(raw_data!DB10="2-4 hrs",3,IF(raw_data!DB10="1-2 hrs",2,1)))</f>
        <v>4</v>
      </c>
      <c r="DC10" s="30">
        <f>IF(raw_data!DC10="4+ hrs",4,IF(raw_data!DC10="2-4 hrs",3,IF(raw_data!DC10="1-2 hrs",2,1)))</f>
        <v>2</v>
      </c>
      <c r="DD10" s="30">
        <f>IF(raw_data!DD10="4+ hrs",4,IF(raw_data!DD10="2-4 hrs",3,IF(raw_data!DD10="1-2 hrs",2,1)))</f>
        <v>2</v>
      </c>
      <c r="DE10" s="30">
        <f>IF(raw_data!DE10="na",0,IF(raw_data!DE10="tv",1,IF(raw_data!DE10="radio",1,IF(raw_data!DE10="newspaper",1,IF(raw_data!DE10="internet",1,IF(raw_data!DE10="sns",1,2))))))</f>
        <v>1</v>
      </c>
      <c r="DF10" s="30">
        <f>IF(raw_data!DF10="na",0,IF(raw_data!DF10="tv",1,IF(raw_data!DF10="radio",1,IF(raw_data!DF10="newspaper",1,IF(raw_data!DF10="internet",1,IF(raw_data!DF10="sns",1,2))))))</f>
        <v>1</v>
      </c>
      <c r="DG10" s="30">
        <f>IF(raw_data!DG10="na",0,IF(raw_data!DG10="tv",1,IF(raw_data!DG10="radio",1,IF(raw_data!DG10="newspaper",1,IF(raw_data!DG10="internet",1,IF(raw_data!DG10="sns",1,2))))))</f>
        <v>1</v>
      </c>
      <c r="DH10" s="30">
        <f>IF(raw_data!DH10="4+ hrs",4,IF(raw_data!DH10="2-4 hrs",3,IF(raw_data!DH10="1-2 hrs",2,1)))</f>
        <v>4</v>
      </c>
      <c r="DI10" s="30">
        <f>IF(raw_data!DI10="4+ hrs",4,IF(raw_data!DI10="2-4 hrs",3,IF(raw_data!DI10="1-2 hrs",2,1)))</f>
        <v>4</v>
      </c>
      <c r="DJ10" s="30">
        <f>IF(raw_data!DJ10="4+ hrs",4,IF(raw_data!DJ10="2-4 hrs",3,IF(raw_data!DJ10="1-2 hrs",2,1)))</f>
        <v>2</v>
      </c>
      <c r="DK10" s="30">
        <f>IF(raw_data!DK10="only news", 1, IF(raw_data!DK10="mostly news", 2, IF(raw_data!DK10="balanced", 3, IF(raw_data!DK10="mostly entertainment", 2, 1))))</f>
        <v>1</v>
      </c>
      <c r="DL10" s="30">
        <f>IF(raw_data!DL10="no",0,IF(raw_data!DL10="na",0,1))</f>
        <v>0</v>
      </c>
      <c r="DM10" s="30">
        <f>IF(raw_data!DM10="no",0,IF(raw_data!DM10="na",0,1))</f>
        <v>0</v>
      </c>
      <c r="DN10" s="30">
        <f>IF(raw_data!DN10="no",0,IF(raw_data!DN10="na",0,1))</f>
        <v>1</v>
      </c>
      <c r="DO10" s="30">
        <f>IF(raw_data!DO10="no",0,IF(raw_data!DO10="na",0,1))</f>
        <v>1</v>
      </c>
      <c r="DP10" s="30">
        <f>IF(raw_data!DP10="no",0,IF(raw_data!DP10="na",0,1))</f>
        <v>1</v>
      </c>
      <c r="DQ10" s="30">
        <f>IF(raw_data!DQ10="no",0,IF(raw_data!DQ10="na",0,1))</f>
        <v>0</v>
      </c>
      <c r="DR10" s="30">
        <f>IF(raw_data!DR10="interested", 3, IF(raw_data!DR10="neutral", 2, 1))</f>
        <v>2</v>
      </c>
      <c r="DS10" s="30">
        <f>IF(raw_data!DS10="vet school", 1, IF(raw_data!DS10="symposia", 1, IF(raw_data!DS10="conferences", 1, IF(raw_data!DS10="online course", 1, IF(raw_data!DS10="websites", 1, IF(raw_data!DS10="documentary", 1, IF(raw_data!DS10="tv", 1, IF(raw_data!DS10="newspaper", 1, IF(raw_data!DS10="blogs", 1, IF(raw_data!DS10="sns", 1, IF(raw_data!DS10="na", 0, 2)))))))))))</f>
        <v>2</v>
      </c>
      <c r="DT10" s="30">
        <f>IF(raw_data!DT10="vet school", 1, IF(raw_data!DT10="symposia", 1, IF(raw_data!DT10="conferences", 1, IF(raw_data!DT10="online course", 1, IF(raw_data!DT10="websites", 1, IF(raw_data!DT10="documentary", 1, IF(raw_data!DT10="tv", 1, IF(raw_data!DT10="newspaper", 1, IF(raw_data!DT10="blogs", 1, IF(raw_data!DT10="sns", 1, IF(raw_data!DT10="na", 0, 2)))))))))))</f>
        <v>1</v>
      </c>
      <c r="DU10" s="30">
        <f>IF(raw_data!DU10="vet school", 1, IF(raw_data!DU10="symposia", 1, IF(raw_data!DU10="conferences", 1, IF(raw_data!DU10="online course", 1, IF(raw_data!DU10="websites", 1, IF(raw_data!DU10="documentary", 1, IF(raw_data!DU10="tv", 1, IF(raw_data!DU10="newspaper", 1, IF(raw_data!DU10="blogs", 1, IF(raw_data!DU10="sns", 1, IF(raw_data!DU10="na", 0, 2)))))))))))</f>
        <v>1</v>
      </c>
    </row>
    <row r="11" spans="1:125" x14ac:dyDescent="0.35">
      <c r="A11">
        <v>8</v>
      </c>
      <c r="B11" s="30">
        <f>IF(raw_data!B11="post-graduate",7,IF(raw_data!B11="graduate",6,IF(raw_data!B11="college",5,IF(raw_data!B11="technical",4,IF(raw_data!B11="high school",3,IF(raw_data!B11="elementary",2,IF(raw_data!B11="some schooling",1,0)))))))</f>
        <v>5</v>
      </c>
      <c r="C11" s="30">
        <f>IF(raw_data!C11="government vet",0,IF(raw_data!C11="non-government vet",1,IF(raw_data!C11="para-vet",2,IF(raw_data!C11="animal health worker",2,IF(raw_data!C11="animal health authority",3,4)))))</f>
        <v>2</v>
      </c>
      <c r="D11" s="30">
        <f>2020 + (raw_data!D11 * -1)</f>
        <v>35</v>
      </c>
      <c r="E11" s="30">
        <f>IF(raw_data!E11="less than 1 yr", 0, IF(raw_data!E11="1-2 yrs", 1, IF(raw_data!E11="2-5 yrs", 2, IF(raw_data!E11="5-10 yrs", 3, 4))))</f>
        <v>3</v>
      </c>
      <c r="F11" s="30">
        <f>IF(raw_data!F11="male", 0, IF(raw_data!F11="female", 1, 2))</f>
        <v>1</v>
      </c>
      <c r="G11" s="30">
        <f>IF(raw_data!G11="no",0,IF(raw_data!G11="na",0,1))</f>
        <v>1</v>
      </c>
      <c r="H11" s="30">
        <f>IF(raw_data!H11="no",0,IF(raw_data!H11="na",0,1))</f>
        <v>1</v>
      </c>
      <c r="I11" s="30">
        <f>IF(raw_data!I11="no",0,IF(raw_data!I11="na",0,1))</f>
        <v>0</v>
      </c>
      <c r="J11" s="30">
        <f>IF(raw_data!J11="no",0,IF(raw_data!J11="na",0,1))</f>
        <v>1</v>
      </c>
      <c r="K11" s="30">
        <f>IF(raw_data!K11="no",0,IF(raw_data!K11="na",0,1))</f>
        <v>0</v>
      </c>
      <c r="L11" s="30">
        <f>IF(raw_data!L11="no",0,IF(raw_data!L11="na",0,1))</f>
        <v>0</v>
      </c>
      <c r="M11" s="30">
        <f>IF(raw_data!M11="no",0,IF(raw_data!M11="don't know",0,1))</f>
        <v>1</v>
      </c>
      <c r="N11" s="30">
        <f>IF(raw_data!N11="no",0,IF(raw_data!N11="na",0,1))</f>
        <v>1</v>
      </c>
      <c r="O11" s="30">
        <f>IF(raw_data!O11="no",0,IF(raw_data!O11="na",0,1))</f>
        <v>1</v>
      </c>
      <c r="P11" s="30">
        <f>IF(raw_data!P11="no",0,IF(raw_data!P11="na",0,1))</f>
        <v>1</v>
      </c>
      <c r="Q11" s="30">
        <f>IF(raw_data!Q11="no",0,IF(raw_data!Q11="na",0,1))</f>
        <v>1</v>
      </c>
      <c r="R11" s="30">
        <f>IF(raw_data!R11="no",0,IF(raw_data!R11="don't know",0,1))</f>
        <v>1</v>
      </c>
      <c r="S11" s="30">
        <f>IF(raw_data!S11="no",0,IF(raw_data!S11="don't know",0,1))</f>
        <v>1</v>
      </c>
      <c r="T11" s="30">
        <f>IF(raw_data!T11="no",0,IF(raw_data!T11="don't know",0,1))</f>
        <v>1</v>
      </c>
      <c r="U11" s="30">
        <f>IF(raw_data!U11="no",0,IF(raw_data!U11="na",0,1))</f>
        <v>0</v>
      </c>
      <c r="V11" s="30">
        <f>IF(raw_data!V11="no",0,IF(raw_data!V11="na",0,1))</f>
        <v>0</v>
      </c>
      <c r="W11" s="30">
        <f>IF(raw_data!W11="no",0,IF(raw_data!W11="na",0,1))</f>
        <v>0</v>
      </c>
      <c r="X11" s="30">
        <f>IF(raw_data!X11="no",0,IF(raw_data!X11="na",0,1))</f>
        <v>1</v>
      </c>
      <c r="Y11" s="30">
        <f>IF(raw_data!Y11="no",0,IF(raw_data!Y11="na",0,1))</f>
        <v>0</v>
      </c>
      <c r="Z11" s="30">
        <f>IF(raw_data!Z11="no",0,IF(raw_data!Z11="na",0,1))</f>
        <v>1</v>
      </c>
      <c r="AA11" s="30">
        <f>IF(raw_data!AA11="no",0,IF(raw_data!AA11="na",0,1))</f>
        <v>1</v>
      </c>
      <c r="AB11" s="30">
        <f>IF(raw_data!AB11="no",0,IF(raw_data!AB11="na",0,1))</f>
        <v>1</v>
      </c>
      <c r="AC11" s="30">
        <f>IF(raw_data!AC11="no",0,IF(raw_data!AC11="na",0,1))</f>
        <v>1</v>
      </c>
      <c r="AD11" s="30">
        <f>IF(raw_data!AD11="no",0,IF(raw_data!AD11="na",0,1))</f>
        <v>1</v>
      </c>
      <c r="AE11" s="30">
        <f>IF(raw_data!AE11="no",0,IF(raw_data!AE11="na",0,1))</f>
        <v>1</v>
      </c>
      <c r="AF11" s="30">
        <f>IF(raw_data!AF11="no",0,IF(raw_data!AF11="na",0,1))</f>
        <v>1</v>
      </c>
      <c r="AG11" s="30">
        <f>IF(raw_data!AG11="no",1,IF(raw_data!AG11="na",1,0))</f>
        <v>1</v>
      </c>
      <c r="AH11" s="30">
        <f>IF(raw_data!AH11="no",0,IF(raw_data!AH11="na",0,1))</f>
        <v>1</v>
      </c>
      <c r="AI11" s="30">
        <f>IF(raw_data!AI11="no idea",0,IF(raw_data!AI11="little idea",1,IF(raw_data!AI11="basic info",2,IF(raw_data!AI11="understand how it spreads",3,4))))</f>
        <v>2</v>
      </c>
      <c r="AJ11" s="30">
        <f>IF(raw_data!AJ11="true", 0, 1)</f>
        <v>1</v>
      </c>
      <c r="AK11" s="30">
        <f>IF(raw_data!AK11="no",0,IF(raw_data!AK11="don't know",0,1))</f>
        <v>1</v>
      </c>
      <c r="AL11" s="30">
        <f>IF(raw_data!AL11="very serious", 5, IF(raw_data!AL11="serious", 4, IF(raw_data!AL11="moderately serious", 3, IF(raw_data!AL11="slightly serious", 2, 1))))</f>
        <v>5</v>
      </c>
      <c r="AM11" s="30">
        <f>IF(raw_data!AM11="seriously concerned", 5, IF(raw_data!AM11="concerned", 4, IF(raw_data!AM11="slightly concerned", 3, IF(raw_data!AM11="not concerned at all", 2, 1))))</f>
        <v>4</v>
      </c>
      <c r="AN11" s="30">
        <f>IF(raw_data!AN11="strongly agree", 5, IF(raw_data!AN11="agree", 4, IF(raw_data!AN11="neutral", 3, IF(raw_data!AN11="disagree", 2, 1))))</f>
        <v>1</v>
      </c>
      <c r="AO11" s="30">
        <f>IF(raw_data!AO11="strongly agree", 5, IF(raw_data!AO11="agree", 4, IF(raw_data!AO11="neutral", 3, IF(raw_data!AO11="disagree", 2, 1))))</f>
        <v>5</v>
      </c>
      <c r="AP11" s="30">
        <f>IF(raw_data!AP11="strongly agree", 5, IF(raw_data!AP11="agree", 4, IF(raw_data!AP11="neutral", 3, IF(raw_data!AP11="disagree", 2, 1))))</f>
        <v>3</v>
      </c>
      <c r="AQ11" s="30">
        <f>IF(raw_data!AQ11="strongly agree", 5, IF(raw_data!AQ11="agree", 4, IF(raw_data!AQ11="neutral", 3, IF(raw_data!AQ11="disagree", 2, 1))))</f>
        <v>4</v>
      </c>
      <c r="AR11" s="30">
        <f>IF(raw_data!AR11="strongly agree", 5, IF(raw_data!AR11="agree", 4, IF(raw_data!AR11="neutral", 3, IF(raw_data!AR11="disagree", 2, 1))))</f>
        <v>2</v>
      </c>
      <c r="AS11" s="30">
        <f>IF(raw_data!AS11="strongly agree", 5, IF(raw_data!AS11="agree", 4, IF(raw_data!AS11="neutral", 3, IF(raw_data!AS11="disagree", 2, 1))))</f>
        <v>4</v>
      </c>
      <c r="AT11" s="30">
        <f>IF(raw_data!AT11="strongly agree", 5, IF(raw_data!AT11="agree", 4, IF(raw_data!AT11="neutral", 3, IF(raw_data!AT11="disagree", 2, 1))))</f>
        <v>4</v>
      </c>
      <c r="AU11" s="30">
        <f>IF(raw_data!AU11="strongly agree", 5, IF(raw_data!AU11="agree", 4, IF(raw_data!AU11="neutral", 3, IF(raw_data!AU11="disagree", 2, 1))))</f>
        <v>4</v>
      </c>
      <c r="AV11" s="30">
        <f>IF(raw_data!AV11="very strong influence", 5, IF(raw_data!AV11="substantial influence", 4, IF(raw_data!AV11="moderate influence", 3, IF(raw_data!AV11="limited influence", 2, 1))))</f>
        <v>2</v>
      </c>
      <c r="AW11" s="30">
        <f>IF(raw_data!AW11="very strong influence", 5, IF(raw_data!AW11="substantial influence", 4, IF(raw_data!AW11="moderate influence", 3, IF(raw_data!AW11="limited influence", 2, 1))))</f>
        <v>3</v>
      </c>
      <c r="AX11" s="30">
        <f>IF(raw_data!AX11="very strong influence", 5, IF(raw_data!AX11="substantial influence", 4, IF(raw_data!AX11="moderate influence", 3, IF(raw_data!AX11="limited influence", 2, 1))))</f>
        <v>5</v>
      </c>
      <c r="AY11" s="30">
        <f>IF(raw_data!AY11="very strong influence", 5, IF(raw_data!AY11="substantial influence", 4, IF(raw_data!AY11="moderate influence", 3, IF(raw_data!AY11="limited influence", 2, 1))))</f>
        <v>5</v>
      </c>
      <c r="AZ11" s="30">
        <f>IF(raw_data!AZ11="very strong influence", 5, IF(raw_data!AZ11="substantial influence", 4, IF(raw_data!AZ11="moderate influence", 3, IF(raw_data!AZ11="limited influence", 2, 1))))</f>
        <v>3</v>
      </c>
      <c r="BA11" s="30">
        <f>IF(raw_data!BA11="very strong influence", 5, IF(raw_data!BA11="substantial influence", 4, IF(raw_data!BA11="moderate influence", 3, IF(raw_data!BA11="limited influence", 2, 1))))</f>
        <v>4</v>
      </c>
      <c r="BB11" s="30">
        <f>IF(raw_data!BB11="very strong influence", 5, IF(raw_data!BB11="substantial influence", 4, IF(raw_data!BB11="moderate influence", 3, IF(raw_data!BB11="limited influence", 2, 1))))</f>
        <v>5</v>
      </c>
      <c r="BC11" s="30">
        <f>IF(raw_data!BC11="very strong influence", 5, IF(raw_data!BC11="substantial influence", 4, IF(raw_data!BC11="moderate influence", 3, IF(raw_data!BC11="limited influence", 2, 1))))</f>
        <v>5</v>
      </c>
      <c r="BD11" s="30">
        <f>IF(raw_data!BD11="very strong influence", 5, IF(raw_data!BD11="substantial influence", 4, IF(raw_data!BD11="moderate influence", 3, IF(raw_data!BD11="limited influence", 2, 1))))</f>
        <v>5</v>
      </c>
      <c r="BE11" s="30">
        <f>IF(raw_data!BE11="very strong influence", 5, IF(raw_data!BE11="substantial influence", 4, IF(raw_data!BE11="moderate influence", 3, IF(raw_data!BE11="limited influence", 2, 1))))</f>
        <v>4</v>
      </c>
      <c r="BF11" s="30">
        <f>IF(raw_data!BF11="very strong influence", 5, IF(raw_data!BF11="substantial influence", 4, IF(raw_data!BF11="moderate influence", 3, IF(raw_data!BF11="limited influence", 2, 1))))</f>
        <v>1</v>
      </c>
      <c r="BG11" s="30">
        <f>IF(raw_data!BG11="very strong influence", 5, IF(raw_data!BG11="substantial influence", 4, IF(raw_data!BG11="moderate influence", 3, IF(raw_data!BG11="limited influence", 2, 1))))</f>
        <v>1</v>
      </c>
      <c r="BH11" s="30">
        <f>IF(raw_data!BH11="no",0,IF(raw_data!BH11="na",0,1))</f>
        <v>1</v>
      </c>
      <c r="BI11" s="30">
        <f>IF(raw_data!BI11="no",0,IF(raw_data!BI11="na",0,1))</f>
        <v>1</v>
      </c>
      <c r="BJ11" s="30">
        <f>IF(raw_data!BJ11="no",0,IF(raw_data!BJ11="na",0,1))</f>
        <v>1</v>
      </c>
      <c r="BK11" s="30">
        <f>IF(raw_data!BK11="no",0,IF(raw_data!BK11="na",0,1))</f>
        <v>1</v>
      </c>
      <c r="BL11" s="30">
        <f>IF(raw_data!BL11="no",0,IF(raw_data!BL11="na",0,1))</f>
        <v>1</v>
      </c>
      <c r="BM11" s="30">
        <f>IF(raw_data!BM11="no",0,IF(raw_data!BM11="na",0,1))</f>
        <v>0</v>
      </c>
      <c r="BN11" s="30">
        <f>IF(raw_data!BN11="no",0,IF(raw_data!BN11="na",0,1))</f>
        <v>0</v>
      </c>
      <c r="BO11" s="30">
        <f>IF(raw_data!BO11="yes", 2, IF(raw_data!BO11="sometimes", 1, 0))</f>
        <v>2</v>
      </c>
      <c r="BP11" s="30">
        <f>IF(raw_data!BP11="na", 0, IF(raw_data!BP11="not required by law", 0, IF(raw_data!BP11="not required by business", 1, IF(raw_data!BP11="don't feel the need", 2, IF(raw_data!BP11="clients don't prefer", 3, 4)))))</f>
        <v>0</v>
      </c>
      <c r="BQ11" s="30">
        <f>IF(raw_data!BQ11="as prescribed", 0, IF(raw_data!BQ11="more than prescribed", 1, IF(raw_data!BQ11="stop before prescribed", 2, IF(raw_data!BQ11="as long as I feel", 3, 4))))</f>
        <v>1</v>
      </c>
      <c r="BR11" s="30">
        <f>IF(raw_data!BR11="yes", 1, 0)</f>
        <v>0</v>
      </c>
      <c r="BS11" s="30">
        <f>IF(raw_data!BS11="no",0,IF(raw_data!BS11="na",0,1))</f>
        <v>1</v>
      </c>
      <c r="BT11" s="30">
        <f>IF(raw_data!BT11="no",0,IF(raw_data!BT11="na",0,1))</f>
        <v>1</v>
      </c>
      <c r="BU11" s="30">
        <f>IF(raw_data!BU11="no",0,IF(raw_data!BU11="na",0,1))</f>
        <v>0</v>
      </c>
      <c r="BV11" s="30">
        <f>IF(raw_data!BV11="no",0,IF(raw_data!BV11="na",0,1))</f>
        <v>1</v>
      </c>
      <c r="BW11" s="30">
        <f>IF(raw_data!BW11="no",0,IF(raw_data!BW11="na",0,1))</f>
        <v>0</v>
      </c>
      <c r="BX11" s="30">
        <f>IF(raw_data!BX11="no",0,IF(raw_data!BX11="na",0,1))</f>
        <v>0</v>
      </c>
      <c r="BY11" s="30">
        <f>IF(raw_data!BY11="no",0,IF(raw_data!BY11="na",0,1))</f>
        <v>0</v>
      </c>
      <c r="BZ11" s="30">
        <f>IF(raw_data!BZ11="no",0,IF(raw_data!BZ11="na",0,1))</f>
        <v>1</v>
      </c>
      <c r="CA11" s="30">
        <f>IF(raw_data!CA11="no",0,IF(raw_data!CA11="na",0,1))</f>
        <v>1</v>
      </c>
      <c r="CB11" s="30">
        <f>IF(raw_data!CB11="no",0,IF(raw_data!CB11="na",0,1))</f>
        <v>0</v>
      </c>
      <c r="CC11" s="30">
        <f>IF(raw_data!CC11="no",0,IF(raw_data!CC11="na",0,1))</f>
        <v>1</v>
      </c>
      <c r="CD11" s="30">
        <f>IF(raw_data!CD11="no",0,IF(raw_data!CD11="na",0,1))</f>
        <v>0</v>
      </c>
      <c r="CE11" s="30">
        <f>IF(raw_data!CE11="no",0,IF(raw_data!CE11="na",0,1))</f>
        <v>0</v>
      </c>
      <c r="CF11" s="30">
        <f>IF(raw_data!CF11="no",0,IF(raw_data!CF11="na",0,1))</f>
        <v>1</v>
      </c>
      <c r="CG11" s="30">
        <f>IF(raw_data!CG11="no",0,IF(raw_data!CG11="na",0,1))</f>
        <v>1</v>
      </c>
      <c r="CH11" s="30">
        <f>IF(raw_data!CH11="no",0,IF(raw_data!CH11="na",0,1))</f>
        <v>0</v>
      </c>
      <c r="CI11" s="30">
        <f>IF(raw_data!CI11="no",0,IF(raw_data!CI11="na",0,1))</f>
        <v>0</v>
      </c>
      <c r="CJ11" s="30">
        <f>IF(raw_data!CJ11="no",0,IF(raw_data!CJ11="na",0,1))</f>
        <v>0</v>
      </c>
      <c r="CK11" s="30">
        <f>IF(raw_data!CK11="no",0,IF(raw_data!CK11="na",0,1))</f>
        <v>1</v>
      </c>
      <c r="CL11" s="30">
        <f>IF(raw_data!CL11="no",0,IF(raw_data!CL11="na",0,1))</f>
        <v>1</v>
      </c>
      <c r="CM11" s="30">
        <f>IF(raw_data!CM11="no",0,IF(raw_data!CM11="na",0,1))</f>
        <v>1</v>
      </c>
      <c r="CN11" s="30">
        <f>IF(raw_data!CN11="no",0,IF(raw_data!CN11="na",0,1))</f>
        <v>1</v>
      </c>
      <c r="CO11" s="30">
        <f>IF(raw_data!CO11="least effective",1,IF(raw_data!CO11="somewhat effective",2,IF(raw_data!CO11="effective",3,4)))</f>
        <v>1</v>
      </c>
      <c r="CP11" s="30">
        <f>IF(raw_data!CP11="no",0,IF(raw_data!CP11="na",0,1))</f>
        <v>1</v>
      </c>
      <c r="CQ11" s="30">
        <f>IF(raw_data!CQ11="no",0,IF(raw_data!CQ11="na",0,1))</f>
        <v>1</v>
      </c>
      <c r="CR11" s="30">
        <f>IF(raw_data!CR11="no",0,IF(raw_data!CR11="na",0,1))</f>
        <v>1</v>
      </c>
      <c r="CS11" s="30">
        <f>IF(raw_data!CS11="no",0,IF(raw_data!CS11="na",0,1))</f>
        <v>1</v>
      </c>
      <c r="CT11" s="30">
        <f>IF(raw_data!CT11="no",0,IF(raw_data!CT11="na",0,1))</f>
        <v>1</v>
      </c>
      <c r="CU11" s="30">
        <f>IF(raw_data!CU11="no",0,IF(raw_data!CU11="na",0,1))</f>
        <v>1</v>
      </c>
      <c r="CV11" s="30">
        <f>IF(raw_data!CV11="no",0,IF(raw_data!CV11="na",0,1))</f>
        <v>1</v>
      </c>
      <c r="CW11" s="30">
        <f>IF(raw_data!CW11="no",0,IF(raw_data!CW11="na",0,1))</f>
        <v>1</v>
      </c>
      <c r="CX11" s="30">
        <f>IF(raw_data!CX11="no",0,IF(raw_data!CX11="na",0,1))</f>
        <v>1</v>
      </c>
      <c r="CY11" s="30">
        <f>IF(raw_data!CY11="na",0,IF(raw_data!CY11="tv",1,IF(raw_data!CY11="radio",1,IF(raw_data!CY11="newspaper",1,IF(raw_data!CY11="internet",1,IF(raw_data!CY11="sns",1,2))))))</f>
        <v>1</v>
      </c>
      <c r="CZ11" s="30">
        <f>IF(raw_data!CZ11="na",0,IF(raw_data!CZ11="tv",1,IF(raw_data!CZ11="radio",1,IF(raw_data!CZ11="newspaper",1,IF(raw_data!CZ11="internet",1,IF(raw_data!CZ11="sns",1,2))))))</f>
        <v>1</v>
      </c>
      <c r="DA11" s="30">
        <f>IF(raw_data!DA11="na",0,IF(raw_data!DA11="tv",1,IF(raw_data!DA11="radio",1,IF(raw_data!DA11="newspaper",1,IF(raw_data!DA11="internet",1,IF(raw_data!DA11="sns",1,2))))))</f>
        <v>1</v>
      </c>
      <c r="DB11" s="30">
        <f>IF(raw_data!DB11="4+ hrs",4,IF(raw_data!DB11="2-4 hrs",3,IF(raw_data!DB11="1-2 hrs",2,1)))</f>
        <v>4</v>
      </c>
      <c r="DC11" s="30">
        <f>IF(raw_data!DC11="4+ hrs",4,IF(raw_data!DC11="2-4 hrs",3,IF(raw_data!DC11="1-2 hrs",2,1)))</f>
        <v>2</v>
      </c>
      <c r="DD11" s="30">
        <f>IF(raw_data!DD11="4+ hrs",4,IF(raw_data!DD11="2-4 hrs",3,IF(raw_data!DD11="1-2 hrs",2,1)))</f>
        <v>2</v>
      </c>
      <c r="DE11" s="30">
        <f>IF(raw_data!DE11="na",0,IF(raw_data!DE11="tv",1,IF(raw_data!DE11="radio",1,IF(raw_data!DE11="newspaper",1,IF(raw_data!DE11="internet",1,IF(raw_data!DE11="sns",1,2))))))</f>
        <v>1</v>
      </c>
      <c r="DF11" s="30">
        <f>IF(raw_data!DF11="na",0,IF(raw_data!DF11="tv",1,IF(raw_data!DF11="radio",1,IF(raw_data!DF11="newspaper",1,IF(raw_data!DF11="internet",1,IF(raw_data!DF11="sns",1,2))))))</f>
        <v>1</v>
      </c>
      <c r="DG11" s="30">
        <f>IF(raw_data!DG11="na",0,IF(raw_data!DG11="tv",1,IF(raw_data!DG11="radio",1,IF(raw_data!DG11="newspaper",1,IF(raw_data!DG11="internet",1,IF(raw_data!DG11="sns",1,2))))))</f>
        <v>1</v>
      </c>
      <c r="DH11" s="30">
        <f>IF(raw_data!DH11="4+ hrs",4,IF(raw_data!DH11="2-4 hrs",3,IF(raw_data!DH11="1-2 hrs",2,1)))</f>
        <v>4</v>
      </c>
      <c r="DI11" s="30">
        <f>IF(raw_data!DI11="4+ hrs",4,IF(raw_data!DI11="2-4 hrs",3,IF(raw_data!DI11="1-2 hrs",2,1)))</f>
        <v>3</v>
      </c>
      <c r="DJ11" s="30">
        <f>IF(raw_data!DJ11="4+ hrs",4,IF(raw_data!DJ11="2-4 hrs",3,IF(raw_data!DJ11="1-2 hrs",2,1)))</f>
        <v>2</v>
      </c>
      <c r="DK11" s="30">
        <f>IF(raw_data!DK11="only news", 1, IF(raw_data!DK11="mostly news", 2, IF(raw_data!DK11="balanced", 3, IF(raw_data!DK11="mostly entertainment", 2, 1))))</f>
        <v>2</v>
      </c>
      <c r="DL11" s="30">
        <f>IF(raw_data!DL11="no",0,IF(raw_data!DL11="na",0,1))</f>
        <v>0</v>
      </c>
      <c r="DM11" s="30">
        <f>IF(raw_data!DM11="no",0,IF(raw_data!DM11="na",0,1))</f>
        <v>0</v>
      </c>
      <c r="DN11" s="30">
        <f>IF(raw_data!DN11="no",0,IF(raw_data!DN11="na",0,1))</f>
        <v>0</v>
      </c>
      <c r="DO11" s="30">
        <f>IF(raw_data!DO11="no",0,IF(raw_data!DO11="na",0,1))</f>
        <v>1</v>
      </c>
      <c r="DP11" s="30">
        <f>IF(raw_data!DP11="no",0,IF(raw_data!DP11="na",0,1))</f>
        <v>1</v>
      </c>
      <c r="DQ11" s="30">
        <f>IF(raw_data!DQ11="no",0,IF(raw_data!DQ11="na",0,1))</f>
        <v>0</v>
      </c>
      <c r="DR11" s="30">
        <f>IF(raw_data!DR11="interested", 3, IF(raw_data!DR11="neutral", 2, 1))</f>
        <v>2</v>
      </c>
      <c r="DS11" s="30">
        <f>IF(raw_data!DS11="vet school", 1, IF(raw_data!DS11="symposia", 1, IF(raw_data!DS11="conferences", 1, IF(raw_data!DS11="online course", 1, IF(raw_data!DS11="websites", 1, IF(raw_data!DS11="documentary", 1, IF(raw_data!DS11="tv", 1, IF(raw_data!DS11="newspaper", 1, IF(raw_data!DS11="blogs", 1, IF(raw_data!DS11="sns", 1, IF(raw_data!DS11="na", 0, 2)))))))))))</f>
        <v>2</v>
      </c>
      <c r="DT11" s="30">
        <f>IF(raw_data!DT11="vet school", 1, IF(raw_data!DT11="symposia", 1, IF(raw_data!DT11="conferences", 1, IF(raw_data!DT11="online course", 1, IF(raw_data!DT11="websites", 1, IF(raw_data!DT11="documentary", 1, IF(raw_data!DT11="tv", 1, IF(raw_data!DT11="newspaper", 1, IF(raw_data!DT11="blogs", 1, IF(raw_data!DT11="sns", 1, IF(raw_data!DT11="na", 0, 2)))))))))))</f>
        <v>1</v>
      </c>
      <c r="DU11" s="30">
        <f>IF(raw_data!DU11="vet school", 1, IF(raw_data!DU11="symposia", 1, IF(raw_data!DU11="conferences", 1, IF(raw_data!DU11="online course", 1, IF(raw_data!DU11="websites", 1, IF(raw_data!DU11="documentary", 1, IF(raw_data!DU11="tv", 1, IF(raw_data!DU11="newspaper", 1, IF(raw_data!DU11="blogs", 1, IF(raw_data!DU11="sns", 1, IF(raw_data!DU11="na", 0, 2)))))))))))</f>
        <v>1</v>
      </c>
    </row>
    <row r="12" spans="1:125" x14ac:dyDescent="0.35">
      <c r="A12">
        <v>9</v>
      </c>
      <c r="B12" s="30">
        <f>IF(raw_data!B12="post-graduate",7,IF(raw_data!B12="graduate",6,IF(raw_data!B12="college",5,IF(raw_data!B12="technical",4,IF(raw_data!B12="high school",3,IF(raw_data!B12="elementary",2,IF(raw_data!B12="some schooling",1,0)))))))</f>
        <v>4</v>
      </c>
      <c r="C12" s="30">
        <f>IF(raw_data!C12="government vet",0,IF(raw_data!C12="non-government vet",1,IF(raw_data!C12="para-vet",2,IF(raw_data!C12="animal health worker",2,IF(raw_data!C12="animal health authority",3,4)))))</f>
        <v>4</v>
      </c>
      <c r="D12" s="30">
        <f>2020 + (raw_data!D12 * -1)</f>
        <v>29</v>
      </c>
      <c r="E12" s="30">
        <f>IF(raw_data!E12="less than 1 yr", 0, IF(raw_data!E12="1-2 yrs", 1, IF(raw_data!E12="2-5 yrs", 2, IF(raw_data!E12="5-10 yrs", 3, 4))))</f>
        <v>2</v>
      </c>
      <c r="F12" s="30">
        <f>IF(raw_data!F12="male", 0, IF(raw_data!F12="female", 1, 2))</f>
        <v>0</v>
      </c>
      <c r="G12" s="30">
        <f>IF(raw_data!G12="no",0,IF(raw_data!G12="na",0,1))</f>
        <v>1</v>
      </c>
      <c r="H12" s="30">
        <f>IF(raw_data!H12="no",0,IF(raw_data!H12="na",0,1))</f>
        <v>0</v>
      </c>
      <c r="I12" s="30">
        <f>IF(raw_data!I12="no",0,IF(raw_data!I12="na",0,1))</f>
        <v>0</v>
      </c>
      <c r="J12" s="30">
        <f>IF(raw_data!J12="no",0,IF(raw_data!J12="na",0,1))</f>
        <v>1</v>
      </c>
      <c r="K12" s="30">
        <f>IF(raw_data!K12="no",0,IF(raw_data!K12="na",0,1))</f>
        <v>0</v>
      </c>
      <c r="L12" s="30">
        <f>IF(raw_data!L12="no",0,IF(raw_data!L12="na",0,1))</f>
        <v>0</v>
      </c>
      <c r="M12" s="30">
        <f>IF(raw_data!M12="no",0,IF(raw_data!M12="don't know",0,1))</f>
        <v>1</v>
      </c>
      <c r="N12" s="30">
        <f>IF(raw_data!N12="no",0,IF(raw_data!N12="na",0,1))</f>
        <v>1</v>
      </c>
      <c r="O12" s="30">
        <f>IF(raw_data!O12="no",0,IF(raw_data!O12="na",0,1))</f>
        <v>1</v>
      </c>
      <c r="P12" s="30">
        <f>IF(raw_data!P12="no",0,IF(raw_data!P12="na",0,1))</f>
        <v>1</v>
      </c>
      <c r="Q12" s="30">
        <f>IF(raw_data!Q12="no",0,IF(raw_data!Q12="na",0,1))</f>
        <v>0</v>
      </c>
      <c r="R12" s="30">
        <f>IF(raw_data!R12="no",0,IF(raw_data!R12="don't know",0,1))</f>
        <v>1</v>
      </c>
      <c r="S12" s="30">
        <f>IF(raw_data!S12="no",0,IF(raw_data!S12="don't know",0,1))</f>
        <v>0</v>
      </c>
      <c r="T12" s="30">
        <f>IF(raw_data!T12="no",0,IF(raw_data!T12="don't know",0,1))</f>
        <v>0</v>
      </c>
      <c r="U12" s="30">
        <f>IF(raw_data!U12="no",0,IF(raw_data!U12="na",0,1))</f>
        <v>0</v>
      </c>
      <c r="V12" s="30">
        <f>IF(raw_data!V12="no",0,IF(raw_data!V12="na",0,1))</f>
        <v>0</v>
      </c>
      <c r="W12" s="30">
        <f>IF(raw_data!W12="no",0,IF(raw_data!W12="na",0,1))</f>
        <v>0</v>
      </c>
      <c r="X12" s="30">
        <f>IF(raw_data!X12="no",0,IF(raw_data!X12="na",0,1))</f>
        <v>0</v>
      </c>
      <c r="Y12" s="30">
        <f>IF(raw_data!Y12="no",0,IF(raw_data!Y12="na",0,1))</f>
        <v>0</v>
      </c>
      <c r="Z12" s="30">
        <f>IF(raw_data!Z12="no",0,IF(raw_data!Z12="na",0,1))</f>
        <v>0</v>
      </c>
      <c r="AA12" s="30">
        <f>IF(raw_data!AA12="no",0,IF(raw_data!AA12="na",0,1))</f>
        <v>1</v>
      </c>
      <c r="AB12" s="30">
        <f>IF(raw_data!AB12="no",0,IF(raw_data!AB12="na",0,1))</f>
        <v>1</v>
      </c>
      <c r="AC12" s="30">
        <f>IF(raw_data!AC12="no",0,IF(raw_data!AC12="na",0,1))</f>
        <v>1</v>
      </c>
      <c r="AD12" s="30">
        <f>IF(raw_data!AD12="no",0,IF(raw_data!AD12="na",0,1))</f>
        <v>1</v>
      </c>
      <c r="AE12" s="30">
        <f>IF(raw_data!AE12="no",0,IF(raw_data!AE12="na",0,1))</f>
        <v>1</v>
      </c>
      <c r="AF12" s="30">
        <f>IF(raw_data!AF12="no",0,IF(raw_data!AF12="na",0,1))</f>
        <v>1</v>
      </c>
      <c r="AG12" s="30">
        <f>IF(raw_data!AG12="no",1,IF(raw_data!AG12="na",1,0))</f>
        <v>0</v>
      </c>
      <c r="AH12" s="30">
        <f>IF(raw_data!AH12="no",0,IF(raw_data!AH12="na",0,1))</f>
        <v>1</v>
      </c>
      <c r="AI12" s="30">
        <f>IF(raw_data!AI12="no idea",0,IF(raw_data!AI12="little idea",1,IF(raw_data!AI12="basic info",2,IF(raw_data!AI12="understand how it spreads",3,4))))</f>
        <v>1</v>
      </c>
      <c r="AJ12" s="30">
        <f>IF(raw_data!AJ12="true", 0, 1)</f>
        <v>0</v>
      </c>
      <c r="AK12" s="30">
        <f>IF(raw_data!AK12="no",0,IF(raw_data!AK12="don't know",0,1))</f>
        <v>1</v>
      </c>
      <c r="AL12" s="30">
        <f>IF(raw_data!AL12="very serious", 5, IF(raw_data!AL12="serious", 4, IF(raw_data!AL12="moderately serious", 3, IF(raw_data!AL12="slightly serious", 2, 1))))</f>
        <v>5</v>
      </c>
      <c r="AM12" s="30">
        <f>IF(raw_data!AM12="seriously concerned", 5, IF(raw_data!AM12="concerned", 4, IF(raw_data!AM12="slightly concerned", 3, IF(raw_data!AM12="not concerned at all", 2, 1))))</f>
        <v>3</v>
      </c>
      <c r="AN12" s="30">
        <f>IF(raw_data!AN12="strongly agree", 5, IF(raw_data!AN12="agree", 4, IF(raw_data!AN12="neutral", 3, IF(raw_data!AN12="disagree", 2, 1))))</f>
        <v>4</v>
      </c>
      <c r="AO12" s="30">
        <f>IF(raw_data!AO12="strongly agree", 5, IF(raw_data!AO12="agree", 4, IF(raw_data!AO12="neutral", 3, IF(raw_data!AO12="disagree", 2, 1))))</f>
        <v>5</v>
      </c>
      <c r="AP12" s="30">
        <f>IF(raw_data!AP12="strongly agree", 5, IF(raw_data!AP12="agree", 4, IF(raw_data!AP12="neutral", 3, IF(raw_data!AP12="disagree", 2, 1))))</f>
        <v>4</v>
      </c>
      <c r="AQ12" s="30">
        <f>IF(raw_data!AQ12="strongly agree", 5, IF(raw_data!AQ12="agree", 4, IF(raw_data!AQ12="neutral", 3, IF(raw_data!AQ12="disagree", 2, 1))))</f>
        <v>3</v>
      </c>
      <c r="AR12" s="30">
        <f>IF(raw_data!AR12="strongly agree", 5, IF(raw_data!AR12="agree", 4, IF(raw_data!AR12="neutral", 3, IF(raw_data!AR12="disagree", 2, 1))))</f>
        <v>3</v>
      </c>
      <c r="AS12" s="30">
        <f>IF(raw_data!AS12="strongly agree", 5, IF(raw_data!AS12="agree", 4, IF(raw_data!AS12="neutral", 3, IF(raw_data!AS12="disagree", 2, 1))))</f>
        <v>4</v>
      </c>
      <c r="AT12" s="30">
        <f>IF(raw_data!AT12="strongly agree", 5, IF(raw_data!AT12="agree", 4, IF(raw_data!AT12="neutral", 3, IF(raw_data!AT12="disagree", 2, 1))))</f>
        <v>3</v>
      </c>
      <c r="AU12" s="30">
        <f>IF(raw_data!AU12="strongly agree", 5, IF(raw_data!AU12="agree", 4, IF(raw_data!AU12="neutral", 3, IF(raw_data!AU12="disagree", 2, 1))))</f>
        <v>4</v>
      </c>
      <c r="AV12" s="30">
        <f>IF(raw_data!AV12="very strong influence", 5, IF(raw_data!AV12="substantial influence", 4, IF(raw_data!AV12="moderate influence", 3, IF(raw_data!AV12="limited influence", 2, 1))))</f>
        <v>2</v>
      </c>
      <c r="AW12" s="30">
        <f>IF(raw_data!AW12="very strong influence", 5, IF(raw_data!AW12="substantial influence", 4, IF(raw_data!AW12="moderate influence", 3, IF(raw_data!AW12="limited influence", 2, 1))))</f>
        <v>3</v>
      </c>
      <c r="AX12" s="30">
        <f>IF(raw_data!AX12="very strong influence", 5, IF(raw_data!AX12="substantial influence", 4, IF(raw_data!AX12="moderate influence", 3, IF(raw_data!AX12="limited influence", 2, 1))))</f>
        <v>5</v>
      </c>
      <c r="AY12" s="30">
        <f>IF(raw_data!AY12="very strong influence", 5, IF(raw_data!AY12="substantial influence", 4, IF(raw_data!AY12="moderate influence", 3, IF(raw_data!AY12="limited influence", 2, 1))))</f>
        <v>5</v>
      </c>
      <c r="AZ12" s="30">
        <f>IF(raw_data!AZ12="very strong influence", 5, IF(raw_data!AZ12="substantial influence", 4, IF(raw_data!AZ12="moderate influence", 3, IF(raw_data!AZ12="limited influence", 2, 1))))</f>
        <v>2</v>
      </c>
      <c r="BA12" s="30">
        <f>IF(raw_data!BA12="very strong influence", 5, IF(raw_data!BA12="substantial influence", 4, IF(raw_data!BA12="moderate influence", 3, IF(raw_data!BA12="limited influence", 2, 1))))</f>
        <v>2</v>
      </c>
      <c r="BB12" s="30">
        <f>IF(raw_data!BB12="very strong influence", 5, IF(raw_data!BB12="substantial influence", 4, IF(raw_data!BB12="moderate influence", 3, IF(raw_data!BB12="limited influence", 2, 1))))</f>
        <v>5</v>
      </c>
      <c r="BC12" s="30">
        <f>IF(raw_data!BC12="very strong influence", 5, IF(raw_data!BC12="substantial influence", 4, IF(raw_data!BC12="moderate influence", 3, IF(raw_data!BC12="limited influence", 2, 1))))</f>
        <v>5</v>
      </c>
      <c r="BD12" s="30">
        <f>IF(raw_data!BD12="very strong influence", 5, IF(raw_data!BD12="substantial influence", 4, IF(raw_data!BD12="moderate influence", 3, IF(raw_data!BD12="limited influence", 2, 1))))</f>
        <v>5</v>
      </c>
      <c r="BE12" s="30">
        <f>IF(raw_data!BE12="very strong influence", 5, IF(raw_data!BE12="substantial influence", 4, IF(raw_data!BE12="moderate influence", 3, IF(raw_data!BE12="limited influence", 2, 1))))</f>
        <v>4</v>
      </c>
      <c r="BF12" s="30">
        <f>IF(raw_data!BF12="very strong influence", 5, IF(raw_data!BF12="substantial influence", 4, IF(raw_data!BF12="moderate influence", 3, IF(raw_data!BF12="limited influence", 2, 1))))</f>
        <v>1</v>
      </c>
      <c r="BG12" s="30">
        <f>IF(raw_data!BG12="very strong influence", 5, IF(raw_data!BG12="substantial influence", 4, IF(raw_data!BG12="moderate influence", 3, IF(raw_data!BG12="limited influence", 2, 1))))</f>
        <v>1</v>
      </c>
      <c r="BH12" s="30">
        <f>IF(raw_data!BH12="no",0,IF(raw_data!BH12="na",0,1))</f>
        <v>1</v>
      </c>
      <c r="BI12" s="30">
        <f>IF(raw_data!BI12="no",0,IF(raw_data!BI12="na",0,1))</f>
        <v>1</v>
      </c>
      <c r="BJ12" s="30">
        <f>IF(raw_data!BJ12="no",0,IF(raw_data!BJ12="na",0,1))</f>
        <v>1</v>
      </c>
      <c r="BK12" s="30">
        <f>IF(raw_data!BK12="no",0,IF(raw_data!BK12="na",0,1))</f>
        <v>1</v>
      </c>
      <c r="BL12" s="30">
        <f>IF(raw_data!BL12="no",0,IF(raw_data!BL12="na",0,1))</f>
        <v>1</v>
      </c>
      <c r="BM12" s="30">
        <f>IF(raw_data!BM12="no",0,IF(raw_data!BM12="na",0,1))</f>
        <v>0</v>
      </c>
      <c r="BN12" s="30">
        <f>IF(raw_data!BN12="no",0,IF(raw_data!BN12="na",0,1))</f>
        <v>0</v>
      </c>
      <c r="BO12" s="30">
        <f>IF(raw_data!BO12="yes", 2, IF(raw_data!BO12="sometimes", 1, 0))</f>
        <v>1</v>
      </c>
      <c r="BP12" s="30">
        <f>IF(raw_data!BP12="na", 0, IF(raw_data!BP12="not required by law", 0, IF(raw_data!BP12="not required by business", 1, IF(raw_data!BP12="don't feel the need", 2, IF(raw_data!BP12="clients don't prefer", 3, 4)))))</f>
        <v>3</v>
      </c>
      <c r="BQ12" s="30">
        <f>IF(raw_data!BQ12="as prescribed", 0, IF(raw_data!BQ12="more than prescribed", 1, IF(raw_data!BQ12="stop before prescribed", 2, IF(raw_data!BQ12="as long as I feel", 3, 4))))</f>
        <v>3</v>
      </c>
      <c r="BR12" s="30">
        <f>IF(raw_data!BR12="yes", 1, 0)</f>
        <v>0</v>
      </c>
      <c r="BS12" s="30">
        <f>IF(raw_data!BS12="no",0,IF(raw_data!BS12="na",0,1))</f>
        <v>1</v>
      </c>
      <c r="BT12" s="30">
        <f>IF(raw_data!BT12="no",0,IF(raw_data!BT12="na",0,1))</f>
        <v>0</v>
      </c>
      <c r="BU12" s="30">
        <f>IF(raw_data!BU12="no",0,IF(raw_data!BU12="na",0,1))</f>
        <v>0</v>
      </c>
      <c r="BV12" s="30">
        <f>IF(raw_data!BV12="no",0,IF(raw_data!BV12="na",0,1))</f>
        <v>1</v>
      </c>
      <c r="BW12" s="30">
        <f>IF(raw_data!BW12="no",0,IF(raw_data!BW12="na",0,1))</f>
        <v>0</v>
      </c>
      <c r="BX12" s="30">
        <f>IF(raw_data!BX12="no",0,IF(raw_data!BX12="na",0,1))</f>
        <v>0</v>
      </c>
      <c r="BY12" s="30">
        <f>IF(raw_data!BY12="no",0,IF(raw_data!BY12="na",0,1))</f>
        <v>1</v>
      </c>
      <c r="BZ12" s="30">
        <f>IF(raw_data!BZ12="no",0,IF(raw_data!BZ12="na",0,1))</f>
        <v>0</v>
      </c>
      <c r="CA12" s="30">
        <f>IF(raw_data!CA12="no",0,IF(raw_data!CA12="na",0,1))</f>
        <v>0</v>
      </c>
      <c r="CB12" s="30">
        <f>IF(raw_data!CB12="no",0,IF(raw_data!CB12="na",0,1))</f>
        <v>0</v>
      </c>
      <c r="CC12" s="30">
        <f>IF(raw_data!CC12="no",0,IF(raw_data!CC12="na",0,1))</f>
        <v>0</v>
      </c>
      <c r="CD12" s="30">
        <f>IF(raw_data!CD12="no",0,IF(raw_data!CD12="na",0,1))</f>
        <v>0</v>
      </c>
      <c r="CE12" s="30">
        <f>IF(raw_data!CE12="no",0,IF(raw_data!CE12="na",0,1))</f>
        <v>1</v>
      </c>
      <c r="CF12" s="30">
        <f>IF(raw_data!CF12="no",0,IF(raw_data!CF12="na",0,1))</f>
        <v>0</v>
      </c>
      <c r="CG12" s="30">
        <f>IF(raw_data!CG12="no",0,IF(raw_data!CG12="na",0,1))</f>
        <v>1</v>
      </c>
      <c r="CH12" s="30">
        <f>IF(raw_data!CH12="no",0,IF(raw_data!CH12="na",0,1))</f>
        <v>0</v>
      </c>
      <c r="CI12" s="30">
        <f>IF(raw_data!CI12="no",0,IF(raw_data!CI12="na",0,1))</f>
        <v>0</v>
      </c>
      <c r="CJ12" s="30">
        <f>IF(raw_data!CJ12="no",0,IF(raw_data!CJ12="na",0,1))</f>
        <v>0</v>
      </c>
      <c r="CK12" s="30">
        <f>IF(raw_data!CK12="no",0,IF(raw_data!CK12="na",0,1))</f>
        <v>1</v>
      </c>
      <c r="CL12" s="30">
        <f>IF(raw_data!CL12="no",0,IF(raw_data!CL12="na",0,1))</f>
        <v>1</v>
      </c>
      <c r="CM12" s="30">
        <f>IF(raw_data!CM12="no",0,IF(raw_data!CM12="na",0,1))</f>
        <v>0</v>
      </c>
      <c r="CN12" s="30">
        <f>IF(raw_data!CN12="no",0,IF(raw_data!CN12="na",0,1))</f>
        <v>0</v>
      </c>
      <c r="CO12" s="30">
        <f>IF(raw_data!CO12="least effective",1,IF(raw_data!CO12="somewhat effective",2,IF(raw_data!CO12="effective",3,4)))</f>
        <v>2</v>
      </c>
      <c r="CP12" s="30">
        <f>IF(raw_data!CP12="no",0,IF(raw_data!CP12="na",0,1))</f>
        <v>1</v>
      </c>
      <c r="CQ12" s="30">
        <f>IF(raw_data!CQ12="no",0,IF(raw_data!CQ12="na",0,1))</f>
        <v>1</v>
      </c>
      <c r="CR12" s="30">
        <f>IF(raw_data!CR12="no",0,IF(raw_data!CR12="na",0,1))</f>
        <v>0</v>
      </c>
      <c r="CS12" s="30">
        <f>IF(raw_data!CS12="no",0,IF(raw_data!CS12="na",0,1))</f>
        <v>1</v>
      </c>
      <c r="CT12" s="30">
        <f>IF(raw_data!CT12="no",0,IF(raw_data!CT12="na",0,1))</f>
        <v>1</v>
      </c>
      <c r="CU12" s="30">
        <f>IF(raw_data!CU12="no",0,IF(raw_data!CU12="na",0,1))</f>
        <v>1</v>
      </c>
      <c r="CV12" s="30">
        <f>IF(raw_data!CV12="no",0,IF(raw_data!CV12="na",0,1))</f>
        <v>1</v>
      </c>
      <c r="CW12" s="30">
        <f>IF(raw_data!CW12="no",0,IF(raw_data!CW12="na",0,1))</f>
        <v>1</v>
      </c>
      <c r="CX12" s="30">
        <f>IF(raw_data!CX12="no",0,IF(raw_data!CX12="na",0,1))</f>
        <v>1</v>
      </c>
      <c r="CY12" s="30">
        <f>IF(raw_data!CY12="na",0,IF(raw_data!CY12="tv",1,IF(raw_data!CY12="radio",1,IF(raw_data!CY12="newspaper",1,IF(raw_data!CY12="internet",1,IF(raw_data!CY12="sns",1,2))))))</f>
        <v>1</v>
      </c>
      <c r="CZ12" s="30">
        <f>IF(raw_data!CZ12="na",0,IF(raw_data!CZ12="tv",1,IF(raw_data!CZ12="radio",1,IF(raw_data!CZ12="newspaper",1,IF(raw_data!CZ12="internet",1,IF(raw_data!CZ12="sns",1,2))))))</f>
        <v>1</v>
      </c>
      <c r="DA12" s="30">
        <f>IF(raw_data!DA12="na",0,IF(raw_data!DA12="tv",1,IF(raw_data!DA12="radio",1,IF(raw_data!DA12="newspaper",1,IF(raw_data!DA12="internet",1,IF(raw_data!DA12="sns",1,2))))))</f>
        <v>1</v>
      </c>
      <c r="DB12" s="30">
        <f>IF(raw_data!DB12="4+ hrs",4,IF(raw_data!DB12="2-4 hrs",3,IF(raw_data!DB12="1-2 hrs",2,1)))</f>
        <v>3</v>
      </c>
      <c r="DC12" s="30">
        <f>IF(raw_data!DC12="4+ hrs",4,IF(raw_data!DC12="2-4 hrs",3,IF(raw_data!DC12="1-2 hrs",2,1)))</f>
        <v>3</v>
      </c>
      <c r="DD12" s="30">
        <f>IF(raw_data!DD12="4+ hrs",4,IF(raw_data!DD12="2-4 hrs",3,IF(raw_data!DD12="1-2 hrs",2,1)))</f>
        <v>2</v>
      </c>
      <c r="DE12" s="30">
        <f>IF(raw_data!DE12="na",0,IF(raw_data!DE12="tv",1,IF(raw_data!DE12="radio",1,IF(raw_data!DE12="newspaper",1,IF(raw_data!DE12="internet",1,IF(raw_data!DE12="sns",1,2))))))</f>
        <v>1</v>
      </c>
      <c r="DF12" s="30">
        <f>IF(raw_data!DF12="na",0,IF(raw_data!DF12="tv",1,IF(raw_data!DF12="radio",1,IF(raw_data!DF12="newspaper",1,IF(raw_data!DF12="internet",1,IF(raw_data!DF12="sns",1,2))))))</f>
        <v>1</v>
      </c>
      <c r="DG12" s="30">
        <f>IF(raw_data!DG12="na",0,IF(raw_data!DG12="tv",1,IF(raw_data!DG12="radio",1,IF(raw_data!DG12="newspaper",1,IF(raw_data!DG12="internet",1,IF(raw_data!DG12="sns",1,2))))))</f>
        <v>1</v>
      </c>
      <c r="DH12" s="30">
        <f>IF(raw_data!DH12="4+ hrs",4,IF(raw_data!DH12="2-4 hrs",3,IF(raw_data!DH12="1-2 hrs",2,1)))</f>
        <v>3</v>
      </c>
      <c r="DI12" s="30">
        <f>IF(raw_data!DI12="4+ hrs",4,IF(raw_data!DI12="2-4 hrs",3,IF(raw_data!DI12="1-2 hrs",2,1)))</f>
        <v>3</v>
      </c>
      <c r="DJ12" s="30">
        <f>IF(raw_data!DJ12="4+ hrs",4,IF(raw_data!DJ12="2-4 hrs",3,IF(raw_data!DJ12="1-2 hrs",2,1)))</f>
        <v>2</v>
      </c>
      <c r="DK12" s="30">
        <f>IF(raw_data!DK12="only news", 1, IF(raw_data!DK12="mostly news", 2, IF(raw_data!DK12="balanced", 3, IF(raw_data!DK12="mostly entertainment", 2, 1))))</f>
        <v>1</v>
      </c>
      <c r="DL12" s="30">
        <f>IF(raw_data!DL12="no",0,IF(raw_data!DL12="na",0,1))</f>
        <v>0</v>
      </c>
      <c r="DM12" s="30">
        <f>IF(raw_data!DM12="no",0,IF(raw_data!DM12="na",0,1))</f>
        <v>1</v>
      </c>
      <c r="DN12" s="30">
        <f>IF(raw_data!DN12="no",0,IF(raw_data!DN12="na",0,1))</f>
        <v>1</v>
      </c>
      <c r="DO12" s="30">
        <f>IF(raw_data!DO12="no",0,IF(raw_data!DO12="na",0,1))</f>
        <v>1</v>
      </c>
      <c r="DP12" s="30">
        <f>IF(raw_data!DP12="no",0,IF(raw_data!DP12="na",0,1))</f>
        <v>1</v>
      </c>
      <c r="DQ12" s="30">
        <f>IF(raw_data!DQ12="no",0,IF(raw_data!DQ12="na",0,1))</f>
        <v>0</v>
      </c>
      <c r="DR12" s="30">
        <f>IF(raw_data!DR12="interested", 3, IF(raw_data!DR12="neutral", 2, 1))</f>
        <v>3</v>
      </c>
      <c r="DS12" s="30">
        <f>IF(raw_data!DS12="vet school", 1, IF(raw_data!DS12="symposia", 1, IF(raw_data!DS12="conferences", 1, IF(raw_data!DS12="online course", 1, IF(raw_data!DS12="websites", 1, IF(raw_data!DS12="documentary", 1, IF(raw_data!DS12="tv", 1, IF(raw_data!DS12="newspaper", 1, IF(raw_data!DS12="blogs", 1, IF(raw_data!DS12="sns", 1, IF(raw_data!DS12="na", 0, 2)))))))))))</f>
        <v>2</v>
      </c>
      <c r="DT12" s="30">
        <f>IF(raw_data!DT12="vet school", 1, IF(raw_data!DT12="symposia", 1, IF(raw_data!DT12="conferences", 1, IF(raw_data!DT12="online course", 1, IF(raw_data!DT12="websites", 1, IF(raw_data!DT12="documentary", 1, IF(raw_data!DT12="tv", 1, IF(raw_data!DT12="newspaper", 1, IF(raw_data!DT12="blogs", 1, IF(raw_data!DT12="sns", 1, IF(raw_data!DT12="na", 0, 2)))))))))))</f>
        <v>1</v>
      </c>
      <c r="DU12" s="30">
        <f>IF(raw_data!DU12="vet school", 1, IF(raw_data!DU12="symposia", 1, IF(raw_data!DU12="conferences", 1, IF(raw_data!DU12="online course", 1, IF(raw_data!DU12="websites", 1, IF(raw_data!DU12="documentary", 1, IF(raw_data!DU12="tv", 1, IF(raw_data!DU12="newspaper", 1, IF(raw_data!DU12="blogs", 1, IF(raw_data!DU12="sns", 1, IF(raw_data!DU12="na", 0, 2)))))))))))</f>
        <v>1</v>
      </c>
    </row>
    <row r="13" spans="1:125" x14ac:dyDescent="0.35">
      <c r="A13">
        <v>10</v>
      </c>
      <c r="B13" s="30">
        <f>IF(raw_data!B13="post-graduate",7,IF(raw_data!B13="graduate",6,IF(raw_data!B13="college",5,IF(raw_data!B13="technical",4,IF(raw_data!B13="high school",3,IF(raw_data!B13="elementary",2,IF(raw_data!B13="some schooling",1,0)))))))</f>
        <v>7</v>
      </c>
      <c r="C13" s="30">
        <f>IF(raw_data!C13="government vet",0,IF(raw_data!C13="non-government vet",1,IF(raw_data!C13="para-vet",2,IF(raw_data!C13="animal health worker",2,IF(raw_data!C13="animal health authority",3,4)))))</f>
        <v>1</v>
      </c>
      <c r="D13" s="30">
        <f>2020 + (raw_data!D13 * -1)</f>
        <v>51</v>
      </c>
      <c r="E13" s="30">
        <f>IF(raw_data!E13="less than 1 yr", 0, IF(raw_data!E13="1-2 yrs", 1, IF(raw_data!E13="2-5 yrs", 2, IF(raw_data!E13="5-10 yrs", 3, 4))))</f>
        <v>4</v>
      </c>
      <c r="F13" s="30">
        <f>IF(raw_data!F13="male", 0, IF(raw_data!F13="female", 1, 2))</f>
        <v>1</v>
      </c>
      <c r="G13" s="30">
        <f>IF(raw_data!G13="no",0,IF(raw_data!G13="na",0,1))</f>
        <v>1</v>
      </c>
      <c r="H13" s="30">
        <f>IF(raw_data!H13="no",0,IF(raw_data!H13="na",0,1))</f>
        <v>1</v>
      </c>
      <c r="I13" s="30">
        <f>IF(raw_data!I13="no",0,IF(raw_data!I13="na",0,1))</f>
        <v>1</v>
      </c>
      <c r="J13" s="30">
        <f>IF(raw_data!J13="no",0,IF(raw_data!J13="na",0,1))</f>
        <v>1</v>
      </c>
      <c r="K13" s="30">
        <f>IF(raw_data!K13="no",0,IF(raw_data!K13="na",0,1))</f>
        <v>1</v>
      </c>
      <c r="L13" s="30">
        <f>IF(raw_data!L13="no",0,IF(raw_data!L13="na",0,1))</f>
        <v>1</v>
      </c>
      <c r="M13" s="30">
        <f>IF(raw_data!M13="no",0,IF(raw_data!M13="don't know",0,1))</f>
        <v>1</v>
      </c>
      <c r="N13" s="30">
        <f>IF(raw_data!N13="no",0,IF(raw_data!N13="na",0,1))</f>
        <v>1</v>
      </c>
      <c r="O13" s="30">
        <f>IF(raw_data!O13="no",0,IF(raw_data!O13="na",0,1))</f>
        <v>1</v>
      </c>
      <c r="P13" s="30">
        <f>IF(raw_data!P13="no",0,IF(raw_data!P13="na",0,1))</f>
        <v>1</v>
      </c>
      <c r="Q13" s="30">
        <f>IF(raw_data!Q13="no",0,IF(raw_data!Q13="na",0,1))</f>
        <v>1</v>
      </c>
      <c r="R13" s="30">
        <f>IF(raw_data!R13="no",0,IF(raw_data!R13="don't know",0,1))</f>
        <v>1</v>
      </c>
      <c r="S13" s="30">
        <f>IF(raw_data!S13="no",0,IF(raw_data!S13="don't know",0,1))</f>
        <v>1</v>
      </c>
      <c r="T13" s="30">
        <f>IF(raw_data!T13="no",0,IF(raw_data!T13="don't know",0,1))</f>
        <v>1</v>
      </c>
      <c r="U13" s="30">
        <f>IF(raw_data!U13="no",0,IF(raw_data!U13="na",0,1))</f>
        <v>0</v>
      </c>
      <c r="V13" s="30">
        <f>IF(raw_data!V13="no",0,IF(raw_data!V13="na",0,1))</f>
        <v>0</v>
      </c>
      <c r="W13" s="30">
        <f>IF(raw_data!W13="no",0,IF(raw_data!W13="na",0,1))</f>
        <v>1</v>
      </c>
      <c r="X13" s="30">
        <f>IF(raw_data!X13="no",0,IF(raw_data!X13="na",0,1))</f>
        <v>1</v>
      </c>
      <c r="Y13" s="30">
        <f>IF(raw_data!Y13="no",0,IF(raw_data!Y13="na",0,1))</f>
        <v>1</v>
      </c>
      <c r="Z13" s="30">
        <f>IF(raw_data!Z13="no",0,IF(raw_data!Z13="na",0,1))</f>
        <v>1</v>
      </c>
      <c r="AA13" s="30">
        <f>IF(raw_data!AA13="no",0,IF(raw_data!AA13="na",0,1))</f>
        <v>1</v>
      </c>
      <c r="AB13" s="30">
        <f>IF(raw_data!AB13="no",0,IF(raw_data!AB13="na",0,1))</f>
        <v>1</v>
      </c>
      <c r="AC13" s="30">
        <f>IF(raw_data!AC13="no",0,IF(raw_data!AC13="na",0,1))</f>
        <v>1</v>
      </c>
      <c r="AD13" s="30">
        <f>IF(raw_data!AD13="no",0,IF(raw_data!AD13="na",0,1))</f>
        <v>1</v>
      </c>
      <c r="AE13" s="30">
        <f>IF(raw_data!AE13="no",0,IF(raw_data!AE13="na",0,1))</f>
        <v>1</v>
      </c>
      <c r="AF13" s="30">
        <f>IF(raw_data!AF13="no",0,IF(raw_data!AF13="na",0,1))</f>
        <v>1</v>
      </c>
      <c r="AG13" s="30">
        <f>IF(raw_data!AG13="no",1,IF(raw_data!AG13="na",1,0))</f>
        <v>1</v>
      </c>
      <c r="AH13" s="30">
        <f>IF(raw_data!AH13="no",0,IF(raw_data!AH13="na",0,1))</f>
        <v>1</v>
      </c>
      <c r="AI13" s="30">
        <f>IF(raw_data!AI13="no idea",0,IF(raw_data!AI13="little idea",1,IF(raw_data!AI13="basic info",2,IF(raw_data!AI13="understand how it spreads",3,4))))</f>
        <v>4</v>
      </c>
      <c r="AJ13" s="30">
        <f>IF(raw_data!AJ13="true", 0, 1)</f>
        <v>1</v>
      </c>
      <c r="AK13" s="30">
        <f>IF(raw_data!AK13="no",0,IF(raw_data!AK13="don't know",0,1))</f>
        <v>1</v>
      </c>
      <c r="AL13" s="30">
        <f>IF(raw_data!AL13="very serious", 5, IF(raw_data!AL13="serious", 4, IF(raw_data!AL13="moderately serious", 3, IF(raw_data!AL13="slightly serious", 2, 1))))</f>
        <v>5</v>
      </c>
      <c r="AM13" s="30">
        <f>IF(raw_data!AM13="seriously concerned", 5, IF(raw_data!AM13="concerned", 4, IF(raw_data!AM13="slightly concerned", 3, IF(raw_data!AM13="not concerned at all", 2, 1))))</f>
        <v>5</v>
      </c>
      <c r="AN13" s="30">
        <f>IF(raw_data!AN13="strongly agree", 5, IF(raw_data!AN13="agree", 4, IF(raw_data!AN13="neutral", 3, IF(raw_data!AN13="disagree", 2, 1))))</f>
        <v>1</v>
      </c>
      <c r="AO13" s="30">
        <f>IF(raw_data!AO13="strongly agree", 5, IF(raw_data!AO13="agree", 4, IF(raw_data!AO13="neutral", 3, IF(raw_data!AO13="disagree", 2, 1))))</f>
        <v>5</v>
      </c>
      <c r="AP13" s="30">
        <f>IF(raw_data!AP13="strongly agree", 5, IF(raw_data!AP13="agree", 4, IF(raw_data!AP13="neutral", 3, IF(raw_data!AP13="disagree", 2, 1))))</f>
        <v>2</v>
      </c>
      <c r="AQ13" s="30">
        <f>IF(raw_data!AQ13="strongly agree", 5, IF(raw_data!AQ13="agree", 4, IF(raw_data!AQ13="neutral", 3, IF(raw_data!AQ13="disagree", 2, 1))))</f>
        <v>5</v>
      </c>
      <c r="AR13" s="30">
        <f>IF(raw_data!AR13="strongly agree", 5, IF(raw_data!AR13="agree", 4, IF(raw_data!AR13="neutral", 3, IF(raw_data!AR13="disagree", 2, 1))))</f>
        <v>1</v>
      </c>
      <c r="AS13" s="30">
        <f>IF(raw_data!AS13="strongly agree", 5, IF(raw_data!AS13="agree", 4, IF(raw_data!AS13="neutral", 3, IF(raw_data!AS13="disagree", 2, 1))))</f>
        <v>4</v>
      </c>
      <c r="AT13" s="30">
        <f>IF(raw_data!AT13="strongly agree", 5, IF(raw_data!AT13="agree", 4, IF(raw_data!AT13="neutral", 3, IF(raw_data!AT13="disagree", 2, 1))))</f>
        <v>5</v>
      </c>
      <c r="AU13" s="30">
        <f>IF(raw_data!AU13="strongly agree", 5, IF(raw_data!AU13="agree", 4, IF(raw_data!AU13="neutral", 3, IF(raw_data!AU13="disagree", 2, 1))))</f>
        <v>5</v>
      </c>
      <c r="AV13" s="30">
        <f>IF(raw_data!AV13="very strong influence", 5, IF(raw_data!AV13="substantial influence", 4, IF(raw_data!AV13="moderate influence", 3, IF(raw_data!AV13="limited influence", 2, 1))))</f>
        <v>1</v>
      </c>
      <c r="AW13" s="30">
        <f>IF(raw_data!AW13="very strong influence", 5, IF(raw_data!AW13="substantial influence", 4, IF(raw_data!AW13="moderate influence", 3, IF(raw_data!AW13="limited influence", 2, 1))))</f>
        <v>5</v>
      </c>
      <c r="AX13" s="30">
        <f>IF(raw_data!AX13="very strong influence", 5, IF(raw_data!AX13="substantial influence", 4, IF(raw_data!AX13="moderate influence", 3, IF(raw_data!AX13="limited influence", 2, 1))))</f>
        <v>5</v>
      </c>
      <c r="AY13" s="30">
        <f>IF(raw_data!AY13="very strong influence", 5, IF(raw_data!AY13="substantial influence", 4, IF(raw_data!AY13="moderate influence", 3, IF(raw_data!AY13="limited influence", 2, 1))))</f>
        <v>3</v>
      </c>
      <c r="AZ13" s="30">
        <f>IF(raw_data!AZ13="very strong influence", 5, IF(raw_data!AZ13="substantial influence", 4, IF(raw_data!AZ13="moderate influence", 3, IF(raw_data!AZ13="limited influence", 2, 1))))</f>
        <v>5</v>
      </c>
      <c r="BA13" s="30">
        <f>IF(raw_data!BA13="very strong influence", 5, IF(raw_data!BA13="substantial influence", 4, IF(raw_data!BA13="moderate influence", 3, IF(raw_data!BA13="limited influence", 2, 1))))</f>
        <v>5</v>
      </c>
      <c r="BB13" s="30">
        <f>IF(raw_data!BB13="very strong influence", 5, IF(raw_data!BB13="substantial influence", 4, IF(raw_data!BB13="moderate influence", 3, IF(raw_data!BB13="limited influence", 2, 1))))</f>
        <v>4</v>
      </c>
      <c r="BC13" s="30">
        <f>IF(raw_data!BC13="very strong influence", 5, IF(raw_data!BC13="substantial influence", 4, IF(raw_data!BC13="moderate influence", 3, IF(raw_data!BC13="limited influence", 2, 1))))</f>
        <v>3</v>
      </c>
      <c r="BD13" s="30">
        <f>IF(raw_data!BD13="very strong influence", 5, IF(raw_data!BD13="substantial influence", 4, IF(raw_data!BD13="moderate influence", 3, IF(raw_data!BD13="limited influence", 2, 1))))</f>
        <v>5</v>
      </c>
      <c r="BE13" s="30">
        <f>IF(raw_data!BE13="very strong influence", 5, IF(raw_data!BE13="substantial influence", 4, IF(raw_data!BE13="moderate influence", 3, IF(raw_data!BE13="limited influence", 2, 1))))</f>
        <v>5</v>
      </c>
      <c r="BF13" s="30">
        <f>IF(raw_data!BF13="very strong influence", 5, IF(raw_data!BF13="substantial influence", 4, IF(raw_data!BF13="moderate influence", 3, IF(raw_data!BF13="limited influence", 2, 1))))</f>
        <v>5</v>
      </c>
      <c r="BG13" s="30">
        <f>IF(raw_data!BG13="very strong influence", 5, IF(raw_data!BG13="substantial influence", 4, IF(raw_data!BG13="moderate influence", 3, IF(raw_data!BG13="limited influence", 2, 1))))</f>
        <v>1</v>
      </c>
      <c r="BH13" s="30">
        <f>IF(raw_data!BH13="no",0,IF(raw_data!BH13="na",0,1))</f>
        <v>1</v>
      </c>
      <c r="BI13" s="30">
        <f>IF(raw_data!BI13="no",0,IF(raw_data!BI13="na",0,1))</f>
        <v>1</v>
      </c>
      <c r="BJ13" s="30">
        <f>IF(raw_data!BJ13="no",0,IF(raw_data!BJ13="na",0,1))</f>
        <v>1</v>
      </c>
      <c r="BK13" s="30">
        <f>IF(raw_data!BK13="no",0,IF(raw_data!BK13="na",0,1))</f>
        <v>1</v>
      </c>
      <c r="BL13" s="30">
        <f>IF(raw_data!BL13="no",0,IF(raw_data!BL13="na",0,1))</f>
        <v>0</v>
      </c>
      <c r="BM13" s="30">
        <f>IF(raw_data!BM13="no",0,IF(raw_data!BM13="na",0,1))</f>
        <v>1</v>
      </c>
      <c r="BN13" s="30">
        <f>IF(raw_data!BN13="no",0,IF(raw_data!BN13="na",0,1))</f>
        <v>0</v>
      </c>
      <c r="BO13" s="30">
        <f>IF(raw_data!BO13="yes", 2, IF(raw_data!BO13="sometimes", 1, 0))</f>
        <v>2</v>
      </c>
      <c r="BP13" s="30">
        <f>IF(raw_data!BP13="na", 0, IF(raw_data!BP13="not required by law", 0, IF(raw_data!BP13="not required by business", 1, IF(raw_data!BP13="don't feel the need", 2, IF(raw_data!BP13="clients don't prefer", 3, 4)))))</f>
        <v>0</v>
      </c>
      <c r="BQ13" s="30">
        <f>IF(raw_data!BQ13="as prescribed", 0, IF(raw_data!BQ13="more than prescribed", 1, IF(raw_data!BQ13="stop before prescribed", 2, IF(raw_data!BQ13="as long as I feel", 3, 4))))</f>
        <v>0</v>
      </c>
      <c r="BR13" s="30">
        <f>IF(raw_data!BR13="yes", 1, 0)</f>
        <v>1</v>
      </c>
      <c r="BS13" s="30">
        <f>IF(raw_data!BS13="no",0,IF(raw_data!BS13="na",0,1))</f>
        <v>1</v>
      </c>
      <c r="BT13" s="30">
        <f>IF(raw_data!BT13="no",0,IF(raw_data!BT13="na",0,1))</f>
        <v>1</v>
      </c>
      <c r="BU13" s="30">
        <f>IF(raw_data!BU13="no",0,IF(raw_data!BU13="na",0,1))</f>
        <v>1</v>
      </c>
      <c r="BV13" s="30">
        <f>IF(raw_data!BV13="no",0,IF(raw_data!BV13="na",0,1))</f>
        <v>1</v>
      </c>
      <c r="BW13" s="30">
        <f>IF(raw_data!BW13="no",0,IF(raw_data!BW13="na",0,1))</f>
        <v>1</v>
      </c>
      <c r="BX13" s="30">
        <f>IF(raw_data!BX13="no",0,IF(raw_data!BX13="na",0,1))</f>
        <v>1</v>
      </c>
      <c r="BY13" s="30">
        <f>IF(raw_data!BY13="no",0,IF(raw_data!BY13="na",0,1))</f>
        <v>0</v>
      </c>
      <c r="BZ13" s="30">
        <f>IF(raw_data!BZ13="no",0,IF(raw_data!BZ13="na",0,1))</f>
        <v>0</v>
      </c>
      <c r="CA13" s="30">
        <f>IF(raw_data!CA13="no",0,IF(raw_data!CA13="na",0,1))</f>
        <v>1</v>
      </c>
      <c r="CB13" s="30">
        <f>IF(raw_data!CB13="no",0,IF(raw_data!CB13="na",0,1))</f>
        <v>0</v>
      </c>
      <c r="CC13" s="30">
        <f>IF(raw_data!CC13="no",0,IF(raw_data!CC13="na",0,1))</f>
        <v>1</v>
      </c>
      <c r="CD13" s="30">
        <f>IF(raw_data!CD13="no",0,IF(raw_data!CD13="na",0,1))</f>
        <v>1</v>
      </c>
      <c r="CE13" s="30">
        <f>IF(raw_data!CE13="no",0,IF(raw_data!CE13="na",0,1))</f>
        <v>0</v>
      </c>
      <c r="CF13" s="30">
        <f>IF(raw_data!CF13="no",0,IF(raw_data!CF13="na",0,1))</f>
        <v>0</v>
      </c>
      <c r="CG13" s="30">
        <f>IF(raw_data!CG13="no",0,IF(raw_data!CG13="na",0,1))</f>
        <v>1</v>
      </c>
      <c r="CH13" s="30">
        <f>IF(raw_data!CH13="no",0,IF(raw_data!CH13="na",0,1))</f>
        <v>0</v>
      </c>
      <c r="CI13" s="30">
        <f>IF(raw_data!CI13="no",0,IF(raw_data!CI13="na",0,1))</f>
        <v>0</v>
      </c>
      <c r="CJ13" s="30">
        <f>IF(raw_data!CJ13="no",0,IF(raw_data!CJ13="na",0,1))</f>
        <v>1</v>
      </c>
      <c r="CK13" s="30">
        <f>IF(raw_data!CK13="no",0,IF(raw_data!CK13="na",0,1))</f>
        <v>1</v>
      </c>
      <c r="CL13" s="30">
        <f>IF(raw_data!CL13="no",0,IF(raw_data!CL13="na",0,1))</f>
        <v>1</v>
      </c>
      <c r="CM13" s="30">
        <f>IF(raw_data!CM13="no",0,IF(raw_data!CM13="na",0,1))</f>
        <v>1</v>
      </c>
      <c r="CN13" s="30">
        <f>IF(raw_data!CN13="no",0,IF(raw_data!CN13="na",0,1))</f>
        <v>1</v>
      </c>
      <c r="CO13" s="30">
        <f>IF(raw_data!CO13="least effective",1,IF(raw_data!CO13="somewhat effective",2,IF(raw_data!CO13="effective",3,4)))</f>
        <v>1</v>
      </c>
      <c r="CP13" s="30">
        <f>IF(raw_data!CP13="no",0,IF(raw_data!CP13="na",0,1))</f>
        <v>1</v>
      </c>
      <c r="CQ13" s="30">
        <f>IF(raw_data!CQ13="no",0,IF(raw_data!CQ13="na",0,1))</f>
        <v>1</v>
      </c>
      <c r="CR13" s="30">
        <f>IF(raw_data!CR13="no",0,IF(raw_data!CR13="na",0,1))</f>
        <v>1</v>
      </c>
      <c r="CS13" s="30">
        <f>IF(raw_data!CS13="no",0,IF(raw_data!CS13="na",0,1))</f>
        <v>1</v>
      </c>
      <c r="CT13" s="30">
        <f>IF(raw_data!CT13="no",0,IF(raw_data!CT13="na",0,1))</f>
        <v>1</v>
      </c>
      <c r="CU13" s="30">
        <f>IF(raw_data!CU13="no",0,IF(raw_data!CU13="na",0,1))</f>
        <v>1</v>
      </c>
      <c r="CV13" s="30">
        <f>IF(raw_data!CV13="no",0,IF(raw_data!CV13="na",0,1))</f>
        <v>1</v>
      </c>
      <c r="CW13" s="30">
        <f>IF(raw_data!CW13="no",0,IF(raw_data!CW13="na",0,1))</f>
        <v>1</v>
      </c>
      <c r="CX13" s="30">
        <f>IF(raw_data!CX13="no",0,IF(raw_data!CX13="na",0,1))</f>
        <v>1</v>
      </c>
      <c r="CY13" s="30">
        <f>IF(raw_data!CY13="na",0,IF(raw_data!CY13="tv",1,IF(raw_data!CY13="radio",1,IF(raw_data!CY13="newspaper",1,IF(raw_data!CY13="internet",1,IF(raw_data!CY13="sns",1,2))))))</f>
        <v>1</v>
      </c>
      <c r="CZ13" s="30">
        <f>IF(raw_data!CZ13="na",0,IF(raw_data!CZ13="tv",1,IF(raw_data!CZ13="radio",1,IF(raw_data!CZ13="newspaper",1,IF(raw_data!CZ13="internet",1,IF(raw_data!CZ13="sns",1,2))))))</f>
        <v>1</v>
      </c>
      <c r="DA13" s="30">
        <f>IF(raw_data!DA13="na",0,IF(raw_data!DA13="tv",1,IF(raw_data!DA13="radio",1,IF(raw_data!DA13="newspaper",1,IF(raw_data!DA13="internet",1,IF(raw_data!DA13="sns",1,2))))))</f>
        <v>1</v>
      </c>
      <c r="DB13" s="30">
        <f>IF(raw_data!DB13="4+ hrs",4,IF(raw_data!DB13="2-4 hrs",3,IF(raw_data!DB13="1-2 hrs",2,1)))</f>
        <v>4</v>
      </c>
      <c r="DC13" s="30">
        <f>IF(raw_data!DC13="4+ hrs",4,IF(raw_data!DC13="2-4 hrs",3,IF(raw_data!DC13="1-2 hrs",2,1)))</f>
        <v>3</v>
      </c>
      <c r="DD13" s="30">
        <f>IF(raw_data!DD13="4+ hrs",4,IF(raw_data!DD13="2-4 hrs",3,IF(raw_data!DD13="1-2 hrs",2,1)))</f>
        <v>2</v>
      </c>
      <c r="DE13" s="30">
        <f>IF(raw_data!DE13="na",0,IF(raw_data!DE13="tv",1,IF(raw_data!DE13="radio",1,IF(raw_data!DE13="newspaper",1,IF(raw_data!DE13="internet",1,IF(raw_data!DE13="sns",1,2))))))</f>
        <v>1</v>
      </c>
      <c r="DF13" s="30">
        <f>IF(raw_data!DF13="na",0,IF(raw_data!DF13="tv",1,IF(raw_data!DF13="radio",1,IF(raw_data!DF13="newspaper",1,IF(raw_data!DF13="internet",1,IF(raw_data!DF13="sns",1,2))))))</f>
        <v>1</v>
      </c>
      <c r="DG13" s="30">
        <f>IF(raw_data!DG13="na",0,IF(raw_data!DG13="tv",1,IF(raw_data!DG13="radio",1,IF(raw_data!DG13="newspaper",1,IF(raw_data!DG13="internet",1,IF(raw_data!DG13="sns",1,2))))))</f>
        <v>1</v>
      </c>
      <c r="DH13" s="30">
        <f>IF(raw_data!DH13="4+ hrs",4,IF(raw_data!DH13="2-4 hrs",3,IF(raw_data!DH13="1-2 hrs",2,1)))</f>
        <v>4</v>
      </c>
      <c r="DI13" s="30">
        <f>IF(raw_data!DI13="4+ hrs",4,IF(raw_data!DI13="2-4 hrs",3,IF(raw_data!DI13="1-2 hrs",2,1)))</f>
        <v>3</v>
      </c>
      <c r="DJ13" s="30">
        <f>IF(raw_data!DJ13="4+ hrs",4,IF(raw_data!DJ13="2-4 hrs",3,IF(raw_data!DJ13="1-2 hrs",2,1)))</f>
        <v>2</v>
      </c>
      <c r="DK13" s="30">
        <f>IF(raw_data!DK13="only news", 1, IF(raw_data!DK13="mostly news", 2, IF(raw_data!DK13="balanced", 3, IF(raw_data!DK13="mostly entertainment", 2, 1))))</f>
        <v>3</v>
      </c>
      <c r="DL13" s="30">
        <f>IF(raw_data!DL13="no",0,IF(raw_data!DL13="na",0,1))</f>
        <v>0</v>
      </c>
      <c r="DM13" s="30">
        <f>IF(raw_data!DM13="no",0,IF(raw_data!DM13="na",0,1))</f>
        <v>0</v>
      </c>
      <c r="DN13" s="30">
        <f>IF(raw_data!DN13="no",0,IF(raw_data!DN13="na",0,1))</f>
        <v>1</v>
      </c>
      <c r="DO13" s="30">
        <f>IF(raw_data!DO13="no",0,IF(raw_data!DO13="na",0,1))</f>
        <v>1</v>
      </c>
      <c r="DP13" s="30">
        <f>IF(raw_data!DP13="no",0,IF(raw_data!DP13="na",0,1))</f>
        <v>1</v>
      </c>
      <c r="DQ13" s="30">
        <f>IF(raw_data!DQ13="no",0,IF(raw_data!DQ13="na",0,1))</f>
        <v>1</v>
      </c>
      <c r="DR13" s="30">
        <f>IF(raw_data!DR13="interested", 3, IF(raw_data!DR13="neutral", 2, 1))</f>
        <v>3</v>
      </c>
      <c r="DS13" s="30">
        <f>IF(raw_data!DS13="vet school", 1, IF(raw_data!DS13="symposia", 1, IF(raw_data!DS13="conferences", 1, IF(raw_data!DS13="online course", 1, IF(raw_data!DS13="websites", 1, IF(raw_data!DS13="documentary", 1, IF(raw_data!DS13="tv", 1, IF(raw_data!DS13="newspaper", 1, IF(raw_data!DS13="blogs", 1, IF(raw_data!DS13="sns", 1, IF(raw_data!DS13="na", 0, 2)))))))))))</f>
        <v>1</v>
      </c>
      <c r="DT13" s="30">
        <f>IF(raw_data!DT13="vet school", 1, IF(raw_data!DT13="symposia", 1, IF(raw_data!DT13="conferences", 1, IF(raw_data!DT13="online course", 1, IF(raw_data!DT13="websites", 1, IF(raw_data!DT13="documentary", 1, IF(raw_data!DT13="tv", 1, IF(raw_data!DT13="newspaper", 1, IF(raw_data!DT13="blogs", 1, IF(raw_data!DT13="sns", 1, IF(raw_data!DT13="na", 0, 2)))))))))))</f>
        <v>2</v>
      </c>
      <c r="DU13" s="30">
        <f>IF(raw_data!DU13="vet school", 1, IF(raw_data!DU13="symposia", 1, IF(raw_data!DU13="conferences", 1, IF(raw_data!DU13="online course", 1, IF(raw_data!DU13="websites", 1, IF(raw_data!DU13="documentary", 1, IF(raw_data!DU13="tv", 1, IF(raw_data!DU13="newspaper", 1, IF(raw_data!DU13="blogs", 1, IF(raw_data!DU13="sns", 1, IF(raw_data!DU13="na", 0, 2)))))))))))</f>
        <v>1</v>
      </c>
    </row>
  </sheetData>
  <mergeCells count="23">
    <mergeCell ref="BK2:BN2"/>
    <mergeCell ref="BO2:BP2"/>
    <mergeCell ref="BR2:BX2"/>
    <mergeCell ref="M2:P2"/>
    <mergeCell ref="Q2:Z2"/>
    <mergeCell ref="AA2:AH2"/>
    <mergeCell ref="AI2:AK2"/>
    <mergeCell ref="DL2:DU2"/>
    <mergeCell ref="B1:L2"/>
    <mergeCell ref="M1:AK1"/>
    <mergeCell ref="AL1:BG1"/>
    <mergeCell ref="BH1:CJ1"/>
    <mergeCell ref="CK1:CX1"/>
    <mergeCell ref="CY1:DU1"/>
    <mergeCell ref="BY2:CJ2"/>
    <mergeCell ref="CK2:CN2"/>
    <mergeCell ref="CO2:CR2"/>
    <mergeCell ref="CS2:CX2"/>
    <mergeCell ref="CY2:DD2"/>
    <mergeCell ref="DE2:DJ2"/>
    <mergeCell ref="AN2:AU2"/>
    <mergeCell ref="AV2:BG2"/>
    <mergeCell ref="BH2:BJ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4782C-8EB6-4F99-ABC1-76434D0CABB2}">
  <dimension ref="A1:CG13"/>
  <sheetViews>
    <sheetView workbookViewId="0">
      <selection activeCell="D4" sqref="D4:E4"/>
    </sheetView>
  </sheetViews>
  <sheetFormatPr defaultRowHeight="14.5" x14ac:dyDescent="0.35"/>
  <cols>
    <col min="3" max="3" width="8.7265625" style="125"/>
  </cols>
  <sheetData>
    <row r="1" spans="1:85" ht="15" thickBot="1" x14ac:dyDescent="0.4">
      <c r="B1" s="107" t="s">
        <v>278</v>
      </c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9"/>
      <c r="R1" s="110" t="s">
        <v>279</v>
      </c>
      <c r="S1" s="111"/>
      <c r="T1" s="111"/>
      <c r="U1" s="111"/>
      <c r="V1" s="111"/>
      <c r="W1" s="111"/>
      <c r="X1" s="111"/>
      <c r="Y1" s="111"/>
      <c r="Z1" s="111"/>
      <c r="AA1" s="111"/>
      <c r="AB1" s="111"/>
      <c r="AC1" s="111"/>
      <c r="AD1" s="111"/>
      <c r="AE1" s="111"/>
      <c r="AF1" s="111"/>
      <c r="AG1" s="112"/>
      <c r="AH1" s="113" t="s">
        <v>280</v>
      </c>
      <c r="AI1" s="138"/>
      <c r="AJ1" s="138"/>
      <c r="AK1" s="138"/>
      <c r="AL1" s="138"/>
      <c r="AM1" s="138"/>
      <c r="AN1" s="138"/>
      <c r="AO1" s="138"/>
      <c r="AP1" s="138"/>
      <c r="AQ1" s="138"/>
      <c r="AR1" s="138"/>
      <c r="AS1" s="138"/>
      <c r="AT1" s="138"/>
      <c r="AU1" s="138"/>
      <c r="AV1" s="138"/>
      <c r="AW1" s="138"/>
      <c r="AX1" s="138"/>
      <c r="AY1" s="138"/>
      <c r="AZ1" s="138"/>
      <c r="BA1" s="138"/>
      <c r="BB1" s="138"/>
      <c r="BC1" s="138"/>
      <c r="BD1" s="138"/>
      <c r="BE1" s="139"/>
      <c r="BF1" s="116" t="s">
        <v>281</v>
      </c>
      <c r="BG1" s="136"/>
      <c r="BH1" s="136"/>
      <c r="BI1" s="136"/>
      <c r="BJ1" s="136"/>
      <c r="BK1" s="136"/>
      <c r="BL1" s="136"/>
      <c r="BM1" s="136"/>
      <c r="BN1" s="136"/>
      <c r="BO1" s="136"/>
      <c r="BP1" s="136"/>
      <c r="BQ1" s="137"/>
    </row>
    <row r="2" spans="1:85" ht="15" thickBot="1" x14ac:dyDescent="0.4">
      <c r="A2" s="126"/>
      <c r="B2" s="95" t="s">
        <v>257</v>
      </c>
      <c r="C2" s="96"/>
      <c r="D2" s="96"/>
      <c r="E2" s="97"/>
      <c r="F2" s="95" t="s">
        <v>258</v>
      </c>
      <c r="G2" s="96"/>
      <c r="H2" s="96"/>
      <c r="I2" s="97"/>
      <c r="J2" s="95" t="s">
        <v>259</v>
      </c>
      <c r="K2" s="96"/>
      <c r="L2" s="96"/>
      <c r="M2" s="97"/>
      <c r="N2" s="127" t="s">
        <v>260</v>
      </c>
      <c r="O2" s="128"/>
      <c r="P2" s="128"/>
      <c r="Q2" s="129"/>
      <c r="R2" s="130" t="s">
        <v>261</v>
      </c>
      <c r="S2" s="131"/>
      <c r="T2" s="131"/>
      <c r="U2" s="132"/>
      <c r="V2" s="127" t="s">
        <v>262</v>
      </c>
      <c r="W2" s="128"/>
      <c r="X2" s="128"/>
      <c r="Y2" s="129"/>
      <c r="Z2" s="127" t="s">
        <v>263</v>
      </c>
      <c r="AA2" s="128"/>
      <c r="AB2" s="128"/>
      <c r="AC2" s="129"/>
      <c r="AD2" s="127" t="s">
        <v>264</v>
      </c>
      <c r="AE2" s="128"/>
      <c r="AF2" s="128"/>
      <c r="AG2" s="129"/>
      <c r="AH2" s="130" t="s">
        <v>265</v>
      </c>
      <c r="AI2" s="131"/>
      <c r="AJ2" s="131"/>
      <c r="AK2" s="132"/>
      <c r="AL2" s="130" t="s">
        <v>266</v>
      </c>
      <c r="AM2" s="131"/>
      <c r="AN2" s="131"/>
      <c r="AO2" s="132"/>
      <c r="AP2" s="130" t="s">
        <v>267</v>
      </c>
      <c r="AQ2" s="131"/>
      <c r="AR2" s="131"/>
      <c r="AS2" s="132"/>
      <c r="AT2" s="130" t="s">
        <v>287</v>
      </c>
      <c r="AU2" s="131"/>
      <c r="AV2" s="131"/>
      <c r="AW2" s="132"/>
      <c r="AX2" s="133" t="s">
        <v>288</v>
      </c>
      <c r="AY2" s="134"/>
      <c r="AZ2" s="134"/>
      <c r="BA2" s="135"/>
      <c r="BB2" s="127" t="s">
        <v>270</v>
      </c>
      <c r="BC2" s="128"/>
      <c r="BD2" s="128"/>
      <c r="BE2" s="129"/>
      <c r="BF2" s="127" t="s">
        <v>289</v>
      </c>
      <c r="BG2" s="128"/>
      <c r="BH2" s="128"/>
      <c r="BI2" s="129"/>
      <c r="BJ2" s="127" t="s">
        <v>291</v>
      </c>
      <c r="BK2" s="128"/>
      <c r="BL2" s="128"/>
      <c r="BM2" s="129"/>
      <c r="BN2" s="127" t="s">
        <v>290</v>
      </c>
      <c r="BO2" s="128"/>
      <c r="BP2" s="128"/>
      <c r="BQ2" s="129"/>
      <c r="BR2" s="30"/>
      <c r="BS2" s="30"/>
      <c r="BT2" s="30"/>
      <c r="BU2" s="30"/>
    </row>
    <row r="3" spans="1:85" x14ac:dyDescent="0.35">
      <c r="A3" s="30" t="s">
        <v>48</v>
      </c>
      <c r="B3" s="30" t="s">
        <v>283</v>
      </c>
      <c r="C3" s="125" t="s">
        <v>284</v>
      </c>
      <c r="D3" s="30" t="s">
        <v>285</v>
      </c>
      <c r="E3" s="30" t="s">
        <v>286</v>
      </c>
      <c r="F3" s="30" t="s">
        <v>283</v>
      </c>
      <c r="G3" s="30" t="s">
        <v>284</v>
      </c>
      <c r="H3" s="30" t="s">
        <v>285</v>
      </c>
      <c r="I3" s="30" t="s">
        <v>286</v>
      </c>
      <c r="J3" s="30" t="s">
        <v>283</v>
      </c>
      <c r="K3" s="30" t="s">
        <v>284</v>
      </c>
      <c r="L3" s="30" t="s">
        <v>285</v>
      </c>
      <c r="M3" s="30" t="s">
        <v>286</v>
      </c>
      <c r="N3" s="30" t="s">
        <v>283</v>
      </c>
      <c r="O3" s="30" t="s">
        <v>284</v>
      </c>
      <c r="P3" s="30" t="s">
        <v>285</v>
      </c>
      <c r="Q3" s="30" t="s">
        <v>286</v>
      </c>
      <c r="R3" s="30" t="s">
        <v>283</v>
      </c>
      <c r="S3" s="30" t="s">
        <v>284</v>
      </c>
      <c r="T3" s="30" t="s">
        <v>285</v>
      </c>
      <c r="U3" s="30" t="s">
        <v>286</v>
      </c>
      <c r="V3" s="30" t="s">
        <v>283</v>
      </c>
      <c r="W3" s="30" t="s">
        <v>284</v>
      </c>
      <c r="X3" s="30" t="s">
        <v>285</v>
      </c>
      <c r="Y3" s="30" t="s">
        <v>286</v>
      </c>
      <c r="Z3" s="30" t="s">
        <v>283</v>
      </c>
      <c r="AA3" s="30" t="s">
        <v>284</v>
      </c>
      <c r="AB3" s="30" t="s">
        <v>285</v>
      </c>
      <c r="AC3" s="30" t="s">
        <v>286</v>
      </c>
      <c r="AD3" s="30" t="s">
        <v>283</v>
      </c>
      <c r="AE3" s="30" t="s">
        <v>284</v>
      </c>
      <c r="AF3" s="30" t="s">
        <v>285</v>
      </c>
      <c r="AG3" s="30" t="s">
        <v>286</v>
      </c>
      <c r="AH3" s="30" t="s">
        <v>283</v>
      </c>
      <c r="AI3" s="30" t="s">
        <v>284</v>
      </c>
      <c r="AJ3" s="30" t="s">
        <v>285</v>
      </c>
      <c r="AK3" s="30" t="s">
        <v>286</v>
      </c>
      <c r="AL3" s="30" t="s">
        <v>283</v>
      </c>
      <c r="AM3" s="30" t="s">
        <v>284</v>
      </c>
      <c r="AN3" s="30" t="s">
        <v>285</v>
      </c>
      <c r="AO3" s="30" t="s">
        <v>286</v>
      </c>
      <c r="AP3" s="30" t="s">
        <v>283</v>
      </c>
      <c r="AQ3" s="30" t="s">
        <v>284</v>
      </c>
      <c r="AR3" s="30" t="s">
        <v>285</v>
      </c>
      <c r="AS3" s="30" t="s">
        <v>286</v>
      </c>
      <c r="AT3" s="30" t="s">
        <v>283</v>
      </c>
      <c r="AU3" s="30" t="s">
        <v>284</v>
      </c>
      <c r="AV3" s="30" t="s">
        <v>285</v>
      </c>
      <c r="AW3" s="30" t="s">
        <v>286</v>
      </c>
      <c r="AX3" s="30" t="s">
        <v>283</v>
      </c>
      <c r="AY3" s="30" t="s">
        <v>284</v>
      </c>
      <c r="AZ3" s="30" t="s">
        <v>285</v>
      </c>
      <c r="BA3" s="30" t="s">
        <v>286</v>
      </c>
      <c r="BB3" s="30" t="s">
        <v>283</v>
      </c>
      <c r="BC3" s="30" t="s">
        <v>284</v>
      </c>
      <c r="BD3" s="30" t="s">
        <v>285</v>
      </c>
      <c r="BE3" s="30" t="s">
        <v>286</v>
      </c>
      <c r="BF3" s="30" t="s">
        <v>283</v>
      </c>
      <c r="BG3" s="30" t="s">
        <v>284</v>
      </c>
      <c r="BH3" s="30" t="s">
        <v>285</v>
      </c>
      <c r="BI3" s="30" t="s">
        <v>286</v>
      </c>
      <c r="BJ3" s="30" t="s">
        <v>283</v>
      </c>
      <c r="BK3" s="30" t="s">
        <v>284</v>
      </c>
      <c r="BL3" s="30" t="s">
        <v>285</v>
      </c>
      <c r="BM3" s="30" t="s">
        <v>286</v>
      </c>
      <c r="BN3" s="30" t="s">
        <v>283</v>
      </c>
      <c r="BO3" s="30" t="s">
        <v>284</v>
      </c>
      <c r="BP3" s="30" t="s">
        <v>285</v>
      </c>
      <c r="BQ3" s="30" t="s">
        <v>286</v>
      </c>
      <c r="BR3" s="30"/>
      <c r="BS3" s="30"/>
      <c r="BT3" s="30"/>
      <c r="BU3" s="30"/>
    </row>
    <row r="4" spans="1:85" x14ac:dyDescent="0.35">
      <c r="A4" s="30">
        <v>1</v>
      </c>
      <c r="B4" s="30">
        <f>SUM(coded_data!M4:P4)</f>
        <v>4</v>
      </c>
      <c r="C4" s="125">
        <f>B4/4</f>
        <v>1</v>
      </c>
      <c r="D4" s="30">
        <f t="shared" ref="D4:D13" si="0">IF(E4="very low", 1, IF(E4="low", 2, IF(E4="moderate", 3, IF(E4="high", 4, 5))))</f>
        <v>5</v>
      </c>
      <c r="E4" s="30" t="str">
        <f t="shared" ref="E4" si="1">IF(C4&lt;=20%, "very low", IF(C4&lt;=40%, "low", IF(C4&lt;=60%, "moderate", IF(C4&lt;=80%, "high", "very high"))))</f>
        <v>very high</v>
      </c>
      <c r="F4" s="30">
        <f>SUM(coded_data!Q4:Z4)</f>
        <v>8</v>
      </c>
      <c r="G4" s="125">
        <f>F4/10</f>
        <v>0.8</v>
      </c>
      <c r="H4" s="30">
        <f t="shared" ref="H4:H13" si="2">IF(I4="very low", 1, IF(I4="low", 2, IF(I4="moderate", 3, IF(I4="high", 4, 5))))</f>
        <v>4</v>
      </c>
      <c r="I4" s="30" t="str">
        <f t="shared" ref="I4" si="3">IF(G4&lt;=20%, "very low", IF(G4&lt;=40%, "low", IF(G4&lt;=60%, "moderate", IF(G4&lt;=80%, "high", "very high"))))</f>
        <v>high</v>
      </c>
      <c r="J4" s="30">
        <f>SUM(coded_data!AA4:AH4)</f>
        <v>8</v>
      </c>
      <c r="K4" s="125">
        <f>J4/8</f>
        <v>1</v>
      </c>
      <c r="L4" s="30">
        <f t="shared" ref="L4:L13" si="4">IF(M4="very low", 1, IF(M4="low", 2, IF(M4="moderate", 3, IF(M4="high", 4, 5))))</f>
        <v>5</v>
      </c>
      <c r="M4" s="30" t="str">
        <f t="shared" ref="M4" si="5">IF(K4&lt;=20%, "very low", IF(K4&lt;=40%, "low", IF(K4&lt;=60%, "moderate", IF(K4&lt;=80%, "high", "very high"))))</f>
        <v>very high</v>
      </c>
      <c r="N4" s="30">
        <f>SUM(coded_data!AI4:AK4)</f>
        <v>6</v>
      </c>
      <c r="O4" s="125">
        <f>N4/7</f>
        <v>0.8571428571428571</v>
      </c>
      <c r="P4" s="30">
        <f t="shared" ref="P4:P13" si="6">IF(Q4="very low", 1, IF(Q4="low", 2, IF(Q4="moderate", 3, IF(Q4="high", 4, 5))))</f>
        <v>5</v>
      </c>
      <c r="Q4" s="30" t="str">
        <f t="shared" ref="Q4" si="7">IF(O4&lt;=20%, "very low", IF(O4&lt;=40%, "low", IF(O4&lt;=60%, "moderate", IF(O4&lt;=80%, "high", "very high"))))</f>
        <v>very high</v>
      </c>
      <c r="R4" s="30">
        <f>SUM(coded_data!AL4)</f>
        <v>5</v>
      </c>
      <c r="S4" s="125">
        <f>R4/5</f>
        <v>1</v>
      </c>
      <c r="T4" s="30">
        <f t="shared" ref="T4:T13" si="8">IF(U4="very low", 1, IF(U4="low", 2, IF(U4="moderate", 3, IF(U4="high", 4, 5))))</f>
        <v>5</v>
      </c>
      <c r="U4" s="30" t="str">
        <f t="shared" ref="U4" si="9">IF(S4&lt;=20%, "very low", IF(S4&lt;=40%, "low", IF(S4&lt;=60%, "moderate", IF(S4&lt;=80%, "high", "very high"))))</f>
        <v>very high</v>
      </c>
      <c r="V4" s="30">
        <f>SUM(coded_data!AM4)</f>
        <v>5</v>
      </c>
      <c r="W4" s="125">
        <f>V4/5</f>
        <v>1</v>
      </c>
      <c r="X4" s="30">
        <f>IF(Y4="very low", 1, IF(Y4="low", 2, IF(Y4="moderate", 3, IF(Y4="high", 4, 5))))</f>
        <v>5</v>
      </c>
      <c r="Y4" s="30" t="str">
        <f>IF(W4&lt;=20%, "very low", IF(W4&lt;=40%, "low", IF(W4&lt;=60%, "moderate", IF(W4&lt;=80%, "high", "very high"))))</f>
        <v>very high</v>
      </c>
      <c r="Z4" s="30">
        <f>SUM(coded_data!AN4:AU4)</f>
        <v>27</v>
      </c>
      <c r="AA4" s="125">
        <f>Z4/40</f>
        <v>0.67500000000000004</v>
      </c>
      <c r="AB4" s="30">
        <f>IF(AC4="very low", 1, IF(AC4="low", 2, IF(AC4="moderate", 3, IF(AC4="high", 4, 5))))</f>
        <v>4</v>
      </c>
      <c r="AC4" s="30" t="str">
        <f>IF(AA4&lt;=20%, "very low", IF(AA4&lt;=40%, "low", IF(AA4&lt;=60%, "moderate", IF(AA4&lt;=80%, "high", "very high"))))</f>
        <v>high</v>
      </c>
      <c r="AD4" s="30">
        <f>SUM(coded_data!AV4:BG4)</f>
        <v>47</v>
      </c>
      <c r="AE4" s="125">
        <f>AD4/55</f>
        <v>0.8545454545454545</v>
      </c>
      <c r="AF4" s="30">
        <f>IF(AG4="very low", 1, IF(AG4="low", 2, IF(AG4="moderate", 3, IF(AG4="high", 4, 5))))</f>
        <v>5</v>
      </c>
      <c r="AG4" s="30" t="str">
        <f>IF(AE4&lt;=20%, "very low", IF(AE4&lt;=40%, "low", IF(AE4&lt;=60%, "moderate", IF(AE4&lt;=80%, "high", "very high"))))</f>
        <v>very high</v>
      </c>
      <c r="AH4" s="30">
        <f>SUM(coded_data!BH4:BJ4)</f>
        <v>3</v>
      </c>
      <c r="AI4" s="125">
        <f>AH4/3</f>
        <v>1</v>
      </c>
      <c r="AJ4" s="30">
        <f>IF(AK4="very low", 1, IF(AK4="low", 2, IF(AK4="moderate", 3, IF(AK4="high", 4, 5))))</f>
        <v>5</v>
      </c>
      <c r="AK4" s="30" t="str">
        <f>IF(AI4&lt;=20%, "very low", IF(AI4&lt;=40%, "low", IF(AI4&lt;=60%, "moderate", IF(AI4&lt;=80%, "high", "very high"))))</f>
        <v>very high</v>
      </c>
      <c r="AL4" s="30">
        <f>SUM(coded_data!BK4:BN4)</f>
        <v>2</v>
      </c>
      <c r="AM4" s="125">
        <f>AL4/4</f>
        <v>0.5</v>
      </c>
      <c r="AN4" s="30">
        <f>IF(AO4="very low", 1, IF(AO4="low", 2, IF(AO4="moderate", 3, IF(AO4="high", 4, 5))))</f>
        <v>3</v>
      </c>
      <c r="AO4" s="30" t="str">
        <f>IF(AM4&lt;=20%, "very low", IF(AM4&lt;=40%, "low", IF(AM4&lt;=60%, "moderate", IF(AM4&lt;=80%, "high", "very high"))))</f>
        <v>moderate</v>
      </c>
      <c r="AP4" s="30">
        <f>SUM(coded_data!BO4:BP4)</f>
        <v>2</v>
      </c>
      <c r="AQ4" s="125">
        <f>AP4/6</f>
        <v>0.33333333333333331</v>
      </c>
      <c r="AR4" s="30">
        <f>IF(AS4="very low", 1, IF(AS4="low", 2, IF(AS4="moderate", 3, IF(AS4="high", 4, 5))))</f>
        <v>2</v>
      </c>
      <c r="AS4" s="30" t="str">
        <f>IF(AQ4&lt;=20%, "very low", IF(AQ4&lt;=40%, "low", IF(AQ4&lt;=60%, "moderate", IF(AQ4&lt;=80%, "high", "very high"))))</f>
        <v>low</v>
      </c>
      <c r="AT4" s="30">
        <f>SUM(coded_data!BQ4)</f>
        <v>0</v>
      </c>
      <c r="AU4" s="125">
        <f>AT4/4</f>
        <v>0</v>
      </c>
      <c r="AV4" s="30">
        <f>IF(AW4="very low", 1, IF(AW4="low", 2, IF(AW4="moderate", 3, IF(AW4="high", 4, 5))))</f>
        <v>1</v>
      </c>
      <c r="AW4" s="30" t="str">
        <f>IF(AU4&lt;=20%, "very low", IF(AU4&lt;=40%, "low", IF(AU4&lt;=60%, "moderate", IF(AU4&lt;=80%, "high", "very high"))))</f>
        <v>very low</v>
      </c>
      <c r="AX4" s="30">
        <f>SUM(coded_data!BR4:BX4)</f>
        <v>7</v>
      </c>
      <c r="AY4" s="125">
        <f>AX4/7</f>
        <v>1</v>
      </c>
      <c r="AZ4" s="30">
        <f>IF(BA4="very low", 1, IF(BA4="low", 2, IF(BA4="moderate", 3, IF(BA4="high", 4, 5))))</f>
        <v>5</v>
      </c>
      <c r="BA4" s="30" t="str">
        <f>IF(AY4&lt;=20%, "very low", IF(AY4&lt;=40%, "low", IF(AY4&lt;=60%, "moderate", IF(AY4&lt;=80%, "high", "very high"))))</f>
        <v>very high</v>
      </c>
      <c r="BB4" s="30">
        <f>SUM(coded_data!BY4:CJ4)</f>
        <v>4</v>
      </c>
      <c r="BC4" s="125">
        <f>BB4/12</f>
        <v>0.33333333333333331</v>
      </c>
      <c r="BD4" s="30">
        <f>IF(BE4="very low", 1, IF(BE4="low", 2, IF(BE4="moderate", 3, IF(BE4="high", 4, 5))))</f>
        <v>2</v>
      </c>
      <c r="BE4" s="30" t="str">
        <f>IF(BC4&lt;=20%, "very low", IF(BC4&lt;=40%, "low", IF(BC4&lt;=60%, "moderate", IF(BC4&lt;=80%, "high", "very high"))))</f>
        <v>low</v>
      </c>
      <c r="BF4" s="30">
        <f>SUM(coded_data!CK4:CN4)</f>
        <v>4</v>
      </c>
      <c r="BG4" s="125">
        <f>BF4/4</f>
        <v>1</v>
      </c>
      <c r="BH4" s="30">
        <f>IF(BI4="very low", 1, IF(BI4="low", 2, IF(BI4="moderate", 3, IF(BI4="high", 4, 5))))</f>
        <v>5</v>
      </c>
      <c r="BI4" s="30" t="str">
        <f>IF(BG4&lt;=20%, "very low", IF(BG4&lt;=40%, "low", IF(BG4&lt;=60%, "moderate", IF(BG4&lt;=80%, "high", "very high"))))</f>
        <v>very high</v>
      </c>
      <c r="BJ4" s="30">
        <f>SUM(coded_data!CO4:CR4)</f>
        <v>4</v>
      </c>
      <c r="BK4" s="125">
        <f>BJ4/7</f>
        <v>0.5714285714285714</v>
      </c>
      <c r="BL4" s="30">
        <f>IF(BM4="very low", 1, IF(BM4="low", 2, IF(BM4="moderate", 3, IF(BM4="high", 4, 5))))</f>
        <v>3</v>
      </c>
      <c r="BM4" s="30" t="str">
        <f>IF(BK4&lt;=20%, "very low", IF(BK4&lt;=40%, "low", IF(BK4&lt;=60%, "moderate", IF(BK4&lt;=80%, "high", "very high"))))</f>
        <v>moderate</v>
      </c>
      <c r="BN4" s="30">
        <f>SUM(coded_data!CS4:CX4)</f>
        <v>6</v>
      </c>
      <c r="BO4" s="125">
        <f>BN4/6</f>
        <v>1</v>
      </c>
      <c r="BP4" s="30">
        <f>IF(BQ4="very low", 1, IF(BQ4="low", 2, IF(BQ4="moderate", 3, IF(BQ4="high", 4, 5))))</f>
        <v>5</v>
      </c>
      <c r="BQ4" s="30" t="str">
        <f>IF(BO4&lt;=20%, "very low", IF(BO4&lt;=40%, "low", IF(BO4&lt;=60%, "moderate", IF(BO4&lt;=80%, "high", "very high"))))</f>
        <v>very high</v>
      </c>
      <c r="BR4" s="30"/>
      <c r="BS4" s="30"/>
      <c r="BT4" s="30"/>
      <c r="BU4" s="30"/>
      <c r="BV4" s="30"/>
      <c r="BW4" s="30"/>
      <c r="BX4" s="30"/>
      <c r="BY4" s="30"/>
      <c r="BZ4" s="30"/>
      <c r="CA4" s="30"/>
      <c r="CB4" s="30"/>
      <c r="CC4" s="30"/>
      <c r="CD4" s="30"/>
      <c r="CE4" s="30"/>
      <c r="CF4" s="30"/>
      <c r="CG4" s="30"/>
    </row>
    <row r="5" spans="1:85" x14ac:dyDescent="0.35">
      <c r="A5" s="30">
        <v>2</v>
      </c>
      <c r="B5" s="30">
        <f>SUM(coded_data!M5:P5)</f>
        <v>4</v>
      </c>
      <c r="C5" s="125">
        <f t="shared" ref="C5:C13" si="10">B5/4</f>
        <v>1</v>
      </c>
      <c r="D5" s="30">
        <f t="shared" si="0"/>
        <v>5</v>
      </c>
      <c r="E5" s="30" t="str">
        <f t="shared" ref="E5:E13" si="11">IF(C5&lt;=20%, "very low", IF(C5&lt;=40%, "low", IF(C5&lt;=60%, "moderate", IF(C5&lt;=80%, "high", "very high"))))</f>
        <v>very high</v>
      </c>
      <c r="F5" s="30">
        <f>SUM(coded_data!Q5:Z5)</f>
        <v>7</v>
      </c>
      <c r="G5" s="125">
        <f t="shared" ref="G5:G13" si="12">F5/10</f>
        <v>0.7</v>
      </c>
      <c r="H5" s="30">
        <f t="shared" si="2"/>
        <v>4</v>
      </c>
      <c r="I5" s="30" t="str">
        <f t="shared" ref="I5:I13" si="13">IF(G5&lt;=20%, "very low", IF(G5&lt;=40%, "low", IF(G5&lt;=60%, "moderate", IF(G5&lt;=80%, "high", "very high"))))</f>
        <v>high</v>
      </c>
      <c r="J5" s="30">
        <f>SUM(coded_data!AA5:AH5)</f>
        <v>8</v>
      </c>
      <c r="K5" s="125">
        <f t="shared" ref="K5:K13" si="14">J5/8</f>
        <v>1</v>
      </c>
      <c r="L5" s="30">
        <f t="shared" si="4"/>
        <v>5</v>
      </c>
      <c r="M5" s="30" t="str">
        <f t="shared" ref="M5:M13" si="15">IF(K5&lt;=20%, "very low", IF(K5&lt;=40%, "low", IF(K5&lt;=60%, "moderate", IF(K5&lt;=80%, "high", "very high"))))</f>
        <v>very high</v>
      </c>
      <c r="N5" s="30">
        <f>SUM(coded_data!AI5:AK5)</f>
        <v>5</v>
      </c>
      <c r="O5" s="125">
        <f t="shared" ref="O5:O13" si="16">N5/7</f>
        <v>0.7142857142857143</v>
      </c>
      <c r="P5" s="30">
        <f t="shared" si="6"/>
        <v>4</v>
      </c>
      <c r="Q5" s="30" t="str">
        <f t="shared" ref="Q5:Q13" si="17">IF(O5&lt;=20%, "very low", IF(O5&lt;=40%, "low", IF(O5&lt;=60%, "moderate", IF(O5&lt;=80%, "high", "very high"))))</f>
        <v>high</v>
      </c>
      <c r="R5" s="30">
        <f>SUM(coded_data!AL5)</f>
        <v>5</v>
      </c>
      <c r="S5" s="125">
        <f t="shared" ref="S5:S13" si="18">R5/5</f>
        <v>1</v>
      </c>
      <c r="T5" s="30">
        <f t="shared" si="8"/>
        <v>5</v>
      </c>
      <c r="U5" s="30" t="str">
        <f t="shared" ref="U5:U13" si="19">IF(S5&lt;=20%, "very low", IF(S5&lt;=40%, "low", IF(S5&lt;=60%, "moderate", IF(S5&lt;=80%, "high", "very high"))))</f>
        <v>very high</v>
      </c>
      <c r="V5" s="30">
        <f>SUM(coded_data!AM5)</f>
        <v>4</v>
      </c>
      <c r="W5" s="125">
        <f t="shared" ref="W5:W13" si="20">V5/5</f>
        <v>0.8</v>
      </c>
      <c r="X5" s="30">
        <f t="shared" ref="X5:X13" si="21">IF(Y5="very low", 1, IF(Y5="low", 2, IF(Y5="moderate", 3, IF(Y5="high", 4, 5))))</f>
        <v>4</v>
      </c>
      <c r="Y5" s="30" t="str">
        <f t="shared" ref="Y5:Y13" si="22">IF(W5&lt;=20%, "very low", IF(W5&lt;=40%, "low", IF(W5&lt;=60%, "moderate", IF(W5&lt;=80%, "high", "very high"))))</f>
        <v>high</v>
      </c>
      <c r="Z5" s="30">
        <f>SUM(coded_data!AN5:AU5)</f>
        <v>27</v>
      </c>
      <c r="AA5" s="125">
        <f t="shared" ref="AA5:AA13" si="23">Z5/40</f>
        <v>0.67500000000000004</v>
      </c>
      <c r="AB5" s="30">
        <f t="shared" ref="AB5:AB13" si="24">IF(AC5="very low", 1, IF(AC5="low", 2, IF(AC5="moderate", 3, IF(AC5="high", 4, 5))))</f>
        <v>4</v>
      </c>
      <c r="AC5" s="30" t="str">
        <f t="shared" ref="AC5:AC13" si="25">IF(AA5&lt;=20%, "very low", IF(AA5&lt;=40%, "low", IF(AA5&lt;=60%, "moderate", IF(AA5&lt;=80%, "high", "very high"))))</f>
        <v>high</v>
      </c>
      <c r="AD5" s="30">
        <f>SUM(coded_data!AV5:BG5)</f>
        <v>47</v>
      </c>
      <c r="AE5" s="125">
        <f t="shared" ref="AE5:AE13" si="26">AD5/55</f>
        <v>0.8545454545454545</v>
      </c>
      <c r="AF5" s="30">
        <f t="shared" ref="AF5:AF13" si="27">IF(AG5="very low", 1, IF(AG5="low", 2, IF(AG5="moderate", 3, IF(AG5="high", 4, 5))))</f>
        <v>5</v>
      </c>
      <c r="AG5" s="30" t="str">
        <f t="shared" ref="AG5:AG13" si="28">IF(AE5&lt;=20%, "very low", IF(AE5&lt;=40%, "low", IF(AE5&lt;=60%, "moderate", IF(AE5&lt;=80%, "high", "very high"))))</f>
        <v>very high</v>
      </c>
      <c r="AH5" s="30">
        <f>SUM(coded_data!BH5:BJ5)</f>
        <v>3</v>
      </c>
      <c r="AI5" s="125">
        <f t="shared" ref="AI5:AI13" si="29">AH5/3</f>
        <v>1</v>
      </c>
      <c r="AJ5" s="30">
        <f t="shared" ref="AJ5:AJ13" si="30">IF(AK5="very low", 1, IF(AK5="low", 2, IF(AK5="moderate", 3, IF(AK5="high", 4, 5))))</f>
        <v>5</v>
      </c>
      <c r="AK5" s="30" t="str">
        <f t="shared" ref="AK5:AK13" si="31">IF(AI5&lt;=20%, "very low", IF(AI5&lt;=40%, "low", IF(AI5&lt;=60%, "moderate", IF(AI5&lt;=80%, "high", "very high"))))</f>
        <v>very high</v>
      </c>
      <c r="AL5" s="30">
        <f>SUM(coded_data!BK5:BN5)</f>
        <v>3</v>
      </c>
      <c r="AM5" s="125">
        <f t="shared" ref="AM5:AM13" si="32">AL5/4</f>
        <v>0.75</v>
      </c>
      <c r="AN5" s="30">
        <f>IF(AO5="very low", 1, IF(AO5="low", 2, IF(AO5="moderate", 3, IF(AO5="high", 4, 5))))</f>
        <v>4</v>
      </c>
      <c r="AO5" s="30" t="str">
        <f>IF(AM5&lt;=20%, "very low", IF(AM5&lt;=40%, "low", IF(AM5&lt;=60%, "moderate", IF(AM5&lt;=80%, "high", "very high"))))</f>
        <v>high</v>
      </c>
      <c r="AP5" s="30">
        <f>SUM(coded_data!BO5:BP5)</f>
        <v>2</v>
      </c>
      <c r="AQ5" s="125">
        <f t="shared" ref="AQ5:AQ13" si="33">AP5/6</f>
        <v>0.33333333333333331</v>
      </c>
      <c r="AR5" s="30">
        <f t="shared" ref="AR5:AR13" si="34">IF(AS5="very low", 1, IF(AS5="low", 2, IF(AS5="moderate", 3, IF(AS5="high", 4, 5))))</f>
        <v>2</v>
      </c>
      <c r="AS5" s="30" t="str">
        <f t="shared" ref="AS5:AS13" si="35">IF(AQ5&lt;=20%, "very low", IF(AQ5&lt;=40%, "low", IF(AQ5&lt;=60%, "moderate", IF(AQ5&lt;=80%, "high", "very high"))))</f>
        <v>low</v>
      </c>
      <c r="AT5" s="30">
        <f>SUM(coded_data!BQ5)</f>
        <v>0</v>
      </c>
      <c r="AU5" s="125">
        <f t="shared" ref="AU5:AU13" si="36">AT5/4</f>
        <v>0</v>
      </c>
      <c r="AV5" s="30">
        <f t="shared" ref="AV5:AV13" si="37">IF(AW5="very low", 1, IF(AW5="low", 2, IF(AW5="moderate", 3, IF(AW5="high", 4, 5))))</f>
        <v>1</v>
      </c>
      <c r="AW5" s="30" t="str">
        <f t="shared" ref="AW5:AW13" si="38">IF(AU5&lt;=20%, "very low", IF(AU5&lt;=40%, "low", IF(AU5&lt;=60%, "moderate", IF(AU5&lt;=80%, "high", "very high"))))</f>
        <v>very low</v>
      </c>
      <c r="AX5" s="30">
        <f>SUM(coded_data!BR5:BX5)</f>
        <v>7</v>
      </c>
      <c r="AY5" s="125">
        <f t="shared" ref="AY5:AY13" si="39">AX5/7</f>
        <v>1</v>
      </c>
      <c r="AZ5" s="30">
        <f t="shared" ref="AZ5:AZ13" si="40">IF(BA5="very low", 1, IF(BA5="low", 2, IF(BA5="moderate", 3, IF(BA5="high", 4, 5))))</f>
        <v>5</v>
      </c>
      <c r="BA5" s="30" t="str">
        <f t="shared" ref="BA5:BA13" si="41">IF(AY5&lt;=20%, "very low", IF(AY5&lt;=40%, "low", IF(AY5&lt;=60%, "moderate", IF(AY5&lt;=80%, "high", "very high"))))</f>
        <v>very high</v>
      </c>
      <c r="BB5" s="30">
        <f>SUM(coded_data!BY5:CJ5)</f>
        <v>2</v>
      </c>
      <c r="BC5" s="125">
        <f t="shared" ref="BC5:BC13" si="42">BB5/12</f>
        <v>0.16666666666666666</v>
      </c>
      <c r="BD5" s="30">
        <f t="shared" ref="BD5:BD13" si="43">IF(BE5="very low", 1, IF(BE5="low", 2, IF(BE5="moderate", 3, IF(BE5="high", 4, 5))))</f>
        <v>1</v>
      </c>
      <c r="BE5" s="30" t="str">
        <f t="shared" ref="BE5:BE13" si="44">IF(BC5&lt;=20%, "very low", IF(BC5&lt;=40%, "low", IF(BC5&lt;=60%, "moderate", IF(BC5&lt;=80%, "high", "very high"))))</f>
        <v>very low</v>
      </c>
      <c r="BF5" s="30">
        <f>SUM(coded_data!CK5:CN5)</f>
        <v>4</v>
      </c>
      <c r="BG5" s="125">
        <f t="shared" ref="BG5:BG13" si="45">BF5/4</f>
        <v>1</v>
      </c>
      <c r="BH5" s="30">
        <f t="shared" ref="BH5:BH13" si="46">IF(BI5="very low", 1, IF(BI5="low", 2, IF(BI5="moderate", 3, IF(BI5="high", 4, 5))))</f>
        <v>5</v>
      </c>
      <c r="BI5" s="30" t="str">
        <f t="shared" ref="BI5:BI13" si="47">IF(BG5&lt;=20%, "very low", IF(BG5&lt;=40%, "low", IF(BG5&lt;=60%, "moderate", IF(BG5&lt;=80%, "high", "very high"))))</f>
        <v>very high</v>
      </c>
      <c r="BJ5" s="30">
        <f>SUM(coded_data!CO5:CR5)</f>
        <v>4</v>
      </c>
      <c r="BK5" s="125">
        <f t="shared" ref="BK5:BK13" si="48">BJ5/7</f>
        <v>0.5714285714285714</v>
      </c>
      <c r="BL5" s="30">
        <f t="shared" ref="BL5:BL13" si="49">IF(BM5="very low", 1, IF(BM5="low", 2, IF(BM5="moderate", 3, IF(BM5="high", 4, 5))))</f>
        <v>3</v>
      </c>
      <c r="BM5" s="30" t="str">
        <f t="shared" ref="BM5:BM13" si="50">IF(BK5&lt;=20%, "very low", IF(BK5&lt;=40%, "low", IF(BK5&lt;=60%, "moderate", IF(BK5&lt;=80%, "high", "very high"))))</f>
        <v>moderate</v>
      </c>
      <c r="BN5" s="30">
        <f>SUM(coded_data!CS5:CX5)</f>
        <v>6</v>
      </c>
      <c r="BO5" s="125">
        <f t="shared" ref="BO5:BO13" si="51">BN5/6</f>
        <v>1</v>
      </c>
      <c r="BP5" s="30">
        <f t="shared" ref="BP5:BP13" si="52">IF(BQ5="very low", 1, IF(BQ5="low", 2, IF(BQ5="moderate", 3, IF(BQ5="high", 4, 5))))</f>
        <v>5</v>
      </c>
      <c r="BQ5" s="30" t="str">
        <f t="shared" ref="BQ5:BQ13" si="53">IF(BO5&lt;=20%, "very low", IF(BO5&lt;=40%, "low", IF(BO5&lt;=60%, "moderate", IF(BO5&lt;=80%, "high", "very high"))))</f>
        <v>very high</v>
      </c>
      <c r="BR5" s="30"/>
      <c r="BS5" s="30"/>
      <c r="BT5" s="30"/>
      <c r="BU5" s="30"/>
    </row>
    <row r="6" spans="1:85" x14ac:dyDescent="0.35">
      <c r="A6" s="30">
        <v>3</v>
      </c>
      <c r="B6" s="30">
        <f>SUM(coded_data!M6:P6)</f>
        <v>4</v>
      </c>
      <c r="C6" s="125">
        <f t="shared" si="10"/>
        <v>1</v>
      </c>
      <c r="D6" s="30">
        <f t="shared" si="0"/>
        <v>5</v>
      </c>
      <c r="E6" s="30" t="str">
        <f t="shared" si="11"/>
        <v>very high</v>
      </c>
      <c r="F6" s="30">
        <f>SUM(coded_data!Q6:Z6)</f>
        <v>8</v>
      </c>
      <c r="G6" s="125">
        <f t="shared" si="12"/>
        <v>0.8</v>
      </c>
      <c r="H6" s="30">
        <f t="shared" si="2"/>
        <v>4</v>
      </c>
      <c r="I6" s="30" t="str">
        <f t="shared" si="13"/>
        <v>high</v>
      </c>
      <c r="J6" s="30">
        <f>SUM(coded_data!AA6:AH6)</f>
        <v>8</v>
      </c>
      <c r="K6" s="125">
        <f t="shared" si="14"/>
        <v>1</v>
      </c>
      <c r="L6" s="30">
        <f t="shared" si="4"/>
        <v>5</v>
      </c>
      <c r="M6" s="30" t="str">
        <f t="shared" si="15"/>
        <v>very high</v>
      </c>
      <c r="N6" s="30">
        <f>SUM(coded_data!AI6:AK6)</f>
        <v>4</v>
      </c>
      <c r="O6" s="125">
        <f t="shared" si="16"/>
        <v>0.5714285714285714</v>
      </c>
      <c r="P6" s="30">
        <f t="shared" si="6"/>
        <v>3</v>
      </c>
      <c r="Q6" s="30" t="str">
        <f t="shared" si="17"/>
        <v>moderate</v>
      </c>
      <c r="R6" s="30">
        <f>SUM(coded_data!AL6)</f>
        <v>5</v>
      </c>
      <c r="S6" s="125">
        <f t="shared" si="18"/>
        <v>1</v>
      </c>
      <c r="T6" s="30">
        <f t="shared" si="8"/>
        <v>5</v>
      </c>
      <c r="U6" s="30" t="str">
        <f t="shared" si="19"/>
        <v>very high</v>
      </c>
      <c r="V6" s="30">
        <f>SUM(coded_data!AM6)</f>
        <v>4</v>
      </c>
      <c r="W6" s="125">
        <f t="shared" si="20"/>
        <v>0.8</v>
      </c>
      <c r="X6" s="30">
        <f t="shared" si="21"/>
        <v>4</v>
      </c>
      <c r="Y6" s="30" t="str">
        <f t="shared" si="22"/>
        <v>high</v>
      </c>
      <c r="Z6" s="30">
        <f>SUM(coded_data!AN6:AU6)</f>
        <v>28</v>
      </c>
      <c r="AA6" s="125">
        <f t="shared" si="23"/>
        <v>0.7</v>
      </c>
      <c r="AB6" s="30">
        <f t="shared" si="24"/>
        <v>4</v>
      </c>
      <c r="AC6" s="30" t="str">
        <f t="shared" si="25"/>
        <v>high</v>
      </c>
      <c r="AD6" s="30">
        <f>SUM(coded_data!AV6:BG6)</f>
        <v>47</v>
      </c>
      <c r="AE6" s="125">
        <f t="shared" si="26"/>
        <v>0.8545454545454545</v>
      </c>
      <c r="AF6" s="30">
        <f t="shared" si="27"/>
        <v>5</v>
      </c>
      <c r="AG6" s="30" t="str">
        <f t="shared" si="28"/>
        <v>very high</v>
      </c>
      <c r="AH6" s="30">
        <f>SUM(coded_data!BH6:BJ6)</f>
        <v>3</v>
      </c>
      <c r="AI6" s="125">
        <f t="shared" si="29"/>
        <v>1</v>
      </c>
      <c r="AJ6" s="30">
        <f t="shared" si="30"/>
        <v>5</v>
      </c>
      <c r="AK6" s="30" t="str">
        <f t="shared" si="31"/>
        <v>very high</v>
      </c>
      <c r="AL6" s="30">
        <f>SUM(coded_data!BK6:BN6)</f>
        <v>3</v>
      </c>
      <c r="AM6" s="125">
        <f t="shared" si="32"/>
        <v>0.75</v>
      </c>
      <c r="AN6" s="30">
        <f>IF(AO6="very low", 1, IF(AO6="low", 2, IF(AO6="moderate", 3, IF(AO6="high", 4, 5))))</f>
        <v>4</v>
      </c>
      <c r="AO6" s="30" t="str">
        <f>IF(AM6&lt;=20%, "very low", IF(AM6&lt;=40%, "low", IF(AM6&lt;=60%, "moderate", IF(AM6&lt;=80%, "high", "very high"))))</f>
        <v>high</v>
      </c>
      <c r="AP6" s="30">
        <f>SUM(coded_data!BO6:BP6)</f>
        <v>2</v>
      </c>
      <c r="AQ6" s="125">
        <f t="shared" si="33"/>
        <v>0.33333333333333331</v>
      </c>
      <c r="AR6" s="30">
        <f t="shared" si="34"/>
        <v>2</v>
      </c>
      <c r="AS6" s="30" t="str">
        <f t="shared" si="35"/>
        <v>low</v>
      </c>
      <c r="AT6" s="30">
        <f>SUM(coded_data!BQ6)</f>
        <v>0</v>
      </c>
      <c r="AU6" s="125">
        <f t="shared" si="36"/>
        <v>0</v>
      </c>
      <c r="AV6" s="30">
        <f t="shared" si="37"/>
        <v>1</v>
      </c>
      <c r="AW6" s="30" t="str">
        <f t="shared" si="38"/>
        <v>very low</v>
      </c>
      <c r="AX6" s="30">
        <f>SUM(coded_data!BR6:BX6)</f>
        <v>7</v>
      </c>
      <c r="AY6" s="125">
        <f t="shared" si="39"/>
        <v>1</v>
      </c>
      <c r="AZ6" s="30">
        <f t="shared" si="40"/>
        <v>5</v>
      </c>
      <c r="BA6" s="30" t="str">
        <f t="shared" si="41"/>
        <v>very high</v>
      </c>
      <c r="BB6" s="30">
        <f>SUM(coded_data!BY6:CJ6)</f>
        <v>2</v>
      </c>
      <c r="BC6" s="125">
        <f t="shared" si="42"/>
        <v>0.16666666666666666</v>
      </c>
      <c r="BD6" s="30">
        <f t="shared" si="43"/>
        <v>1</v>
      </c>
      <c r="BE6" s="30" t="str">
        <f t="shared" si="44"/>
        <v>very low</v>
      </c>
      <c r="BF6" s="30">
        <f>SUM(coded_data!CK6:CN6)</f>
        <v>4</v>
      </c>
      <c r="BG6" s="125">
        <f t="shared" si="45"/>
        <v>1</v>
      </c>
      <c r="BH6" s="30">
        <f t="shared" si="46"/>
        <v>5</v>
      </c>
      <c r="BI6" s="30" t="str">
        <f t="shared" si="47"/>
        <v>very high</v>
      </c>
      <c r="BJ6" s="30">
        <f>SUM(coded_data!CO6:CR6)</f>
        <v>4</v>
      </c>
      <c r="BK6" s="125">
        <f t="shared" si="48"/>
        <v>0.5714285714285714</v>
      </c>
      <c r="BL6" s="30">
        <f t="shared" si="49"/>
        <v>3</v>
      </c>
      <c r="BM6" s="30" t="str">
        <f t="shared" si="50"/>
        <v>moderate</v>
      </c>
      <c r="BN6" s="30">
        <f>SUM(coded_data!CS6:CX6)</f>
        <v>6</v>
      </c>
      <c r="BO6" s="125">
        <f t="shared" si="51"/>
        <v>1</v>
      </c>
      <c r="BP6" s="30">
        <f t="shared" si="52"/>
        <v>5</v>
      </c>
      <c r="BQ6" s="30" t="str">
        <f t="shared" si="53"/>
        <v>very high</v>
      </c>
      <c r="BR6" s="30"/>
      <c r="BS6" s="30"/>
      <c r="BT6" s="30"/>
      <c r="BU6" s="30"/>
    </row>
    <row r="7" spans="1:85" x14ac:dyDescent="0.35">
      <c r="A7" s="30">
        <v>4</v>
      </c>
      <c r="B7" s="30">
        <f>SUM(coded_data!M7:P7)</f>
        <v>4</v>
      </c>
      <c r="C7" s="125">
        <f t="shared" si="10"/>
        <v>1</v>
      </c>
      <c r="D7" s="30">
        <f t="shared" si="0"/>
        <v>5</v>
      </c>
      <c r="E7" s="30" t="str">
        <f t="shared" si="11"/>
        <v>very high</v>
      </c>
      <c r="F7" s="30">
        <f>SUM(coded_data!Q7:Z7)</f>
        <v>6</v>
      </c>
      <c r="G7" s="125">
        <f t="shared" si="12"/>
        <v>0.6</v>
      </c>
      <c r="H7" s="30">
        <f t="shared" si="2"/>
        <v>3</v>
      </c>
      <c r="I7" s="30" t="str">
        <f t="shared" si="13"/>
        <v>moderate</v>
      </c>
      <c r="J7" s="30">
        <f>SUM(coded_data!AA7:AH7)</f>
        <v>8</v>
      </c>
      <c r="K7" s="125">
        <f t="shared" si="14"/>
        <v>1</v>
      </c>
      <c r="L7" s="30">
        <f t="shared" si="4"/>
        <v>5</v>
      </c>
      <c r="M7" s="30" t="str">
        <f t="shared" si="15"/>
        <v>very high</v>
      </c>
      <c r="N7" s="30">
        <f>SUM(coded_data!AI7:AK7)</f>
        <v>4</v>
      </c>
      <c r="O7" s="125">
        <f t="shared" si="16"/>
        <v>0.5714285714285714</v>
      </c>
      <c r="P7" s="30">
        <f t="shared" si="6"/>
        <v>3</v>
      </c>
      <c r="Q7" s="30" t="str">
        <f t="shared" si="17"/>
        <v>moderate</v>
      </c>
      <c r="R7" s="30">
        <f>SUM(coded_data!AL7)</f>
        <v>5</v>
      </c>
      <c r="S7" s="125">
        <f t="shared" si="18"/>
        <v>1</v>
      </c>
      <c r="T7" s="30">
        <f t="shared" si="8"/>
        <v>5</v>
      </c>
      <c r="U7" s="30" t="str">
        <f t="shared" si="19"/>
        <v>very high</v>
      </c>
      <c r="V7" s="30">
        <f>SUM(coded_data!AM7)</f>
        <v>4</v>
      </c>
      <c r="W7" s="125">
        <f t="shared" si="20"/>
        <v>0.8</v>
      </c>
      <c r="X7" s="30">
        <f t="shared" si="21"/>
        <v>4</v>
      </c>
      <c r="Y7" s="30" t="str">
        <f t="shared" si="22"/>
        <v>high</v>
      </c>
      <c r="Z7" s="30">
        <f>SUM(coded_data!AN7:AU7)</f>
        <v>27</v>
      </c>
      <c r="AA7" s="125">
        <f t="shared" si="23"/>
        <v>0.67500000000000004</v>
      </c>
      <c r="AB7" s="30">
        <f t="shared" si="24"/>
        <v>4</v>
      </c>
      <c r="AC7" s="30" t="str">
        <f t="shared" si="25"/>
        <v>high</v>
      </c>
      <c r="AD7" s="30">
        <f>SUM(coded_data!AV7:BG7)</f>
        <v>43</v>
      </c>
      <c r="AE7" s="125">
        <f t="shared" si="26"/>
        <v>0.78181818181818186</v>
      </c>
      <c r="AF7" s="30">
        <f t="shared" si="27"/>
        <v>4</v>
      </c>
      <c r="AG7" s="30" t="str">
        <f t="shared" si="28"/>
        <v>high</v>
      </c>
      <c r="AH7" s="30">
        <f>SUM(coded_data!BH7:BJ7)</f>
        <v>3</v>
      </c>
      <c r="AI7" s="125">
        <f t="shared" si="29"/>
        <v>1</v>
      </c>
      <c r="AJ7" s="30">
        <f t="shared" si="30"/>
        <v>5</v>
      </c>
      <c r="AK7" s="30" t="str">
        <f t="shared" si="31"/>
        <v>very high</v>
      </c>
      <c r="AL7" s="30">
        <f>SUM(coded_data!BK7:BN7)</f>
        <v>3</v>
      </c>
      <c r="AM7" s="125">
        <f t="shared" si="32"/>
        <v>0.75</v>
      </c>
      <c r="AN7" s="30">
        <f>IF(AO7="very low", 1, IF(AO7="low", 2, IF(AO7="moderate", 3, IF(AO7="high", 4, 5))))</f>
        <v>4</v>
      </c>
      <c r="AO7" s="30" t="str">
        <f>IF(AM7&lt;=20%, "very low", IF(AM7&lt;=40%, "low", IF(AM7&lt;=60%, "moderate", IF(AM7&lt;=80%, "high", "very high"))))</f>
        <v>high</v>
      </c>
      <c r="AP7" s="30">
        <f>SUM(coded_data!BO7:BP7)</f>
        <v>2</v>
      </c>
      <c r="AQ7" s="125">
        <f t="shared" si="33"/>
        <v>0.33333333333333331</v>
      </c>
      <c r="AR7" s="30">
        <f t="shared" si="34"/>
        <v>2</v>
      </c>
      <c r="AS7" s="30" t="str">
        <f t="shared" si="35"/>
        <v>low</v>
      </c>
      <c r="AT7" s="30">
        <f>SUM(coded_data!BQ7)</f>
        <v>1</v>
      </c>
      <c r="AU7" s="125">
        <f t="shared" si="36"/>
        <v>0.25</v>
      </c>
      <c r="AV7" s="30">
        <f t="shared" si="37"/>
        <v>2</v>
      </c>
      <c r="AW7" s="30" t="str">
        <f t="shared" si="38"/>
        <v>low</v>
      </c>
      <c r="AX7" s="30">
        <f>SUM(coded_data!BR7:BX7)</f>
        <v>5</v>
      </c>
      <c r="AY7" s="125">
        <f t="shared" si="39"/>
        <v>0.7142857142857143</v>
      </c>
      <c r="AZ7" s="30">
        <f t="shared" si="40"/>
        <v>4</v>
      </c>
      <c r="BA7" s="30" t="str">
        <f t="shared" si="41"/>
        <v>high</v>
      </c>
      <c r="BB7" s="30">
        <f>SUM(coded_data!BY7:CJ7)</f>
        <v>5</v>
      </c>
      <c r="BC7" s="125">
        <f t="shared" si="42"/>
        <v>0.41666666666666669</v>
      </c>
      <c r="BD7" s="30">
        <f t="shared" si="43"/>
        <v>3</v>
      </c>
      <c r="BE7" s="30" t="str">
        <f t="shared" si="44"/>
        <v>moderate</v>
      </c>
      <c r="BF7" s="30">
        <f>SUM(coded_data!CK7:CN7)</f>
        <v>4</v>
      </c>
      <c r="BG7" s="125">
        <f t="shared" si="45"/>
        <v>1</v>
      </c>
      <c r="BH7" s="30">
        <f t="shared" si="46"/>
        <v>5</v>
      </c>
      <c r="BI7" s="30" t="str">
        <f t="shared" si="47"/>
        <v>very high</v>
      </c>
      <c r="BJ7" s="30">
        <f>SUM(coded_data!CO7:CR7)</f>
        <v>5</v>
      </c>
      <c r="BK7" s="125">
        <f t="shared" si="48"/>
        <v>0.7142857142857143</v>
      </c>
      <c r="BL7" s="30">
        <f t="shared" si="49"/>
        <v>4</v>
      </c>
      <c r="BM7" s="30" t="str">
        <f t="shared" si="50"/>
        <v>high</v>
      </c>
      <c r="BN7" s="30">
        <f>SUM(coded_data!CS7:CX7)</f>
        <v>6</v>
      </c>
      <c r="BO7" s="125">
        <f t="shared" si="51"/>
        <v>1</v>
      </c>
      <c r="BP7" s="30">
        <f t="shared" si="52"/>
        <v>5</v>
      </c>
      <c r="BQ7" s="30" t="str">
        <f t="shared" si="53"/>
        <v>very high</v>
      </c>
      <c r="BR7" s="30"/>
      <c r="BS7" s="30"/>
      <c r="BT7" s="30"/>
      <c r="BU7" s="30"/>
    </row>
    <row r="8" spans="1:85" x14ac:dyDescent="0.35">
      <c r="A8" s="30">
        <v>5</v>
      </c>
      <c r="B8" s="30">
        <f>SUM(coded_data!M8:P8)</f>
        <v>4</v>
      </c>
      <c r="C8" s="125">
        <f t="shared" si="10"/>
        <v>1</v>
      </c>
      <c r="D8" s="30">
        <f t="shared" si="0"/>
        <v>5</v>
      </c>
      <c r="E8" s="30" t="str">
        <f t="shared" si="11"/>
        <v>very high</v>
      </c>
      <c r="F8" s="30">
        <f>SUM(coded_data!Q8:Z8)</f>
        <v>7</v>
      </c>
      <c r="G8" s="125">
        <f t="shared" si="12"/>
        <v>0.7</v>
      </c>
      <c r="H8" s="30">
        <f t="shared" si="2"/>
        <v>4</v>
      </c>
      <c r="I8" s="30" t="str">
        <f t="shared" si="13"/>
        <v>high</v>
      </c>
      <c r="J8" s="30">
        <f>SUM(coded_data!AA8:AH8)</f>
        <v>8</v>
      </c>
      <c r="K8" s="125">
        <f t="shared" si="14"/>
        <v>1</v>
      </c>
      <c r="L8" s="30">
        <f t="shared" si="4"/>
        <v>5</v>
      </c>
      <c r="M8" s="30" t="str">
        <f t="shared" si="15"/>
        <v>very high</v>
      </c>
      <c r="N8" s="30">
        <f>SUM(coded_data!AI8:AK8)</f>
        <v>3</v>
      </c>
      <c r="O8" s="125">
        <f t="shared" si="16"/>
        <v>0.42857142857142855</v>
      </c>
      <c r="P8" s="30">
        <f t="shared" si="6"/>
        <v>3</v>
      </c>
      <c r="Q8" s="30" t="str">
        <f t="shared" si="17"/>
        <v>moderate</v>
      </c>
      <c r="R8" s="30">
        <f>SUM(coded_data!AL8)</f>
        <v>5</v>
      </c>
      <c r="S8" s="125">
        <f t="shared" si="18"/>
        <v>1</v>
      </c>
      <c r="T8" s="30">
        <f t="shared" si="8"/>
        <v>5</v>
      </c>
      <c r="U8" s="30" t="str">
        <f t="shared" si="19"/>
        <v>very high</v>
      </c>
      <c r="V8" s="30">
        <f>SUM(coded_data!AM8)</f>
        <v>4</v>
      </c>
      <c r="W8" s="125">
        <f t="shared" si="20"/>
        <v>0.8</v>
      </c>
      <c r="X8" s="30">
        <f t="shared" si="21"/>
        <v>4</v>
      </c>
      <c r="Y8" s="30" t="str">
        <f t="shared" si="22"/>
        <v>high</v>
      </c>
      <c r="Z8" s="30">
        <f>SUM(coded_data!AN8:AU8)</f>
        <v>29</v>
      </c>
      <c r="AA8" s="125">
        <f t="shared" si="23"/>
        <v>0.72499999999999998</v>
      </c>
      <c r="AB8" s="30">
        <f t="shared" si="24"/>
        <v>4</v>
      </c>
      <c r="AC8" s="30" t="str">
        <f t="shared" si="25"/>
        <v>high</v>
      </c>
      <c r="AD8" s="30">
        <f>SUM(coded_data!AV8:BG8)</f>
        <v>46</v>
      </c>
      <c r="AE8" s="125">
        <f t="shared" si="26"/>
        <v>0.83636363636363631</v>
      </c>
      <c r="AF8" s="30">
        <f t="shared" si="27"/>
        <v>5</v>
      </c>
      <c r="AG8" s="30" t="str">
        <f t="shared" si="28"/>
        <v>very high</v>
      </c>
      <c r="AH8" s="30">
        <f>SUM(coded_data!BH8:BJ8)</f>
        <v>3</v>
      </c>
      <c r="AI8" s="125">
        <f t="shared" si="29"/>
        <v>1</v>
      </c>
      <c r="AJ8" s="30">
        <f t="shared" si="30"/>
        <v>5</v>
      </c>
      <c r="AK8" s="30" t="str">
        <f t="shared" si="31"/>
        <v>very high</v>
      </c>
      <c r="AL8" s="30">
        <f>SUM(coded_data!BK8:BN8)</f>
        <v>3</v>
      </c>
      <c r="AM8" s="125">
        <f t="shared" si="32"/>
        <v>0.75</v>
      </c>
      <c r="AN8" s="30">
        <f>IF(AO8="very low", 1, IF(AO8="low", 2, IF(AO8="moderate", 3, IF(AO8="high", 4, 5))))</f>
        <v>4</v>
      </c>
      <c r="AO8" s="30" t="str">
        <f>IF(AM8&lt;=20%, "very low", IF(AM8&lt;=40%, "low", IF(AM8&lt;=60%, "moderate", IF(AM8&lt;=80%, "high", "very high"))))</f>
        <v>high</v>
      </c>
      <c r="AP8" s="30">
        <f>SUM(coded_data!BO8:BP8)</f>
        <v>5</v>
      </c>
      <c r="AQ8" s="125">
        <f t="shared" si="33"/>
        <v>0.83333333333333337</v>
      </c>
      <c r="AR8" s="30">
        <f t="shared" si="34"/>
        <v>5</v>
      </c>
      <c r="AS8" s="30" t="str">
        <f t="shared" si="35"/>
        <v>very high</v>
      </c>
      <c r="AT8" s="30">
        <f>SUM(coded_data!BQ8)</f>
        <v>0</v>
      </c>
      <c r="AU8" s="125">
        <f t="shared" si="36"/>
        <v>0</v>
      </c>
      <c r="AV8" s="30">
        <f t="shared" si="37"/>
        <v>1</v>
      </c>
      <c r="AW8" s="30" t="str">
        <f t="shared" si="38"/>
        <v>very low</v>
      </c>
      <c r="AX8" s="30">
        <f>SUM(coded_data!BR8:BX8)</f>
        <v>4</v>
      </c>
      <c r="AY8" s="125">
        <f t="shared" si="39"/>
        <v>0.5714285714285714</v>
      </c>
      <c r="AZ8" s="30">
        <f t="shared" si="40"/>
        <v>3</v>
      </c>
      <c r="BA8" s="30" t="str">
        <f t="shared" si="41"/>
        <v>moderate</v>
      </c>
      <c r="BB8" s="30">
        <f>SUM(coded_data!BY8:CJ8)</f>
        <v>5</v>
      </c>
      <c r="BC8" s="125">
        <f t="shared" si="42"/>
        <v>0.41666666666666669</v>
      </c>
      <c r="BD8" s="30">
        <f t="shared" si="43"/>
        <v>3</v>
      </c>
      <c r="BE8" s="30" t="str">
        <f t="shared" si="44"/>
        <v>moderate</v>
      </c>
      <c r="BF8" s="30">
        <f>SUM(coded_data!CK8:CN8)</f>
        <v>3</v>
      </c>
      <c r="BG8" s="125">
        <f t="shared" si="45"/>
        <v>0.75</v>
      </c>
      <c r="BH8" s="30">
        <f t="shared" si="46"/>
        <v>4</v>
      </c>
      <c r="BI8" s="30" t="str">
        <f t="shared" si="47"/>
        <v>high</v>
      </c>
      <c r="BJ8" s="30">
        <f>SUM(coded_data!CO8:CR8)</f>
        <v>4</v>
      </c>
      <c r="BK8" s="125">
        <f t="shared" si="48"/>
        <v>0.5714285714285714</v>
      </c>
      <c r="BL8" s="30">
        <f t="shared" si="49"/>
        <v>3</v>
      </c>
      <c r="BM8" s="30" t="str">
        <f t="shared" si="50"/>
        <v>moderate</v>
      </c>
      <c r="BN8" s="30">
        <f>SUM(coded_data!CS8:CX8)</f>
        <v>6</v>
      </c>
      <c r="BO8" s="125">
        <f t="shared" si="51"/>
        <v>1</v>
      </c>
      <c r="BP8" s="30">
        <f t="shared" si="52"/>
        <v>5</v>
      </c>
      <c r="BQ8" s="30" t="str">
        <f t="shared" si="53"/>
        <v>very high</v>
      </c>
      <c r="BR8" s="30"/>
      <c r="BS8" s="30"/>
      <c r="BT8" s="30"/>
      <c r="BU8" s="30"/>
    </row>
    <row r="9" spans="1:85" x14ac:dyDescent="0.35">
      <c r="A9" s="30">
        <v>6</v>
      </c>
      <c r="B9" s="30">
        <f>SUM(coded_data!M9:P9)</f>
        <v>4</v>
      </c>
      <c r="C9" s="125">
        <f t="shared" si="10"/>
        <v>1</v>
      </c>
      <c r="D9" s="30">
        <f t="shared" si="0"/>
        <v>5</v>
      </c>
      <c r="E9" s="30" t="str">
        <f t="shared" si="11"/>
        <v>very high</v>
      </c>
      <c r="F9" s="30">
        <f>SUM(coded_data!Q9:Z9)</f>
        <v>7</v>
      </c>
      <c r="G9" s="125">
        <f t="shared" si="12"/>
        <v>0.7</v>
      </c>
      <c r="H9" s="30">
        <f t="shared" si="2"/>
        <v>4</v>
      </c>
      <c r="I9" s="30" t="str">
        <f t="shared" si="13"/>
        <v>high</v>
      </c>
      <c r="J9" s="30">
        <f>SUM(coded_data!AA9:AH9)</f>
        <v>8</v>
      </c>
      <c r="K9" s="125">
        <f t="shared" si="14"/>
        <v>1</v>
      </c>
      <c r="L9" s="30">
        <f t="shared" si="4"/>
        <v>5</v>
      </c>
      <c r="M9" s="30" t="str">
        <f t="shared" si="15"/>
        <v>very high</v>
      </c>
      <c r="N9" s="30">
        <f>SUM(coded_data!AI9:AK9)</f>
        <v>3</v>
      </c>
      <c r="O9" s="125">
        <f t="shared" si="16"/>
        <v>0.42857142857142855</v>
      </c>
      <c r="P9" s="30">
        <f t="shared" si="6"/>
        <v>3</v>
      </c>
      <c r="Q9" s="30" t="str">
        <f t="shared" si="17"/>
        <v>moderate</v>
      </c>
      <c r="R9" s="30">
        <f>SUM(coded_data!AL9)</f>
        <v>5</v>
      </c>
      <c r="S9" s="125">
        <f t="shared" si="18"/>
        <v>1</v>
      </c>
      <c r="T9" s="30">
        <f t="shared" si="8"/>
        <v>5</v>
      </c>
      <c r="U9" s="30" t="str">
        <f t="shared" si="19"/>
        <v>very high</v>
      </c>
      <c r="V9" s="30">
        <f>SUM(coded_data!AM9)</f>
        <v>3</v>
      </c>
      <c r="W9" s="125">
        <f t="shared" si="20"/>
        <v>0.6</v>
      </c>
      <c r="X9" s="30">
        <f t="shared" si="21"/>
        <v>3</v>
      </c>
      <c r="Y9" s="30" t="str">
        <f t="shared" si="22"/>
        <v>moderate</v>
      </c>
      <c r="Z9" s="30">
        <f>SUM(coded_data!AN9:AU9)</f>
        <v>29</v>
      </c>
      <c r="AA9" s="125">
        <f t="shared" si="23"/>
        <v>0.72499999999999998</v>
      </c>
      <c r="AB9" s="30">
        <f t="shared" si="24"/>
        <v>4</v>
      </c>
      <c r="AC9" s="30" t="str">
        <f t="shared" si="25"/>
        <v>high</v>
      </c>
      <c r="AD9" s="30">
        <f>SUM(coded_data!AV9:BG9)</f>
        <v>47</v>
      </c>
      <c r="AE9" s="125">
        <f t="shared" si="26"/>
        <v>0.8545454545454545</v>
      </c>
      <c r="AF9" s="30">
        <f t="shared" si="27"/>
        <v>5</v>
      </c>
      <c r="AG9" s="30" t="str">
        <f t="shared" si="28"/>
        <v>very high</v>
      </c>
      <c r="AH9" s="30">
        <f>SUM(coded_data!BH9:BJ9)</f>
        <v>3</v>
      </c>
      <c r="AI9" s="125">
        <f t="shared" si="29"/>
        <v>1</v>
      </c>
      <c r="AJ9" s="30">
        <f t="shared" si="30"/>
        <v>5</v>
      </c>
      <c r="AK9" s="30" t="str">
        <f t="shared" si="31"/>
        <v>very high</v>
      </c>
      <c r="AL9" s="30">
        <f>SUM(coded_data!BK9:BN9)</f>
        <v>3</v>
      </c>
      <c r="AM9" s="125">
        <f t="shared" si="32"/>
        <v>0.75</v>
      </c>
      <c r="AN9" s="30">
        <f>IF(AO9="very low", 1, IF(AO9="low", 2, IF(AO9="moderate", 3, IF(AO9="high", 4, 5))))</f>
        <v>4</v>
      </c>
      <c r="AO9" s="30" t="str">
        <f>IF(AM9&lt;=20%, "very low", IF(AM9&lt;=40%, "low", IF(AM9&lt;=60%, "moderate", IF(AM9&lt;=80%, "high", "very high"))))</f>
        <v>high</v>
      </c>
      <c r="AP9" s="30">
        <f>SUM(coded_data!BO9:BP9)</f>
        <v>2</v>
      </c>
      <c r="AQ9" s="125">
        <f t="shared" si="33"/>
        <v>0.33333333333333331</v>
      </c>
      <c r="AR9" s="30">
        <f t="shared" si="34"/>
        <v>2</v>
      </c>
      <c r="AS9" s="30" t="str">
        <f t="shared" si="35"/>
        <v>low</v>
      </c>
      <c r="AT9" s="30">
        <f>SUM(coded_data!BQ9)</f>
        <v>1</v>
      </c>
      <c r="AU9" s="125">
        <f t="shared" si="36"/>
        <v>0.25</v>
      </c>
      <c r="AV9" s="30">
        <f t="shared" si="37"/>
        <v>2</v>
      </c>
      <c r="AW9" s="30" t="str">
        <f t="shared" si="38"/>
        <v>low</v>
      </c>
      <c r="AX9" s="30">
        <f>SUM(coded_data!BR9:BX9)</f>
        <v>4</v>
      </c>
      <c r="AY9" s="125">
        <f t="shared" si="39"/>
        <v>0.5714285714285714</v>
      </c>
      <c r="AZ9" s="30">
        <f t="shared" si="40"/>
        <v>3</v>
      </c>
      <c r="BA9" s="30" t="str">
        <f t="shared" si="41"/>
        <v>moderate</v>
      </c>
      <c r="BB9" s="30">
        <f>SUM(coded_data!BY9:CJ9)</f>
        <v>1</v>
      </c>
      <c r="BC9" s="125">
        <f t="shared" si="42"/>
        <v>8.3333333333333329E-2</v>
      </c>
      <c r="BD9" s="30">
        <f t="shared" si="43"/>
        <v>1</v>
      </c>
      <c r="BE9" s="30" t="str">
        <f t="shared" si="44"/>
        <v>very low</v>
      </c>
      <c r="BF9" s="30">
        <f>SUM(coded_data!CK9:CN9)</f>
        <v>3</v>
      </c>
      <c r="BG9" s="125">
        <f t="shared" si="45"/>
        <v>0.75</v>
      </c>
      <c r="BH9" s="30">
        <f t="shared" si="46"/>
        <v>4</v>
      </c>
      <c r="BI9" s="30" t="str">
        <f t="shared" si="47"/>
        <v>high</v>
      </c>
      <c r="BJ9" s="30">
        <f>SUM(coded_data!CO9:CR9)</f>
        <v>5</v>
      </c>
      <c r="BK9" s="125">
        <f t="shared" si="48"/>
        <v>0.7142857142857143</v>
      </c>
      <c r="BL9" s="30">
        <f t="shared" si="49"/>
        <v>4</v>
      </c>
      <c r="BM9" s="30" t="str">
        <f t="shared" si="50"/>
        <v>high</v>
      </c>
      <c r="BN9" s="30">
        <f>SUM(coded_data!CS9:CX9)</f>
        <v>6</v>
      </c>
      <c r="BO9" s="125">
        <f t="shared" si="51"/>
        <v>1</v>
      </c>
      <c r="BP9" s="30">
        <f t="shared" si="52"/>
        <v>5</v>
      </c>
      <c r="BQ9" s="30" t="str">
        <f t="shared" si="53"/>
        <v>very high</v>
      </c>
      <c r="BR9" s="30"/>
      <c r="BS9" s="30"/>
      <c r="BT9" s="30"/>
      <c r="BU9" s="30"/>
    </row>
    <row r="10" spans="1:85" x14ac:dyDescent="0.35">
      <c r="A10" s="30">
        <v>7</v>
      </c>
      <c r="B10" s="30">
        <f>SUM(coded_data!M10:P10)</f>
        <v>4</v>
      </c>
      <c r="C10" s="125">
        <f t="shared" si="10"/>
        <v>1</v>
      </c>
      <c r="D10" s="30">
        <f t="shared" si="0"/>
        <v>5</v>
      </c>
      <c r="E10" s="30" t="str">
        <f t="shared" si="11"/>
        <v>very high</v>
      </c>
      <c r="F10" s="30">
        <f>SUM(coded_data!Q10:Z10)</f>
        <v>5</v>
      </c>
      <c r="G10" s="125">
        <f t="shared" si="12"/>
        <v>0.5</v>
      </c>
      <c r="H10" s="30">
        <f t="shared" si="2"/>
        <v>3</v>
      </c>
      <c r="I10" s="30" t="str">
        <f t="shared" si="13"/>
        <v>moderate</v>
      </c>
      <c r="J10" s="30">
        <f>SUM(coded_data!AA10:AH10)</f>
        <v>8</v>
      </c>
      <c r="K10" s="125">
        <f t="shared" si="14"/>
        <v>1</v>
      </c>
      <c r="L10" s="30">
        <f t="shared" si="4"/>
        <v>5</v>
      </c>
      <c r="M10" s="30" t="str">
        <f t="shared" si="15"/>
        <v>very high</v>
      </c>
      <c r="N10" s="30">
        <f>SUM(coded_data!AI10:AK10)</f>
        <v>4</v>
      </c>
      <c r="O10" s="125">
        <f t="shared" si="16"/>
        <v>0.5714285714285714</v>
      </c>
      <c r="P10" s="30">
        <f t="shared" si="6"/>
        <v>3</v>
      </c>
      <c r="Q10" s="30" t="str">
        <f t="shared" si="17"/>
        <v>moderate</v>
      </c>
      <c r="R10" s="30">
        <f>SUM(coded_data!AL10)</f>
        <v>5</v>
      </c>
      <c r="S10" s="125">
        <f t="shared" si="18"/>
        <v>1</v>
      </c>
      <c r="T10" s="30">
        <f t="shared" si="8"/>
        <v>5</v>
      </c>
      <c r="U10" s="30" t="str">
        <f t="shared" si="19"/>
        <v>very high</v>
      </c>
      <c r="V10" s="30">
        <f>SUM(coded_data!AM10)</f>
        <v>3</v>
      </c>
      <c r="W10" s="125">
        <f t="shared" si="20"/>
        <v>0.6</v>
      </c>
      <c r="X10" s="30">
        <f t="shared" si="21"/>
        <v>3</v>
      </c>
      <c r="Y10" s="30" t="str">
        <f t="shared" si="22"/>
        <v>moderate</v>
      </c>
      <c r="Z10" s="30">
        <f>SUM(coded_data!AN10:AU10)</f>
        <v>28</v>
      </c>
      <c r="AA10" s="125">
        <f t="shared" si="23"/>
        <v>0.7</v>
      </c>
      <c r="AB10" s="30">
        <f t="shared" si="24"/>
        <v>4</v>
      </c>
      <c r="AC10" s="30" t="str">
        <f t="shared" si="25"/>
        <v>high</v>
      </c>
      <c r="AD10" s="30">
        <f>SUM(coded_data!AV10:BG10)</f>
        <v>42</v>
      </c>
      <c r="AE10" s="125">
        <f t="shared" si="26"/>
        <v>0.76363636363636367</v>
      </c>
      <c r="AF10" s="30">
        <f t="shared" si="27"/>
        <v>4</v>
      </c>
      <c r="AG10" s="30" t="str">
        <f t="shared" si="28"/>
        <v>high</v>
      </c>
      <c r="AH10" s="30">
        <f>SUM(coded_data!BH10:BJ10)</f>
        <v>3</v>
      </c>
      <c r="AI10" s="125">
        <f t="shared" si="29"/>
        <v>1</v>
      </c>
      <c r="AJ10" s="30">
        <f t="shared" si="30"/>
        <v>5</v>
      </c>
      <c r="AK10" s="30" t="str">
        <f t="shared" si="31"/>
        <v>very high</v>
      </c>
      <c r="AL10" s="30">
        <f>SUM(coded_data!BK10:BN10)</f>
        <v>2</v>
      </c>
      <c r="AM10" s="125">
        <f t="shared" si="32"/>
        <v>0.5</v>
      </c>
      <c r="AN10" s="30">
        <f>IF(AO10="very low", 1, IF(AO10="low", 2, IF(AO10="moderate", 3, IF(AO10="high", 4, 5))))</f>
        <v>3</v>
      </c>
      <c r="AO10" s="30" t="str">
        <f>IF(AM10&lt;=20%, "very low", IF(AM10&lt;=40%, "low", IF(AM10&lt;=60%, "moderate", IF(AM10&lt;=80%, "high", "very high"))))</f>
        <v>moderate</v>
      </c>
      <c r="AP10" s="30">
        <f>SUM(coded_data!BO10:BP10)</f>
        <v>2</v>
      </c>
      <c r="AQ10" s="125">
        <f t="shared" si="33"/>
        <v>0.33333333333333331</v>
      </c>
      <c r="AR10" s="30">
        <f t="shared" si="34"/>
        <v>2</v>
      </c>
      <c r="AS10" s="30" t="str">
        <f t="shared" si="35"/>
        <v>low</v>
      </c>
      <c r="AT10" s="30">
        <f>SUM(coded_data!BQ10)</f>
        <v>2</v>
      </c>
      <c r="AU10" s="125">
        <f t="shared" si="36"/>
        <v>0.5</v>
      </c>
      <c r="AV10" s="30">
        <f t="shared" si="37"/>
        <v>3</v>
      </c>
      <c r="AW10" s="30" t="str">
        <f t="shared" si="38"/>
        <v>moderate</v>
      </c>
      <c r="AX10" s="30">
        <f>SUM(coded_data!BR10:BX10)</f>
        <v>4</v>
      </c>
      <c r="AY10" s="125">
        <f t="shared" si="39"/>
        <v>0.5714285714285714</v>
      </c>
      <c r="AZ10" s="30">
        <f t="shared" si="40"/>
        <v>3</v>
      </c>
      <c r="BA10" s="30" t="str">
        <f t="shared" si="41"/>
        <v>moderate</v>
      </c>
      <c r="BB10" s="30">
        <f>SUM(coded_data!BY10:CJ10)</f>
        <v>2</v>
      </c>
      <c r="BC10" s="125">
        <f t="shared" si="42"/>
        <v>0.16666666666666666</v>
      </c>
      <c r="BD10" s="30">
        <f t="shared" si="43"/>
        <v>1</v>
      </c>
      <c r="BE10" s="30" t="str">
        <f t="shared" si="44"/>
        <v>very low</v>
      </c>
      <c r="BF10" s="30">
        <f>SUM(coded_data!CK10:CN10)</f>
        <v>4</v>
      </c>
      <c r="BG10" s="125">
        <f t="shared" si="45"/>
        <v>1</v>
      </c>
      <c r="BH10" s="30">
        <f t="shared" si="46"/>
        <v>5</v>
      </c>
      <c r="BI10" s="30" t="str">
        <f t="shared" si="47"/>
        <v>very high</v>
      </c>
      <c r="BJ10" s="30">
        <f>SUM(coded_data!CO10:CR10)</f>
        <v>5</v>
      </c>
      <c r="BK10" s="125">
        <f t="shared" si="48"/>
        <v>0.7142857142857143</v>
      </c>
      <c r="BL10" s="30">
        <f t="shared" si="49"/>
        <v>4</v>
      </c>
      <c r="BM10" s="30" t="str">
        <f t="shared" si="50"/>
        <v>high</v>
      </c>
      <c r="BN10" s="30">
        <f>SUM(coded_data!CS10:CX10)</f>
        <v>6</v>
      </c>
      <c r="BO10" s="125">
        <f t="shared" si="51"/>
        <v>1</v>
      </c>
      <c r="BP10" s="30">
        <f t="shared" si="52"/>
        <v>5</v>
      </c>
      <c r="BQ10" s="30" t="str">
        <f t="shared" si="53"/>
        <v>very high</v>
      </c>
      <c r="BR10" s="30"/>
      <c r="BS10" s="30"/>
      <c r="BT10" s="30"/>
      <c r="BU10" s="30"/>
    </row>
    <row r="11" spans="1:85" x14ac:dyDescent="0.35">
      <c r="A11" s="30">
        <v>8</v>
      </c>
      <c r="B11" s="30">
        <f>SUM(coded_data!M11:P11)</f>
        <v>4</v>
      </c>
      <c r="C11" s="125">
        <f t="shared" si="10"/>
        <v>1</v>
      </c>
      <c r="D11" s="30">
        <f t="shared" si="0"/>
        <v>5</v>
      </c>
      <c r="E11" s="30" t="str">
        <f t="shared" si="11"/>
        <v>very high</v>
      </c>
      <c r="F11" s="30">
        <f>SUM(coded_data!Q11:Z11)</f>
        <v>6</v>
      </c>
      <c r="G11" s="125">
        <f t="shared" si="12"/>
        <v>0.6</v>
      </c>
      <c r="H11" s="30">
        <f t="shared" si="2"/>
        <v>3</v>
      </c>
      <c r="I11" s="30" t="str">
        <f t="shared" si="13"/>
        <v>moderate</v>
      </c>
      <c r="J11" s="30">
        <f>SUM(coded_data!AA11:AH11)</f>
        <v>8</v>
      </c>
      <c r="K11" s="125">
        <f t="shared" si="14"/>
        <v>1</v>
      </c>
      <c r="L11" s="30">
        <f t="shared" si="4"/>
        <v>5</v>
      </c>
      <c r="M11" s="30" t="str">
        <f t="shared" si="15"/>
        <v>very high</v>
      </c>
      <c r="N11" s="30">
        <f>SUM(coded_data!AI11:AK11)</f>
        <v>4</v>
      </c>
      <c r="O11" s="125">
        <f t="shared" si="16"/>
        <v>0.5714285714285714</v>
      </c>
      <c r="P11" s="30">
        <f t="shared" si="6"/>
        <v>3</v>
      </c>
      <c r="Q11" s="30" t="str">
        <f t="shared" si="17"/>
        <v>moderate</v>
      </c>
      <c r="R11" s="30">
        <f>SUM(coded_data!AL11)</f>
        <v>5</v>
      </c>
      <c r="S11" s="125">
        <f t="shared" si="18"/>
        <v>1</v>
      </c>
      <c r="T11" s="30">
        <f t="shared" si="8"/>
        <v>5</v>
      </c>
      <c r="U11" s="30" t="str">
        <f t="shared" si="19"/>
        <v>very high</v>
      </c>
      <c r="V11" s="30">
        <f>SUM(coded_data!AM11)</f>
        <v>4</v>
      </c>
      <c r="W11" s="125">
        <f t="shared" si="20"/>
        <v>0.8</v>
      </c>
      <c r="X11" s="30">
        <f t="shared" si="21"/>
        <v>4</v>
      </c>
      <c r="Y11" s="30" t="str">
        <f t="shared" si="22"/>
        <v>high</v>
      </c>
      <c r="Z11" s="30">
        <f>SUM(coded_data!AN11:AU11)</f>
        <v>27</v>
      </c>
      <c r="AA11" s="125">
        <f t="shared" si="23"/>
        <v>0.67500000000000004</v>
      </c>
      <c r="AB11" s="30">
        <f t="shared" si="24"/>
        <v>4</v>
      </c>
      <c r="AC11" s="30" t="str">
        <f t="shared" si="25"/>
        <v>high</v>
      </c>
      <c r="AD11" s="30">
        <f>SUM(coded_data!AV11:BG11)</f>
        <v>43</v>
      </c>
      <c r="AE11" s="125">
        <f t="shared" si="26"/>
        <v>0.78181818181818186</v>
      </c>
      <c r="AF11" s="30">
        <f t="shared" si="27"/>
        <v>4</v>
      </c>
      <c r="AG11" s="30" t="str">
        <f t="shared" si="28"/>
        <v>high</v>
      </c>
      <c r="AH11" s="30">
        <f>SUM(coded_data!BH11:BJ11)</f>
        <v>3</v>
      </c>
      <c r="AI11" s="125">
        <f t="shared" si="29"/>
        <v>1</v>
      </c>
      <c r="AJ11" s="30">
        <f t="shared" si="30"/>
        <v>5</v>
      </c>
      <c r="AK11" s="30" t="str">
        <f t="shared" si="31"/>
        <v>very high</v>
      </c>
      <c r="AL11" s="30">
        <f>SUM(coded_data!BK11:BN11)</f>
        <v>2</v>
      </c>
      <c r="AM11" s="125">
        <f t="shared" si="32"/>
        <v>0.5</v>
      </c>
      <c r="AN11" s="30">
        <f>IF(AO11="very low", 1, IF(AO11="low", 2, IF(AO11="moderate", 3, IF(AO11="high", 4, 5))))</f>
        <v>3</v>
      </c>
      <c r="AO11" s="30" t="str">
        <f>IF(AM11&lt;=20%, "very low", IF(AM11&lt;=40%, "low", IF(AM11&lt;=60%, "moderate", IF(AM11&lt;=80%, "high", "very high"))))</f>
        <v>moderate</v>
      </c>
      <c r="AP11" s="30">
        <f>SUM(coded_data!BO11:BP11)</f>
        <v>2</v>
      </c>
      <c r="AQ11" s="125">
        <f t="shared" si="33"/>
        <v>0.33333333333333331</v>
      </c>
      <c r="AR11" s="30">
        <f t="shared" si="34"/>
        <v>2</v>
      </c>
      <c r="AS11" s="30" t="str">
        <f t="shared" si="35"/>
        <v>low</v>
      </c>
      <c r="AT11" s="30">
        <f>SUM(coded_data!BQ11)</f>
        <v>1</v>
      </c>
      <c r="AU11" s="125">
        <f t="shared" si="36"/>
        <v>0.25</v>
      </c>
      <c r="AV11" s="30">
        <f t="shared" si="37"/>
        <v>2</v>
      </c>
      <c r="AW11" s="30" t="str">
        <f t="shared" si="38"/>
        <v>low</v>
      </c>
      <c r="AX11" s="30">
        <f>SUM(coded_data!BR11:BX11)</f>
        <v>3</v>
      </c>
      <c r="AY11" s="125">
        <f t="shared" si="39"/>
        <v>0.42857142857142855</v>
      </c>
      <c r="AZ11" s="30">
        <f t="shared" si="40"/>
        <v>3</v>
      </c>
      <c r="BA11" s="30" t="str">
        <f t="shared" si="41"/>
        <v>moderate</v>
      </c>
      <c r="BB11" s="30">
        <f>SUM(coded_data!BY11:CJ11)</f>
        <v>5</v>
      </c>
      <c r="BC11" s="125">
        <f t="shared" si="42"/>
        <v>0.41666666666666669</v>
      </c>
      <c r="BD11" s="30">
        <f t="shared" si="43"/>
        <v>3</v>
      </c>
      <c r="BE11" s="30" t="str">
        <f t="shared" si="44"/>
        <v>moderate</v>
      </c>
      <c r="BF11" s="30">
        <f>SUM(coded_data!CK11:CN11)</f>
        <v>4</v>
      </c>
      <c r="BG11" s="125">
        <f t="shared" si="45"/>
        <v>1</v>
      </c>
      <c r="BH11" s="30">
        <f t="shared" si="46"/>
        <v>5</v>
      </c>
      <c r="BI11" s="30" t="str">
        <f t="shared" si="47"/>
        <v>very high</v>
      </c>
      <c r="BJ11" s="30">
        <f>SUM(coded_data!CO11:CR11)</f>
        <v>4</v>
      </c>
      <c r="BK11" s="125">
        <f t="shared" si="48"/>
        <v>0.5714285714285714</v>
      </c>
      <c r="BL11" s="30">
        <f t="shared" si="49"/>
        <v>3</v>
      </c>
      <c r="BM11" s="30" t="str">
        <f t="shared" si="50"/>
        <v>moderate</v>
      </c>
      <c r="BN11" s="30">
        <f>SUM(coded_data!CS11:CX11)</f>
        <v>6</v>
      </c>
      <c r="BO11" s="125">
        <f t="shared" si="51"/>
        <v>1</v>
      </c>
      <c r="BP11" s="30">
        <f t="shared" si="52"/>
        <v>5</v>
      </c>
      <c r="BQ11" s="30" t="str">
        <f t="shared" si="53"/>
        <v>very high</v>
      </c>
      <c r="BR11" s="30"/>
      <c r="BS11" s="30"/>
      <c r="BT11" s="30"/>
      <c r="BU11" s="30"/>
    </row>
    <row r="12" spans="1:85" x14ac:dyDescent="0.35">
      <c r="A12" s="30">
        <v>9</v>
      </c>
      <c r="B12" s="30">
        <f>SUM(coded_data!M12:P12)</f>
        <v>4</v>
      </c>
      <c r="C12" s="125">
        <f t="shared" si="10"/>
        <v>1</v>
      </c>
      <c r="D12" s="30">
        <f t="shared" si="0"/>
        <v>5</v>
      </c>
      <c r="E12" s="30" t="str">
        <f t="shared" si="11"/>
        <v>very high</v>
      </c>
      <c r="F12" s="30">
        <f>SUM(coded_data!Q12:Z12)</f>
        <v>1</v>
      </c>
      <c r="G12" s="125">
        <f t="shared" si="12"/>
        <v>0.1</v>
      </c>
      <c r="H12" s="30">
        <f t="shared" si="2"/>
        <v>1</v>
      </c>
      <c r="I12" s="30" t="str">
        <f t="shared" si="13"/>
        <v>very low</v>
      </c>
      <c r="J12" s="30">
        <f>SUM(coded_data!AA12:AH12)</f>
        <v>7</v>
      </c>
      <c r="K12" s="125">
        <f t="shared" si="14"/>
        <v>0.875</v>
      </c>
      <c r="L12" s="30">
        <f t="shared" si="4"/>
        <v>5</v>
      </c>
      <c r="M12" s="30" t="str">
        <f t="shared" si="15"/>
        <v>very high</v>
      </c>
      <c r="N12" s="30">
        <f>SUM(coded_data!AI12:AK12)</f>
        <v>2</v>
      </c>
      <c r="O12" s="125">
        <f t="shared" si="16"/>
        <v>0.2857142857142857</v>
      </c>
      <c r="P12" s="30">
        <f t="shared" si="6"/>
        <v>2</v>
      </c>
      <c r="Q12" s="30" t="str">
        <f t="shared" si="17"/>
        <v>low</v>
      </c>
      <c r="R12" s="30">
        <f>SUM(coded_data!AL12)</f>
        <v>5</v>
      </c>
      <c r="S12" s="125">
        <f t="shared" si="18"/>
        <v>1</v>
      </c>
      <c r="T12" s="30">
        <f t="shared" si="8"/>
        <v>5</v>
      </c>
      <c r="U12" s="30" t="str">
        <f t="shared" si="19"/>
        <v>very high</v>
      </c>
      <c r="V12" s="30">
        <f>SUM(coded_data!AM12)</f>
        <v>3</v>
      </c>
      <c r="W12" s="125">
        <f t="shared" si="20"/>
        <v>0.6</v>
      </c>
      <c r="X12" s="30">
        <f t="shared" si="21"/>
        <v>3</v>
      </c>
      <c r="Y12" s="30" t="str">
        <f t="shared" si="22"/>
        <v>moderate</v>
      </c>
      <c r="Z12" s="30">
        <f>SUM(coded_data!AN12:AU12)</f>
        <v>30</v>
      </c>
      <c r="AA12" s="125">
        <f t="shared" si="23"/>
        <v>0.75</v>
      </c>
      <c r="AB12" s="30">
        <f t="shared" si="24"/>
        <v>4</v>
      </c>
      <c r="AC12" s="30" t="str">
        <f t="shared" si="25"/>
        <v>high</v>
      </c>
      <c r="AD12" s="30">
        <f>SUM(coded_data!AV12:BG12)</f>
        <v>40</v>
      </c>
      <c r="AE12" s="125">
        <f t="shared" si="26"/>
        <v>0.72727272727272729</v>
      </c>
      <c r="AF12" s="30">
        <f t="shared" si="27"/>
        <v>4</v>
      </c>
      <c r="AG12" s="30" t="str">
        <f t="shared" si="28"/>
        <v>high</v>
      </c>
      <c r="AH12" s="30">
        <f>SUM(coded_data!BH12:BJ12)</f>
        <v>3</v>
      </c>
      <c r="AI12" s="125">
        <f t="shared" si="29"/>
        <v>1</v>
      </c>
      <c r="AJ12" s="30">
        <f t="shared" si="30"/>
        <v>5</v>
      </c>
      <c r="AK12" s="30" t="str">
        <f t="shared" si="31"/>
        <v>very high</v>
      </c>
      <c r="AL12" s="30">
        <f>SUM(coded_data!BK12:BN12)</f>
        <v>2</v>
      </c>
      <c r="AM12" s="125">
        <f t="shared" si="32"/>
        <v>0.5</v>
      </c>
      <c r="AN12" s="30">
        <f>IF(AO12="very low", 1, IF(AO12="low", 2, IF(AO12="moderate", 3, IF(AO12="high", 4, 5))))</f>
        <v>3</v>
      </c>
      <c r="AO12" s="30" t="str">
        <f>IF(AM12&lt;=20%, "very low", IF(AM12&lt;=40%, "low", IF(AM12&lt;=60%, "moderate", IF(AM12&lt;=80%, "high", "very high"))))</f>
        <v>moderate</v>
      </c>
      <c r="AP12" s="30">
        <f>SUM(coded_data!BO12:BP12)</f>
        <v>4</v>
      </c>
      <c r="AQ12" s="125">
        <f t="shared" si="33"/>
        <v>0.66666666666666663</v>
      </c>
      <c r="AR12" s="30">
        <f t="shared" si="34"/>
        <v>4</v>
      </c>
      <c r="AS12" s="30" t="str">
        <f t="shared" si="35"/>
        <v>high</v>
      </c>
      <c r="AT12" s="30">
        <f>SUM(coded_data!BQ12)</f>
        <v>3</v>
      </c>
      <c r="AU12" s="125">
        <f t="shared" si="36"/>
        <v>0.75</v>
      </c>
      <c r="AV12" s="30">
        <f t="shared" si="37"/>
        <v>4</v>
      </c>
      <c r="AW12" s="30" t="str">
        <f t="shared" si="38"/>
        <v>high</v>
      </c>
      <c r="AX12" s="30">
        <f>SUM(coded_data!BR12:BX12)</f>
        <v>2</v>
      </c>
      <c r="AY12" s="125">
        <f t="shared" si="39"/>
        <v>0.2857142857142857</v>
      </c>
      <c r="AZ12" s="30">
        <f t="shared" si="40"/>
        <v>2</v>
      </c>
      <c r="BA12" s="30" t="str">
        <f t="shared" si="41"/>
        <v>low</v>
      </c>
      <c r="BB12" s="30">
        <f>SUM(coded_data!BY12:CJ12)</f>
        <v>3</v>
      </c>
      <c r="BC12" s="125">
        <f t="shared" si="42"/>
        <v>0.25</v>
      </c>
      <c r="BD12" s="30">
        <f t="shared" si="43"/>
        <v>2</v>
      </c>
      <c r="BE12" s="30" t="str">
        <f t="shared" si="44"/>
        <v>low</v>
      </c>
      <c r="BF12" s="30">
        <f>SUM(coded_data!CK12:CN12)</f>
        <v>2</v>
      </c>
      <c r="BG12" s="125">
        <f t="shared" si="45"/>
        <v>0.5</v>
      </c>
      <c r="BH12" s="30">
        <f t="shared" si="46"/>
        <v>3</v>
      </c>
      <c r="BI12" s="30" t="str">
        <f t="shared" si="47"/>
        <v>moderate</v>
      </c>
      <c r="BJ12" s="30">
        <f>SUM(coded_data!CO12:CR12)</f>
        <v>4</v>
      </c>
      <c r="BK12" s="125">
        <f t="shared" si="48"/>
        <v>0.5714285714285714</v>
      </c>
      <c r="BL12" s="30">
        <f t="shared" si="49"/>
        <v>3</v>
      </c>
      <c r="BM12" s="30" t="str">
        <f t="shared" si="50"/>
        <v>moderate</v>
      </c>
      <c r="BN12" s="30">
        <f>SUM(coded_data!CS12:CX12)</f>
        <v>6</v>
      </c>
      <c r="BO12" s="125">
        <f t="shared" si="51"/>
        <v>1</v>
      </c>
      <c r="BP12" s="30">
        <f t="shared" si="52"/>
        <v>5</v>
      </c>
      <c r="BQ12" s="30" t="str">
        <f t="shared" si="53"/>
        <v>very high</v>
      </c>
      <c r="BR12" s="30"/>
      <c r="BS12" s="30"/>
      <c r="BT12" s="30"/>
      <c r="BU12" s="30"/>
    </row>
    <row r="13" spans="1:85" x14ac:dyDescent="0.35">
      <c r="A13">
        <v>10</v>
      </c>
      <c r="B13" s="30">
        <f>SUM(coded_data!M13:P13)</f>
        <v>4</v>
      </c>
      <c r="C13" s="125">
        <f t="shared" si="10"/>
        <v>1</v>
      </c>
      <c r="D13" s="30">
        <f t="shared" si="0"/>
        <v>5</v>
      </c>
      <c r="E13" s="30" t="str">
        <f t="shared" si="11"/>
        <v>very high</v>
      </c>
      <c r="F13" s="30">
        <f>SUM(coded_data!Q13:Z13)</f>
        <v>8</v>
      </c>
      <c r="G13" s="125">
        <f t="shared" si="12"/>
        <v>0.8</v>
      </c>
      <c r="H13" s="30">
        <f t="shared" si="2"/>
        <v>4</v>
      </c>
      <c r="I13" s="30" t="str">
        <f t="shared" si="13"/>
        <v>high</v>
      </c>
      <c r="J13" s="30">
        <f>SUM(coded_data!AA13:AH13)</f>
        <v>8</v>
      </c>
      <c r="K13" s="125">
        <f t="shared" si="14"/>
        <v>1</v>
      </c>
      <c r="L13" s="30">
        <f t="shared" si="4"/>
        <v>5</v>
      </c>
      <c r="M13" s="30" t="str">
        <f t="shared" si="15"/>
        <v>very high</v>
      </c>
      <c r="N13" s="30">
        <f>SUM(coded_data!AI13:AK13)</f>
        <v>6</v>
      </c>
      <c r="O13" s="125">
        <f t="shared" si="16"/>
        <v>0.8571428571428571</v>
      </c>
      <c r="P13" s="30">
        <f t="shared" si="6"/>
        <v>5</v>
      </c>
      <c r="Q13" s="30" t="str">
        <f t="shared" si="17"/>
        <v>very high</v>
      </c>
      <c r="R13" s="30">
        <f>SUM(coded_data!AL13)</f>
        <v>5</v>
      </c>
      <c r="S13" s="125">
        <f t="shared" si="18"/>
        <v>1</v>
      </c>
      <c r="T13" s="30">
        <f t="shared" si="8"/>
        <v>5</v>
      </c>
      <c r="U13" s="30" t="str">
        <f t="shared" si="19"/>
        <v>very high</v>
      </c>
      <c r="V13" s="30">
        <f>SUM(coded_data!AM13)</f>
        <v>5</v>
      </c>
      <c r="W13" s="125">
        <f t="shared" si="20"/>
        <v>1</v>
      </c>
      <c r="X13" s="30">
        <f t="shared" si="21"/>
        <v>5</v>
      </c>
      <c r="Y13" s="30" t="str">
        <f t="shared" si="22"/>
        <v>very high</v>
      </c>
      <c r="Z13" s="30">
        <f>SUM(coded_data!AN13:AU13)</f>
        <v>28</v>
      </c>
      <c r="AA13" s="125">
        <f t="shared" si="23"/>
        <v>0.7</v>
      </c>
      <c r="AB13" s="30">
        <f t="shared" si="24"/>
        <v>4</v>
      </c>
      <c r="AC13" s="30" t="str">
        <f t="shared" si="25"/>
        <v>high</v>
      </c>
      <c r="AD13" s="30">
        <f>SUM(coded_data!AV13:BG13)</f>
        <v>47</v>
      </c>
      <c r="AE13" s="125">
        <f t="shared" si="26"/>
        <v>0.8545454545454545</v>
      </c>
      <c r="AF13" s="30">
        <f t="shared" si="27"/>
        <v>5</v>
      </c>
      <c r="AG13" s="30" t="str">
        <f t="shared" si="28"/>
        <v>very high</v>
      </c>
      <c r="AH13" s="30">
        <f>SUM(coded_data!BH13:BJ13)</f>
        <v>3</v>
      </c>
      <c r="AI13" s="125">
        <f t="shared" si="29"/>
        <v>1</v>
      </c>
      <c r="AJ13" s="30">
        <f t="shared" si="30"/>
        <v>5</v>
      </c>
      <c r="AK13" s="30" t="str">
        <f t="shared" si="31"/>
        <v>very high</v>
      </c>
      <c r="AL13" s="30">
        <f>SUM(coded_data!BK13:BN13)</f>
        <v>2</v>
      </c>
      <c r="AM13" s="125">
        <f t="shared" si="32"/>
        <v>0.5</v>
      </c>
      <c r="AN13" s="30">
        <f>IF(AO13="very low", 1, IF(AO13="low", 2, IF(AO13="moderate", 3, IF(AO13="high", 4, 5))))</f>
        <v>3</v>
      </c>
      <c r="AO13" s="30" t="str">
        <f>IF(AM13&lt;=20%, "very low", IF(AM13&lt;=40%, "low", IF(AM13&lt;=60%, "moderate", IF(AM13&lt;=80%, "high", "very high"))))</f>
        <v>moderate</v>
      </c>
      <c r="AP13" s="30">
        <f>SUM(coded_data!BO13:BP13)</f>
        <v>2</v>
      </c>
      <c r="AQ13" s="125">
        <f t="shared" si="33"/>
        <v>0.33333333333333331</v>
      </c>
      <c r="AR13" s="30">
        <f t="shared" si="34"/>
        <v>2</v>
      </c>
      <c r="AS13" s="30" t="str">
        <f t="shared" si="35"/>
        <v>low</v>
      </c>
      <c r="AT13" s="30">
        <f>SUM(coded_data!BQ13)</f>
        <v>0</v>
      </c>
      <c r="AU13" s="125">
        <f t="shared" si="36"/>
        <v>0</v>
      </c>
      <c r="AV13" s="30">
        <f t="shared" si="37"/>
        <v>1</v>
      </c>
      <c r="AW13" s="30" t="str">
        <f t="shared" si="38"/>
        <v>very low</v>
      </c>
      <c r="AX13" s="30">
        <f>SUM(coded_data!BR13:BX13)</f>
        <v>7</v>
      </c>
      <c r="AY13" s="125">
        <f t="shared" si="39"/>
        <v>1</v>
      </c>
      <c r="AZ13" s="30">
        <f t="shared" si="40"/>
        <v>5</v>
      </c>
      <c r="BA13" s="30" t="str">
        <f t="shared" si="41"/>
        <v>very high</v>
      </c>
      <c r="BB13" s="30">
        <f>SUM(coded_data!BY13:CJ13)</f>
        <v>5</v>
      </c>
      <c r="BC13" s="125">
        <f t="shared" si="42"/>
        <v>0.41666666666666669</v>
      </c>
      <c r="BD13" s="30">
        <f t="shared" si="43"/>
        <v>3</v>
      </c>
      <c r="BE13" s="30" t="str">
        <f t="shared" si="44"/>
        <v>moderate</v>
      </c>
      <c r="BF13" s="30">
        <f>SUM(coded_data!CK13:CN13)</f>
        <v>4</v>
      </c>
      <c r="BG13" s="125">
        <f t="shared" si="45"/>
        <v>1</v>
      </c>
      <c r="BH13" s="30">
        <f t="shared" si="46"/>
        <v>5</v>
      </c>
      <c r="BI13" s="30" t="str">
        <f t="shared" si="47"/>
        <v>very high</v>
      </c>
      <c r="BJ13" s="30">
        <f>SUM(coded_data!CO13:CR13)</f>
        <v>4</v>
      </c>
      <c r="BK13" s="125">
        <f t="shared" si="48"/>
        <v>0.5714285714285714</v>
      </c>
      <c r="BL13" s="30">
        <f t="shared" si="49"/>
        <v>3</v>
      </c>
      <c r="BM13" s="30" t="str">
        <f t="shared" si="50"/>
        <v>moderate</v>
      </c>
      <c r="BN13" s="30">
        <f>SUM(coded_data!CS13:CX13)</f>
        <v>6</v>
      </c>
      <c r="BO13" s="125">
        <f t="shared" si="51"/>
        <v>1</v>
      </c>
      <c r="BP13" s="30">
        <f t="shared" si="52"/>
        <v>5</v>
      </c>
      <c r="BQ13" s="30" t="str">
        <f t="shared" si="53"/>
        <v>very high</v>
      </c>
    </row>
  </sheetData>
  <mergeCells count="21">
    <mergeCell ref="B1:Q1"/>
    <mergeCell ref="R1:AG1"/>
    <mergeCell ref="AH1:BE1"/>
    <mergeCell ref="BF1:BQ1"/>
    <mergeCell ref="AT2:AW2"/>
    <mergeCell ref="AX2:BA2"/>
    <mergeCell ref="BB2:BE2"/>
    <mergeCell ref="BF2:BI2"/>
    <mergeCell ref="BJ2:BM2"/>
    <mergeCell ref="BN2:BQ2"/>
    <mergeCell ref="V2:Y2"/>
    <mergeCell ref="Z2:AC2"/>
    <mergeCell ref="AD2:AG2"/>
    <mergeCell ref="AH2:AK2"/>
    <mergeCell ref="AL2:AO2"/>
    <mergeCell ref="AP2:AS2"/>
    <mergeCell ref="B2:E2"/>
    <mergeCell ref="F2:I2"/>
    <mergeCell ref="J2:M2"/>
    <mergeCell ref="N2:Q2"/>
    <mergeCell ref="R2:U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D9608-0853-49DA-9825-EB9CC452A97E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C54981-7F4A-45FF-A4A9-1500F9310B98}">
  <dimension ref="A4:M27"/>
  <sheetViews>
    <sheetView zoomScale="48" zoomScaleNormal="48" workbookViewId="0">
      <selection activeCell="O32" sqref="O32"/>
    </sheetView>
  </sheetViews>
  <sheetFormatPr defaultRowHeight="14.5" x14ac:dyDescent="0.35"/>
  <cols>
    <col min="1" max="1" width="5.453125" customWidth="1"/>
    <col min="2" max="2" width="48.453125" customWidth="1"/>
    <col min="3" max="3" width="7.54296875" customWidth="1"/>
    <col min="4" max="4" width="8" customWidth="1"/>
    <col min="5" max="5" width="9.453125" customWidth="1"/>
    <col min="6" max="6" width="11.7265625" customWidth="1"/>
    <col min="7" max="7" width="9.453125" customWidth="1"/>
    <col min="8" max="8" width="16.08984375" customWidth="1"/>
    <col min="9" max="9" width="20.6328125" style="125" customWidth="1"/>
    <col min="10" max="10" width="19.7265625" customWidth="1"/>
    <col min="11" max="11" width="9.6328125" customWidth="1"/>
    <col min="12" max="12" width="10.6328125" customWidth="1"/>
    <col min="13" max="13" width="19.36328125" customWidth="1"/>
  </cols>
  <sheetData>
    <row r="4" spans="1:13" x14ac:dyDescent="0.35">
      <c r="A4" t="s">
        <v>292</v>
      </c>
      <c r="B4" t="s">
        <v>293</v>
      </c>
      <c r="C4" t="s">
        <v>294</v>
      </c>
      <c r="D4" t="s">
        <v>295</v>
      </c>
      <c r="E4" t="s">
        <v>296</v>
      </c>
      <c r="F4" t="s">
        <v>297</v>
      </c>
      <c r="G4" t="s">
        <v>298</v>
      </c>
      <c r="H4" t="s">
        <v>299</v>
      </c>
      <c r="I4" s="125" t="s">
        <v>300</v>
      </c>
      <c r="J4" t="s">
        <v>301</v>
      </c>
      <c r="K4" t="s">
        <v>302</v>
      </c>
      <c r="L4" t="s">
        <v>303</v>
      </c>
      <c r="M4" t="s">
        <v>304</v>
      </c>
    </row>
    <row r="5" spans="1:13" x14ac:dyDescent="0.35">
      <c r="A5" t="s">
        <v>306</v>
      </c>
      <c r="B5" t="s">
        <v>257</v>
      </c>
      <c r="C5">
        <f>MIN(processed_data!B:B)</f>
        <v>4</v>
      </c>
      <c r="D5">
        <f>MAX(processed_data!B:B)</f>
        <v>4</v>
      </c>
      <c r="E5">
        <f>AVERAGE(processed_data!B:B)</f>
        <v>4</v>
      </c>
      <c r="F5">
        <f>MEDIAN(processed_data!B:B)</f>
        <v>4</v>
      </c>
      <c r="G5">
        <f>MODE(processed_data!B:B)</f>
        <v>4</v>
      </c>
      <c r="H5">
        <f>SUM(processed_data!B:B)</f>
        <v>40</v>
      </c>
      <c r="I5" s="125">
        <f>H5/COUNT(processed_data!A:A)/4</f>
        <v>1</v>
      </c>
      <c r="J5" s="30" t="str">
        <f>IF(I5&lt;=20%, "very low", IF(I5&lt;=40%, "low", IF(I5&lt;=60%, "moderate", IF(I5&lt;=80%, "high", "very high"))))</f>
        <v>very high</v>
      </c>
      <c r="K5" s="30">
        <f>IF(J5="very low", 1, IF(J5="low", 2, IF(J5="moderate", 3, IF(J5="high", 4, 5))))</f>
        <v>5</v>
      </c>
      <c r="L5">
        <f>D5-C5</f>
        <v>0</v>
      </c>
      <c r="M5">
        <f>_xlfn.STDEV.S(processed_data!B:B)</f>
        <v>0</v>
      </c>
    </row>
    <row r="6" spans="1:13" x14ac:dyDescent="0.35">
      <c r="A6" t="s">
        <v>307</v>
      </c>
      <c r="B6" t="s">
        <v>258</v>
      </c>
      <c r="C6" s="30">
        <f>MIN(processed_data!F:F)</f>
        <v>1</v>
      </c>
      <c r="D6" s="30">
        <f>MAX(processed_data!F:F)</f>
        <v>8</v>
      </c>
      <c r="E6" s="30">
        <f>AVERAGE(processed_data!F:F)</f>
        <v>6.3</v>
      </c>
      <c r="F6" s="30">
        <f>MEDIAN(processed_data!F:F)</f>
        <v>7</v>
      </c>
      <c r="G6" s="30">
        <f>MODE(processed_data!F:F)</f>
        <v>8</v>
      </c>
      <c r="H6" s="30">
        <f>SUM(processed_data!F:F)</f>
        <v>63</v>
      </c>
      <c r="I6" s="125">
        <f>H6/COUNT(processed_data!A:A)/10</f>
        <v>0.63</v>
      </c>
      <c r="J6" s="30" t="str">
        <f t="shared" ref="J6:J8" si="0">IF(I6&lt;=20%, "very low", IF(I6&lt;=40%, "low", IF(I6&lt;=60%, "moderate", IF(I6&lt;=80%, "high", "very high"))))</f>
        <v>high</v>
      </c>
      <c r="K6" s="30">
        <f t="shared" ref="K6:K8" si="1">IF(J6="very low", 1, IF(J6="low", 2, IF(J6="moderate", 3, IF(J6="high", 4, 5))))</f>
        <v>4</v>
      </c>
      <c r="L6" s="30">
        <f t="shared" ref="L6:L8" si="2">D6-C6</f>
        <v>7</v>
      </c>
      <c r="M6" s="30">
        <f>_xlfn.STDEV.S(processed_data!F:F)</f>
        <v>2.1108186931983424</v>
      </c>
    </row>
    <row r="7" spans="1:13" x14ac:dyDescent="0.35">
      <c r="A7" t="s">
        <v>308</v>
      </c>
      <c r="B7" t="s">
        <v>259</v>
      </c>
      <c r="C7" s="30">
        <f>MIN(processed_data!J:J)</f>
        <v>7</v>
      </c>
      <c r="D7" s="30">
        <f>MAX(processed_data!J:J)</f>
        <v>8</v>
      </c>
      <c r="E7" s="30">
        <f>AVERAGE(processed_data!J:J)</f>
        <v>7.9</v>
      </c>
      <c r="F7" s="30">
        <f>MEDIAN(processed_data!J:J)</f>
        <v>8</v>
      </c>
      <c r="G7" s="30">
        <f>MODE(processed_data!J:J)</f>
        <v>8</v>
      </c>
      <c r="H7" s="30">
        <f>SUM(processed_data!J:J)</f>
        <v>79</v>
      </c>
      <c r="I7" s="125">
        <f>H7/COUNT(processed_data!A:A)/8</f>
        <v>0.98750000000000004</v>
      </c>
      <c r="J7" s="30" t="str">
        <f t="shared" si="0"/>
        <v>very high</v>
      </c>
      <c r="K7" s="30">
        <f t="shared" si="1"/>
        <v>5</v>
      </c>
      <c r="L7" s="30">
        <f t="shared" si="2"/>
        <v>1</v>
      </c>
      <c r="M7" s="30">
        <f>_xlfn.STDEV.S(processed_data!J:J)</f>
        <v>0.31622776601683794</v>
      </c>
    </row>
    <row r="8" spans="1:13" x14ac:dyDescent="0.35">
      <c r="A8" t="s">
        <v>309</v>
      </c>
      <c r="B8" t="s">
        <v>260</v>
      </c>
      <c r="C8" s="30">
        <f>MIN(processed_data!N:N)</f>
        <v>2</v>
      </c>
      <c r="D8" s="30">
        <f>MAX(processed_data!N:N)</f>
        <v>6</v>
      </c>
      <c r="E8" s="30">
        <f>AVERAGE(processed_data!N:N)</f>
        <v>4.0999999999999996</v>
      </c>
      <c r="F8" s="30">
        <f>MEDIAN(processed_data!N:N)</f>
        <v>4</v>
      </c>
      <c r="G8" s="30">
        <f>MODE(processed_data!N:N)</f>
        <v>4</v>
      </c>
      <c r="H8" s="30">
        <f>SUM(processed_data!N:N)</f>
        <v>41</v>
      </c>
      <c r="I8" s="125">
        <f>H8/COUNT(processed_data!A:A)/7</f>
        <v>0.58571428571428563</v>
      </c>
      <c r="J8" s="30" t="str">
        <f t="shared" si="0"/>
        <v>moderate</v>
      </c>
      <c r="K8" s="30">
        <f t="shared" si="1"/>
        <v>3</v>
      </c>
      <c r="L8" s="30">
        <f t="shared" si="2"/>
        <v>4</v>
      </c>
      <c r="M8" s="30">
        <f>_xlfn.STDEV.S(processed_data!N:N)</f>
        <v>1.2866839377079191</v>
      </c>
    </row>
    <row r="10" spans="1:13" x14ac:dyDescent="0.35">
      <c r="A10" s="30" t="s">
        <v>292</v>
      </c>
      <c r="B10" s="30" t="s">
        <v>293</v>
      </c>
      <c r="C10" s="30" t="s">
        <v>294</v>
      </c>
      <c r="D10" s="30" t="s">
        <v>295</v>
      </c>
      <c r="E10" s="30" t="s">
        <v>296</v>
      </c>
      <c r="F10" s="30" t="s">
        <v>297</v>
      </c>
      <c r="G10" s="30" t="s">
        <v>298</v>
      </c>
      <c r="H10" s="30" t="s">
        <v>299</v>
      </c>
      <c r="I10" s="125" t="s">
        <v>300</v>
      </c>
      <c r="J10" s="30" t="s">
        <v>301</v>
      </c>
      <c r="K10" s="30" t="s">
        <v>302</v>
      </c>
      <c r="L10" s="30" t="s">
        <v>303</v>
      </c>
      <c r="M10" s="30" t="s">
        <v>304</v>
      </c>
    </row>
    <row r="11" spans="1:13" x14ac:dyDescent="0.35">
      <c r="A11" t="s">
        <v>310</v>
      </c>
      <c r="B11" t="s">
        <v>261</v>
      </c>
      <c r="C11" s="30">
        <f>MIN(processed_data!R:R)</f>
        <v>5</v>
      </c>
      <c r="D11" s="30">
        <f>MAX(processed_data!R:R)</f>
        <v>5</v>
      </c>
      <c r="E11" s="30">
        <f>AVERAGE(processed_data!R:R)</f>
        <v>5</v>
      </c>
      <c r="F11" s="30">
        <f>MEDIAN(processed_data!R:R)</f>
        <v>5</v>
      </c>
      <c r="G11" s="30">
        <f>MODE(processed_data!R:R)</f>
        <v>5</v>
      </c>
      <c r="H11" s="30">
        <f>SUM(processed_data!R:R)</f>
        <v>50</v>
      </c>
      <c r="I11" s="125">
        <f>H11/COUNT(processed_data!A:A)/5</f>
        <v>1</v>
      </c>
      <c r="J11" s="30" t="str">
        <f>IF(I11&lt;=20%, "very low", IF(I11&lt;=40%, "low", IF(I11&lt;=60%, "moderate", IF(I11&lt;=80%, "high", "very high"))))</f>
        <v>very high</v>
      </c>
      <c r="K11" s="30">
        <f>IF(J11="very low", 1, IF(J11="low", 2, IF(J11="moderate", 3, IF(J11="high", 4, 5))))</f>
        <v>5</v>
      </c>
      <c r="L11" s="30">
        <f>D11-C11</f>
        <v>0</v>
      </c>
      <c r="M11" s="30">
        <f>_xlfn.STDEV.S(processed_data!R:R)</f>
        <v>0</v>
      </c>
    </row>
    <row r="12" spans="1:13" x14ac:dyDescent="0.35">
      <c r="A12" t="s">
        <v>311</v>
      </c>
      <c r="B12" t="s">
        <v>262</v>
      </c>
      <c r="C12" s="30">
        <f>MIN(processed_data!V:V)</f>
        <v>3</v>
      </c>
      <c r="D12" s="30">
        <f>MAX(processed_data!V:V)</f>
        <v>5</v>
      </c>
      <c r="E12" s="30">
        <f>AVERAGE(processed_data!V:V)</f>
        <v>3.9</v>
      </c>
      <c r="F12" s="30">
        <f>MEDIAN(processed_data!V:V)</f>
        <v>4</v>
      </c>
      <c r="G12" s="30">
        <f>MODE(processed_data!V:V)</f>
        <v>4</v>
      </c>
      <c r="H12" s="30">
        <f>SUM(processed_data!V:V)</f>
        <v>39</v>
      </c>
      <c r="I12" s="125">
        <f>H12/COUNT(processed_data!A:A)/5</f>
        <v>0.78</v>
      </c>
      <c r="J12" s="30" t="str">
        <f>IF(I12&lt;=20%, "very low", IF(I12&lt;=40%, "low", IF(I12&lt;=60%, "moderate", IF(I12&lt;=80%, "high", "very high"))))</f>
        <v>high</v>
      </c>
      <c r="K12" s="30">
        <f>IF(J12="very low", 1, IF(J12="low", 2, IF(J12="moderate", 3, IF(J12="high", 4, 5))))</f>
        <v>4</v>
      </c>
      <c r="L12" s="30">
        <f>D12-C12</f>
        <v>2</v>
      </c>
      <c r="M12" s="30">
        <f>_xlfn.STDEV.S(processed_data!V:V)</f>
        <v>0.73786478737262229</v>
      </c>
    </row>
    <row r="13" spans="1:13" x14ac:dyDescent="0.35">
      <c r="A13" t="s">
        <v>312</v>
      </c>
      <c r="B13" t="s">
        <v>263</v>
      </c>
      <c r="C13" s="30">
        <f>MIN(processed_data!Z:Z)</f>
        <v>27</v>
      </c>
      <c r="D13" s="30">
        <f>MAX(processed_data!Z:Z)</f>
        <v>30</v>
      </c>
      <c r="E13" s="30">
        <f>AVERAGE(processed_data!Z:Z)</f>
        <v>28</v>
      </c>
      <c r="F13" s="30">
        <f>MEDIAN(processed_data!Z:Z)</f>
        <v>28</v>
      </c>
      <c r="G13" s="30">
        <f>MODE(processed_data!Z:Z)</f>
        <v>27</v>
      </c>
      <c r="H13" s="30">
        <f>SUM(processed_data!Z:Z)</f>
        <v>280</v>
      </c>
      <c r="I13" s="125">
        <f>H13/COUNT(processed_data!A:A)/40</f>
        <v>0.7</v>
      </c>
      <c r="J13" s="30" t="str">
        <f>IF(I13&lt;=20%, "very low", IF(I13&lt;=40%, "low", IF(I13&lt;=60%, "moderate", IF(I13&lt;=80%, "high", "very high"))))</f>
        <v>high</v>
      </c>
      <c r="K13" s="30">
        <f>IF(J13="very low", 1, IF(J13="low", 2, IF(J13="moderate", 3, IF(J13="high", 4, 5))))</f>
        <v>4</v>
      </c>
      <c r="L13" s="30">
        <f>D13-C13</f>
        <v>3</v>
      </c>
      <c r="M13" s="30">
        <f>_xlfn.STDEV.S(processed_data!Z:Z)</f>
        <v>1.0540925533894598</v>
      </c>
    </row>
    <row r="14" spans="1:13" x14ac:dyDescent="0.35">
      <c r="A14" t="s">
        <v>313</v>
      </c>
      <c r="B14" t="s">
        <v>264</v>
      </c>
      <c r="C14" s="30">
        <f>MIN(processed_data!AD:AD)</f>
        <v>40</v>
      </c>
      <c r="D14" s="30">
        <f>MAX(processed_data!AD:AD)</f>
        <v>47</v>
      </c>
      <c r="E14" s="30">
        <f>AVERAGE(processed_data!AD:AD)</f>
        <v>44.9</v>
      </c>
      <c r="F14" s="30">
        <f>MEDIAN(processed_data!AD:AD)</f>
        <v>46.5</v>
      </c>
      <c r="G14" s="30">
        <f>MODE(processed_data!AD:AD)</f>
        <v>47</v>
      </c>
      <c r="H14" s="30">
        <f>SUM(processed_data!AD:AD)</f>
        <v>449</v>
      </c>
      <c r="I14" s="125">
        <f>H14/COUNT(processed_data!A:A)/55</f>
        <v>0.81636363636363629</v>
      </c>
      <c r="J14" s="30" t="str">
        <f>IF(I14&lt;=20%, "very low", IF(I14&lt;=40%, "low", IF(I14&lt;=60%, "moderate", IF(I14&lt;=80%, "high", "very high"))))</f>
        <v>very high</v>
      </c>
      <c r="K14" s="30">
        <f>IF(J14="very low", 1, IF(J14="low", 2, IF(J14="moderate", 3, IF(J14="high", 4, 5))))</f>
        <v>5</v>
      </c>
      <c r="L14" s="30">
        <f>D14-C14</f>
        <v>7</v>
      </c>
      <c r="M14" s="30">
        <f>_xlfn.STDEV.S(processed_data!AD:AD)</f>
        <v>2.6436506745197801</v>
      </c>
    </row>
    <row r="16" spans="1:13" x14ac:dyDescent="0.35">
      <c r="A16" s="30" t="s">
        <v>292</v>
      </c>
      <c r="B16" s="30" t="s">
        <v>293</v>
      </c>
      <c r="C16" s="30" t="s">
        <v>294</v>
      </c>
      <c r="D16" s="30" t="s">
        <v>295</v>
      </c>
      <c r="E16" s="30" t="s">
        <v>296</v>
      </c>
      <c r="F16" s="30" t="s">
        <v>297</v>
      </c>
      <c r="G16" s="30" t="s">
        <v>298</v>
      </c>
      <c r="H16" s="30" t="s">
        <v>299</v>
      </c>
      <c r="I16" s="125" t="s">
        <v>300</v>
      </c>
      <c r="J16" s="30" t="s">
        <v>301</v>
      </c>
      <c r="K16" s="30" t="s">
        <v>302</v>
      </c>
      <c r="L16" s="30" t="s">
        <v>303</v>
      </c>
      <c r="M16" s="30" t="s">
        <v>304</v>
      </c>
    </row>
    <row r="17" spans="1:13" x14ac:dyDescent="0.35">
      <c r="A17" t="s">
        <v>314</v>
      </c>
      <c r="B17" t="s">
        <v>265</v>
      </c>
      <c r="C17" s="30">
        <f>MIN(processed_data!AH:AH)</f>
        <v>3</v>
      </c>
      <c r="D17" s="30">
        <f>MAX(processed_data!AH:AH)</f>
        <v>3</v>
      </c>
      <c r="E17" s="30">
        <f>AVERAGE(processed_data!AH:AH)</f>
        <v>3</v>
      </c>
      <c r="F17" s="30">
        <f>MEDIAN(processed_data!AH:AH)</f>
        <v>3</v>
      </c>
      <c r="G17" s="30">
        <f>MODE(processed_data!AH:AH)</f>
        <v>3</v>
      </c>
      <c r="H17" s="30">
        <f>SUM(processed_data!AH:AH)</f>
        <v>30</v>
      </c>
      <c r="I17" s="125">
        <f>H17/COUNT(processed_data!A:A)/3</f>
        <v>1</v>
      </c>
      <c r="J17" s="30" t="str">
        <f>IF(I17&lt;=20%, "very low", IF(I17&lt;=40%, "low", IF(I17&lt;=60%, "moderate", IF(I17&lt;=80%, "high", "very high"))))</f>
        <v>very high</v>
      </c>
      <c r="K17" s="30">
        <f>IF(J17="very low", 1, IF(J17="low", 2, IF(J17="moderate", 3, IF(J17="high", 4, 5))))</f>
        <v>5</v>
      </c>
      <c r="L17" s="30">
        <f>D17-C17</f>
        <v>0</v>
      </c>
      <c r="M17" s="30">
        <f>_xlfn.STDEV.S(processed_data!AH:AH)</f>
        <v>0</v>
      </c>
    </row>
    <row r="18" spans="1:13" x14ac:dyDescent="0.35">
      <c r="A18" t="s">
        <v>315</v>
      </c>
      <c r="B18" t="s">
        <v>266</v>
      </c>
      <c r="C18" s="30">
        <f>MIN(processed_data!AL:AL)</f>
        <v>2</v>
      </c>
      <c r="D18" s="30">
        <f>MAX(processed_data!AL:AL)</f>
        <v>3</v>
      </c>
      <c r="E18" s="30">
        <f>AVERAGE(processed_data!AL:AL)</f>
        <v>2.5</v>
      </c>
      <c r="F18" s="30">
        <f>MEDIAN(processed_data!AL:AL)</f>
        <v>2.5</v>
      </c>
      <c r="G18" s="30">
        <f>MODE(processed_data!AL:AL)</f>
        <v>2</v>
      </c>
      <c r="H18" s="30">
        <f>SUM(processed_data!AL:AL)</f>
        <v>25</v>
      </c>
      <c r="I18" s="125">
        <f>H18/COUNT(processed_data!A:A)/4</f>
        <v>0.625</v>
      </c>
      <c r="J18" s="30" t="str">
        <f>IF(I18&lt;=20%, "very low", IF(I18&lt;=40%, "low", IF(I18&lt;=60%, "moderate", IF(I18&lt;=80%, "high", "very high"))))</f>
        <v>high</v>
      </c>
      <c r="K18" s="30">
        <f>IF(J18="very low", 1, IF(J18="low", 2, IF(J18="moderate", 3, IF(J18="high", 4, 5))))</f>
        <v>4</v>
      </c>
      <c r="L18" s="30">
        <f>D18-C18</f>
        <v>1</v>
      </c>
      <c r="M18" s="30">
        <f>_xlfn.STDEV.S(processed_data!AL:AL)</f>
        <v>0.52704627669472992</v>
      </c>
    </row>
    <row r="19" spans="1:13" x14ac:dyDescent="0.35">
      <c r="A19" t="s">
        <v>316</v>
      </c>
      <c r="B19" t="s">
        <v>267</v>
      </c>
      <c r="C19" s="30">
        <f>MIN(processed_data!AP:AP)</f>
        <v>2</v>
      </c>
      <c r="D19" s="30">
        <f>MAX(processed_data!AP:AP)</f>
        <v>5</v>
      </c>
      <c r="E19" s="30">
        <f>AVERAGE(processed_data!AP:AP)</f>
        <v>2.5</v>
      </c>
      <c r="F19" s="30">
        <f>MEDIAN(processed_data!AP:AP)</f>
        <v>2</v>
      </c>
      <c r="G19" s="30">
        <f>MODE(processed_data!AP:AP)</f>
        <v>2</v>
      </c>
      <c r="H19" s="30">
        <f>SUM(processed_data!AP:AP)</f>
        <v>25</v>
      </c>
      <c r="I19" s="125">
        <f>H19/COUNT(processed_data!A:A)/7</f>
        <v>0.35714285714285715</v>
      </c>
      <c r="J19" s="30" t="str">
        <f>IF(I19&lt;=20%, "very low", IF(I19&lt;=40%, "low", IF(I19&lt;=60%, "moderate", IF(I19&lt;=80%, "high", "very high"))))</f>
        <v>low</v>
      </c>
      <c r="K19" s="30">
        <f>IF(J19="very low", 1, IF(J19="low", 2, IF(J19="moderate", 3, IF(J19="high", 4, 5))))</f>
        <v>2</v>
      </c>
      <c r="L19" s="30">
        <f>D19-C19</f>
        <v>3</v>
      </c>
      <c r="M19" s="30">
        <f>_xlfn.STDEV.S(processed_data!AP:AP)</f>
        <v>1.0801234497346435</v>
      </c>
    </row>
    <row r="20" spans="1:13" x14ac:dyDescent="0.35">
      <c r="A20" t="s">
        <v>317</v>
      </c>
      <c r="B20" t="s">
        <v>305</v>
      </c>
      <c r="C20" s="30">
        <f>MIN(processed_data!AT:AT)</f>
        <v>0</v>
      </c>
      <c r="D20" s="30">
        <f>MAX(processed_data!AT:AT)</f>
        <v>3</v>
      </c>
      <c r="E20" s="30">
        <f>AVERAGE(processed_data!AT:AT)</f>
        <v>0.8</v>
      </c>
      <c r="F20" s="30">
        <f>MEDIAN(processed_data!AT:AT)</f>
        <v>0.5</v>
      </c>
      <c r="G20" s="30">
        <f>MODE(processed_data!AT:AT)</f>
        <v>0</v>
      </c>
      <c r="H20" s="30">
        <f>SUM(processed_data!AT:AT)</f>
        <v>8</v>
      </c>
      <c r="I20" s="125">
        <f>H20/COUNT(processed_data!A:A)/4</f>
        <v>0.2</v>
      </c>
      <c r="J20" s="30" t="str">
        <f>IF(I20&lt;=20%, "very low", IF(I20&lt;=40%, "low", IF(I20&lt;=60%, "moderate", IF(I20&lt;=80%, "high", "very high"))))</f>
        <v>very low</v>
      </c>
      <c r="K20" s="30">
        <f>IF(J20="very low", 1, IF(J20="low", 2, IF(J20="moderate", 3, IF(J20="high", 4, 5))))</f>
        <v>1</v>
      </c>
      <c r="L20" s="30">
        <f>D20-C20</f>
        <v>3</v>
      </c>
      <c r="M20" s="30">
        <f>_xlfn.STDEV.S(processed_data!AT:AT)</f>
        <v>1.0327955589886444</v>
      </c>
    </row>
    <row r="21" spans="1:13" x14ac:dyDescent="0.35">
      <c r="A21" t="s">
        <v>318</v>
      </c>
      <c r="B21" t="s">
        <v>288</v>
      </c>
      <c r="C21" s="30">
        <f>MIN(processed_data!AX:AX)</f>
        <v>2</v>
      </c>
      <c r="D21" s="30">
        <f>MAX(processed_data!AX:AX)</f>
        <v>7</v>
      </c>
      <c r="E21" s="30">
        <f>AVERAGE(processed_data!AX:AX)</f>
        <v>5</v>
      </c>
      <c r="F21" s="30">
        <f>MEDIAN(processed_data!AX:AX)</f>
        <v>4.5</v>
      </c>
      <c r="G21" s="30">
        <f>MODE(processed_data!AX:AX)</f>
        <v>7</v>
      </c>
      <c r="H21" s="30">
        <f>SUM(processed_data!AX:AX)</f>
        <v>50</v>
      </c>
      <c r="I21" s="125">
        <f>H21/COUNT(processed_data!A:A)/6</f>
        <v>0.83333333333333337</v>
      </c>
      <c r="J21" s="30" t="str">
        <f>IF(I21&lt;=20%, "very low", IF(I21&lt;=40%, "low", IF(I21&lt;=60%, "moderate", IF(I21&lt;=80%, "high", "very high"))))</f>
        <v>very high</v>
      </c>
      <c r="K21" s="30">
        <f>IF(J21="very low", 1, IF(J21="low", 2, IF(J21="moderate", 3, IF(J21="high", 4, 5))))</f>
        <v>5</v>
      </c>
      <c r="L21" s="30">
        <f>D21-C21</f>
        <v>5</v>
      </c>
      <c r="M21" s="30">
        <f>_xlfn.STDEV.S(processed_data!AX:AX)</f>
        <v>1.8856180831641267</v>
      </c>
    </row>
    <row r="22" spans="1:13" x14ac:dyDescent="0.35">
      <c r="A22" t="s">
        <v>319</v>
      </c>
      <c r="B22" t="s">
        <v>270</v>
      </c>
      <c r="C22" s="30">
        <f>MIN(processed_data!BB:BB)</f>
        <v>1</v>
      </c>
      <c r="D22" s="30">
        <f>MAX(processed_data!BB:BB)</f>
        <v>5</v>
      </c>
      <c r="E22" s="30">
        <f>AVERAGE(processed_data!BB:BB)</f>
        <v>3.4</v>
      </c>
      <c r="F22" s="30">
        <f>MEDIAN(processed_data!BB:BB)</f>
        <v>3.5</v>
      </c>
      <c r="G22" s="30">
        <f>MODE(processed_data!BB:BB)</f>
        <v>5</v>
      </c>
      <c r="H22" s="30">
        <f>SUM(processed_data!BB:BB)</f>
        <v>34</v>
      </c>
      <c r="I22" s="125">
        <f>H22/COUNT(processed_data!A:A)/12</f>
        <v>0.28333333333333333</v>
      </c>
      <c r="J22" s="30" t="str">
        <f>IF(I22&lt;=20%, "very low", IF(I22&lt;=40%, "low", IF(I22&lt;=60%, "moderate", IF(I22&lt;=80%, "high", "very high"))))</f>
        <v>low</v>
      </c>
      <c r="K22" s="30">
        <f>IF(J22="very low", 1, IF(J22="low", 2, IF(J22="moderate", 3, IF(J22="high", 4, 5))))</f>
        <v>2</v>
      </c>
      <c r="L22" s="30">
        <f>D22-C22</f>
        <v>4</v>
      </c>
      <c r="M22" s="30">
        <f>_xlfn.STDEV.S(processed_data!BB:BB)</f>
        <v>1.5776212754932311</v>
      </c>
    </row>
    <row r="24" spans="1:13" x14ac:dyDescent="0.35">
      <c r="A24" s="30" t="s">
        <v>292</v>
      </c>
      <c r="B24" s="30" t="s">
        <v>293</v>
      </c>
      <c r="C24" s="30" t="s">
        <v>294</v>
      </c>
      <c r="D24" s="30" t="s">
        <v>295</v>
      </c>
      <c r="E24" s="30" t="s">
        <v>296</v>
      </c>
      <c r="F24" s="30" t="s">
        <v>297</v>
      </c>
      <c r="G24" s="30" t="s">
        <v>298</v>
      </c>
      <c r="H24" s="30" t="s">
        <v>299</v>
      </c>
      <c r="I24" s="125" t="s">
        <v>300</v>
      </c>
      <c r="J24" s="30" t="s">
        <v>301</v>
      </c>
      <c r="K24" s="30" t="s">
        <v>302</v>
      </c>
      <c r="L24" s="30" t="s">
        <v>303</v>
      </c>
      <c r="M24" s="30" t="s">
        <v>304</v>
      </c>
    </row>
    <row r="25" spans="1:13" x14ac:dyDescent="0.35">
      <c r="A25" t="s">
        <v>320</v>
      </c>
      <c r="B25" t="s">
        <v>289</v>
      </c>
      <c r="C25" s="30">
        <f>MIN(processed_data!BF:BF)</f>
        <v>2</v>
      </c>
      <c r="D25" s="30">
        <f>MAX(processed_data!BF:BF)</f>
        <v>4</v>
      </c>
      <c r="E25" s="30">
        <f>AVERAGE(processed_data!BF:BF)</f>
        <v>3.6</v>
      </c>
      <c r="F25" s="30">
        <f>MEDIAN(processed_data!BF:BF)</f>
        <v>4</v>
      </c>
      <c r="G25" s="30">
        <f>MODE(processed_data!BF:BF)</f>
        <v>4</v>
      </c>
      <c r="H25" s="30">
        <f>SUM(processed_data!BF:BF)</f>
        <v>36</v>
      </c>
      <c r="I25" s="125">
        <f>H25/COUNT(processed_data!A:A)/4</f>
        <v>0.9</v>
      </c>
      <c r="J25" s="30" t="str">
        <f>IF(I25&lt;=20%, "very low", IF(I25&lt;=40%, "low", IF(I25&lt;=60%, "moderate", IF(I25&lt;=80%, "high", "very high"))))</f>
        <v>very high</v>
      </c>
      <c r="K25" s="30">
        <f>IF(J25="very low", 1, IF(J25="low", 2, IF(J25="moderate", 3, IF(J25="high", 4, 5))))</f>
        <v>5</v>
      </c>
      <c r="L25" s="30">
        <f>D25-C25</f>
        <v>2</v>
      </c>
      <c r="M25" s="30">
        <f>_xlfn.STDEV.S(processed_data!BF:BF)</f>
        <v>0.69920589878010153</v>
      </c>
    </row>
    <row r="26" spans="1:13" x14ac:dyDescent="0.35">
      <c r="A26" t="s">
        <v>321</v>
      </c>
      <c r="B26" t="s">
        <v>291</v>
      </c>
      <c r="C26" s="30">
        <f>MIN(processed_data!BJ:BJ)</f>
        <v>4</v>
      </c>
      <c r="D26" s="30">
        <f>MAX(processed_data!BJ:BJ)</f>
        <v>5</v>
      </c>
      <c r="E26" s="30">
        <f>AVERAGE(processed_data!BJ:BJ)</f>
        <v>4.3</v>
      </c>
      <c r="F26" s="30">
        <f>MEDIAN(processed_data!BJ:BJ)</f>
        <v>4</v>
      </c>
      <c r="G26" s="30">
        <f>MODE(processed_data!BJ:BJ)</f>
        <v>4</v>
      </c>
      <c r="H26" s="30">
        <f>SUM(processed_data!BJ:BJ)</f>
        <v>43</v>
      </c>
      <c r="I26" s="125">
        <f>H26/COUNT(processed_data!A:A)/7</f>
        <v>0.61428571428571421</v>
      </c>
      <c r="J26" s="30" t="str">
        <f>IF(I26&lt;=20%, "very low", IF(I26&lt;=40%, "low", IF(I26&lt;=60%, "moderate", IF(I26&lt;=80%, "high", "very high"))))</f>
        <v>high</v>
      </c>
      <c r="K26" s="30">
        <f>IF(J26="very low", 1, IF(J26="low", 2, IF(J26="moderate", 3, IF(J26="high", 4, 5))))</f>
        <v>4</v>
      </c>
      <c r="L26" s="30">
        <f>D26-C26</f>
        <v>1</v>
      </c>
      <c r="M26" s="30">
        <f>_xlfn.STDEV.S(processed_data!BJ:BJ)</f>
        <v>0.48304589153964728</v>
      </c>
    </row>
    <row r="27" spans="1:13" x14ac:dyDescent="0.35">
      <c r="A27" t="s">
        <v>322</v>
      </c>
      <c r="B27" t="s">
        <v>290</v>
      </c>
      <c r="C27" s="30">
        <f>MIN(processed_data!BN:BN)</f>
        <v>6</v>
      </c>
      <c r="D27" s="30">
        <f>MAX(processed_data!BN:BN)</f>
        <v>6</v>
      </c>
      <c r="E27" s="30">
        <f>AVERAGE(processed_data!BN:BN)</f>
        <v>6</v>
      </c>
      <c r="F27" s="30">
        <f>MEDIAN(processed_data!BN:BN)</f>
        <v>6</v>
      </c>
      <c r="G27" s="30">
        <f>MODE(processed_data!BN:BN)</f>
        <v>6</v>
      </c>
      <c r="H27" s="30">
        <f>SUM(processed_data!BN:BN)</f>
        <v>60</v>
      </c>
      <c r="I27" s="125">
        <f>H27/COUNT(processed_data!A:A)/6</f>
        <v>1</v>
      </c>
      <c r="J27" s="30" t="str">
        <f>IF(I27&lt;=20%, "very low", IF(I27&lt;=40%, "low", IF(I27&lt;=60%, "moderate", IF(I27&lt;=80%, "high", "very high"))))</f>
        <v>very high</v>
      </c>
      <c r="K27" s="30">
        <f>IF(J27="very low", 1, IF(J27="low", 2, IF(J27="moderate", 3, IF(J27="high", 4, 5))))</f>
        <v>5</v>
      </c>
      <c r="L27" s="30">
        <f>D27-C27</f>
        <v>0</v>
      </c>
      <c r="M27" s="30">
        <f>_xlfn.STDEV.S(processed_data!BN:BN)</f>
        <v>0</v>
      </c>
    </row>
  </sheetData>
  <conditionalFormatting sqref="I5:I8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{DD80EB5C-91D5-4EF7-8B28-98920C3A6C8A}</x14:id>
        </ext>
      </extLst>
    </cfRule>
  </conditionalFormatting>
  <conditionalFormatting sqref="I11:I14">
    <cfRule type="dataBar" priority="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{B4D6CB0A-099B-4CC1-81B9-E5E2657A3920}</x14:id>
        </ext>
      </extLst>
    </cfRule>
  </conditionalFormatting>
  <conditionalFormatting sqref="I17:I22">
    <cfRule type="dataBar" priority="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{7C79FDF2-A424-420D-9604-5738D5958E39}</x14:id>
        </ext>
      </extLst>
    </cfRule>
  </conditionalFormatting>
  <conditionalFormatting sqref="I25:I27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{75E2914A-9CFA-49C8-9C77-CB51753C1C1B}</x14:id>
        </ext>
      </extLst>
    </cfRule>
  </conditionalFormatting>
  <conditionalFormatting sqref="K5:K8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1:K14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7:K22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5:K2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tableParts count="4">
    <tablePart r:id="rId1"/>
    <tablePart r:id="rId2"/>
    <tablePart r:id="rId3"/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D80EB5C-91D5-4EF7-8B28-98920C3A6C8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I5:I8</xm:sqref>
        </x14:conditionalFormatting>
        <x14:conditionalFormatting xmlns:xm="http://schemas.microsoft.com/office/excel/2006/main">
          <x14:cfRule type="dataBar" id="{B4D6CB0A-099B-4CC1-81B9-E5E2657A392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I11:I14</xm:sqref>
        </x14:conditionalFormatting>
        <x14:conditionalFormatting xmlns:xm="http://schemas.microsoft.com/office/excel/2006/main">
          <x14:cfRule type="dataBar" id="{7C79FDF2-A424-420D-9604-5738D5958E3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I17:I22</xm:sqref>
        </x14:conditionalFormatting>
        <x14:conditionalFormatting xmlns:xm="http://schemas.microsoft.com/office/excel/2006/main">
          <x14:cfRule type="dataBar" id="{75E2914A-9CFA-49C8-9C77-CB51753C1C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I25:I27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2A556-F626-4A26-B11C-4857991C5AC4}">
  <dimension ref="A5:R22"/>
  <sheetViews>
    <sheetView tabSelected="1" topLeftCell="A2" workbookViewId="0">
      <selection activeCell="A22" sqref="A22"/>
    </sheetView>
  </sheetViews>
  <sheetFormatPr defaultRowHeight="14.5" x14ac:dyDescent="0.35"/>
  <cols>
    <col min="1" max="1" width="40.08984375" customWidth="1"/>
  </cols>
  <sheetData>
    <row r="5" spans="1:18" x14ac:dyDescent="0.35">
      <c r="B5" s="30" t="s">
        <v>257</v>
      </c>
      <c r="C5" s="30" t="s">
        <v>258</v>
      </c>
      <c r="D5" s="30" t="s">
        <v>259</v>
      </c>
      <c r="E5" s="30" t="s">
        <v>260</v>
      </c>
      <c r="F5" s="30" t="s">
        <v>261</v>
      </c>
      <c r="G5" s="30" t="s">
        <v>262</v>
      </c>
      <c r="H5" s="30" t="s">
        <v>263</v>
      </c>
      <c r="I5" s="30" t="s">
        <v>264</v>
      </c>
      <c r="J5" s="30" t="s">
        <v>265</v>
      </c>
      <c r="K5" s="30" t="s">
        <v>266</v>
      </c>
      <c r="L5" s="30" t="s">
        <v>267</v>
      </c>
      <c r="M5" s="30" t="s">
        <v>305</v>
      </c>
      <c r="N5" s="30" t="s">
        <v>288</v>
      </c>
      <c r="O5" s="30" t="s">
        <v>270</v>
      </c>
      <c r="P5" s="30" t="s">
        <v>289</v>
      </c>
      <c r="Q5" s="30" t="s">
        <v>291</v>
      </c>
      <c r="R5" s="30" t="s">
        <v>290</v>
      </c>
    </row>
    <row r="6" spans="1:18" x14ac:dyDescent="0.35">
      <c r="A6" s="30" t="s">
        <v>257</v>
      </c>
      <c r="B6">
        <v>1</v>
      </c>
    </row>
    <row r="7" spans="1:18" x14ac:dyDescent="0.35">
      <c r="A7" s="30" t="s">
        <v>258</v>
      </c>
      <c r="C7">
        <v>1</v>
      </c>
    </row>
    <row r="8" spans="1:18" x14ac:dyDescent="0.35">
      <c r="A8" s="30" t="s">
        <v>259</v>
      </c>
      <c r="D8">
        <v>1</v>
      </c>
    </row>
    <row r="9" spans="1:18" x14ac:dyDescent="0.35">
      <c r="A9" s="30" t="s">
        <v>260</v>
      </c>
      <c r="E9">
        <v>1</v>
      </c>
    </row>
    <row r="10" spans="1:18" x14ac:dyDescent="0.35">
      <c r="A10" s="30" t="s">
        <v>261</v>
      </c>
      <c r="F10">
        <v>1</v>
      </c>
    </row>
    <row r="11" spans="1:18" x14ac:dyDescent="0.35">
      <c r="A11" s="30" t="s">
        <v>262</v>
      </c>
      <c r="G11">
        <v>1</v>
      </c>
    </row>
    <row r="12" spans="1:18" x14ac:dyDescent="0.35">
      <c r="A12" s="30" t="s">
        <v>263</v>
      </c>
      <c r="H12">
        <v>1</v>
      </c>
    </row>
    <row r="13" spans="1:18" x14ac:dyDescent="0.35">
      <c r="A13" s="30" t="s">
        <v>264</v>
      </c>
      <c r="I13">
        <v>1</v>
      </c>
    </row>
    <row r="14" spans="1:18" x14ac:dyDescent="0.35">
      <c r="A14" s="30" t="s">
        <v>265</v>
      </c>
      <c r="J14">
        <v>1</v>
      </c>
    </row>
    <row r="15" spans="1:18" x14ac:dyDescent="0.35">
      <c r="A15" s="30" t="s">
        <v>266</v>
      </c>
      <c r="K15">
        <v>1</v>
      </c>
    </row>
    <row r="16" spans="1:18" x14ac:dyDescent="0.35">
      <c r="A16" s="30" t="s">
        <v>267</v>
      </c>
      <c r="F16" s="30"/>
      <c r="L16">
        <v>1</v>
      </c>
    </row>
    <row r="17" spans="1:18" x14ac:dyDescent="0.35">
      <c r="A17" s="30" t="s">
        <v>305</v>
      </c>
      <c r="M17">
        <v>1</v>
      </c>
    </row>
    <row r="18" spans="1:18" x14ac:dyDescent="0.35">
      <c r="A18" s="30" t="s">
        <v>288</v>
      </c>
      <c r="N18">
        <v>1</v>
      </c>
    </row>
    <row r="19" spans="1:18" x14ac:dyDescent="0.35">
      <c r="A19" s="30" t="s">
        <v>270</v>
      </c>
      <c r="O19">
        <v>1</v>
      </c>
    </row>
    <row r="20" spans="1:18" x14ac:dyDescent="0.35">
      <c r="A20" s="30" t="s">
        <v>289</v>
      </c>
      <c r="P20">
        <v>1</v>
      </c>
    </row>
    <row r="21" spans="1:18" x14ac:dyDescent="0.35">
      <c r="A21" s="30" t="s">
        <v>291</v>
      </c>
      <c r="Q21">
        <v>1</v>
      </c>
    </row>
    <row r="22" spans="1:18" x14ac:dyDescent="0.35">
      <c r="A22" s="30" t="s">
        <v>290</v>
      </c>
      <c r="R2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Intro</vt:lpstr>
      <vt:lpstr>raw_data</vt:lpstr>
      <vt:lpstr>coded_data</vt:lpstr>
      <vt:lpstr>processed_data</vt:lpstr>
      <vt:lpstr>survey answers</vt:lpstr>
      <vt:lpstr>summary</vt:lpstr>
      <vt:lpstr>correlations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2020-06-13T23:43:50Z</dcterms:modified>
</cp:coreProperties>
</file>