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 defaultThemeVersion="124226"/>
  <xr:revisionPtr revIDLastSave="0" documentId="13_ncr:1_{05BF4DAF-0B61-49EA-BCBB-804B074A72B9}" xr6:coauthVersionLast="45" xr6:coauthVersionMax="45" xr10:uidLastSave="{00000000-0000-0000-0000-000000000000}"/>
  <bookViews>
    <workbookView xWindow="-110" yWindow="-110" windowWidth="18470" windowHeight="11020" xr2:uid="{00000000-000D-0000-FFFF-FFFF00000000}"/>
  </bookViews>
  <sheets>
    <sheet name="Intro" sheetId="8" r:id="rId1"/>
    <sheet name="raw_data" sheetId="1" r:id="rId2"/>
    <sheet name="coded_data" sheetId="2" r:id="rId3"/>
    <sheet name="processed_data" sheetId="3" r:id="rId4"/>
    <sheet name="survey_answers" sheetId="6" r:id="rId5"/>
    <sheet name="summary" sheetId="5" r:id="rId6"/>
    <sheet name="correlation" sheetId="9" r:id="rId7"/>
  </sheets>
  <externalReferences>
    <externalReference r:id="rId8"/>
  </externalReferences>
  <definedNames>
    <definedName name="Respondents">'[1]Socio-demographic'!$A$3:$A$154+[1]Knowledge!$A$3:$A$153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6" l="1"/>
  <c r="E20" i="6"/>
  <c r="E19" i="6"/>
  <c r="E18" i="6"/>
  <c r="B9" i="8" l="1"/>
  <c r="BH14" i="6" l="1"/>
  <c r="BI14" i="6"/>
  <c r="BG14" i="6"/>
  <c r="FS5" i="2"/>
  <c r="FT5" i="2"/>
  <c r="FU5" i="2"/>
  <c r="FS6" i="2"/>
  <c r="FT6" i="2"/>
  <c r="FU6" i="2"/>
  <c r="FS7" i="2"/>
  <c r="FT7" i="2"/>
  <c r="FU7" i="2"/>
  <c r="FS8" i="2"/>
  <c r="FT8" i="2"/>
  <c r="FU8" i="2"/>
  <c r="FS9" i="2"/>
  <c r="FT9" i="2"/>
  <c r="FU9" i="2"/>
  <c r="FS10" i="2"/>
  <c r="FT10" i="2"/>
  <c r="FU10" i="2"/>
  <c r="FS11" i="2"/>
  <c r="FT11" i="2"/>
  <c r="FU11" i="2"/>
  <c r="FS12" i="2"/>
  <c r="FT12" i="2"/>
  <c r="FU12" i="2"/>
  <c r="FS13" i="2"/>
  <c r="FT13" i="2"/>
  <c r="FU13" i="2"/>
  <c r="FT4" i="2"/>
  <c r="FU4" i="2"/>
  <c r="FS4" i="2"/>
  <c r="AZ11" i="6" l="1"/>
  <c r="BA11" i="6"/>
  <c r="AY11" i="6"/>
  <c r="AW11" i="6"/>
  <c r="AX11" i="6"/>
  <c r="AV11" i="6"/>
  <c r="FF5" i="2"/>
  <c r="FG5" i="2"/>
  <c r="FH5" i="2"/>
  <c r="FF6" i="2"/>
  <c r="FG6" i="2"/>
  <c r="FH6" i="2"/>
  <c r="FF7" i="2"/>
  <c r="FG7" i="2"/>
  <c r="FH7" i="2"/>
  <c r="FF8" i="2"/>
  <c r="FG8" i="2"/>
  <c r="FH8" i="2"/>
  <c r="FF9" i="2"/>
  <c r="FG9" i="2"/>
  <c r="FH9" i="2"/>
  <c r="FF10" i="2"/>
  <c r="FG10" i="2"/>
  <c r="FH10" i="2"/>
  <c r="FF11" i="2"/>
  <c r="FG11" i="2"/>
  <c r="FH11" i="2"/>
  <c r="FF12" i="2"/>
  <c r="FG12" i="2"/>
  <c r="FH12" i="2"/>
  <c r="FF13" i="2"/>
  <c r="FG13" i="2"/>
  <c r="FH13" i="2"/>
  <c r="FG4" i="2"/>
  <c r="FH4" i="2"/>
  <c r="FF4" i="2"/>
  <c r="EZ5" i="2"/>
  <c r="FA5" i="2"/>
  <c r="FB5" i="2"/>
  <c r="EZ6" i="2"/>
  <c r="FA6" i="2"/>
  <c r="FB6" i="2"/>
  <c r="EZ7" i="2"/>
  <c r="FA7" i="2"/>
  <c r="FB7" i="2"/>
  <c r="EZ8" i="2"/>
  <c r="FA8" i="2"/>
  <c r="FB8" i="2"/>
  <c r="EZ9" i="2"/>
  <c r="FA9" i="2"/>
  <c r="FB9" i="2"/>
  <c r="EZ10" i="2"/>
  <c r="FA10" i="2"/>
  <c r="FB10" i="2"/>
  <c r="EZ11" i="2"/>
  <c r="FA11" i="2"/>
  <c r="FB11" i="2"/>
  <c r="EZ12" i="2"/>
  <c r="FA12" i="2"/>
  <c r="FB12" i="2"/>
  <c r="EZ13" i="2"/>
  <c r="FA13" i="2"/>
  <c r="FB13" i="2"/>
  <c r="FA4" i="2"/>
  <c r="FB4" i="2"/>
  <c r="EZ4" i="2"/>
  <c r="M24" i="5" l="1"/>
  <c r="M35" i="5"/>
  <c r="M30" i="5"/>
  <c r="M29" i="5"/>
  <c r="M31" i="5"/>
  <c r="M25" i="5"/>
  <c r="M20" i="5"/>
  <c r="M22" i="5"/>
  <c r="M19" i="5"/>
  <c r="M23" i="5"/>
  <c r="M21" i="5"/>
  <c r="M14" i="5"/>
  <c r="M13" i="5"/>
  <c r="M12" i="5"/>
  <c r="M15" i="5"/>
  <c r="M8" i="5"/>
  <c r="M7" i="5"/>
  <c r="M6" i="5"/>
  <c r="G35" i="5"/>
  <c r="G30" i="5"/>
  <c r="G29" i="5"/>
  <c r="G31" i="5"/>
  <c r="G25" i="5"/>
  <c r="G20" i="5"/>
  <c r="G22" i="5"/>
  <c r="G19" i="5"/>
  <c r="G24" i="5"/>
  <c r="G23" i="5"/>
  <c r="G21" i="5"/>
  <c r="G14" i="5"/>
  <c r="G13" i="5"/>
  <c r="G12" i="5"/>
  <c r="G15" i="5"/>
  <c r="E8" i="5"/>
  <c r="G8" i="5"/>
  <c r="G7" i="5"/>
  <c r="G6" i="5"/>
  <c r="F35" i="5"/>
  <c r="F30" i="5"/>
  <c r="F29" i="5"/>
  <c r="F31" i="5"/>
  <c r="F25" i="5"/>
  <c r="F20" i="5"/>
  <c r="F22" i="5"/>
  <c r="F19" i="5"/>
  <c r="F24" i="5"/>
  <c r="F23" i="5"/>
  <c r="F21" i="5"/>
  <c r="F14" i="5"/>
  <c r="F13" i="5"/>
  <c r="F12" i="5"/>
  <c r="F15" i="5"/>
  <c r="F8" i="5"/>
  <c r="F7" i="5"/>
  <c r="E7" i="5"/>
  <c r="E6" i="5"/>
  <c r="K35" i="5"/>
  <c r="G5" i="5"/>
  <c r="F6" i="5"/>
  <c r="F5" i="5"/>
  <c r="C5" i="5"/>
  <c r="D5" i="5"/>
  <c r="E5" i="5"/>
  <c r="H5" i="5"/>
  <c r="I5" i="5" s="1"/>
  <c r="J5" i="5" s="1"/>
  <c r="K5" i="5" s="1"/>
  <c r="C6" i="5"/>
  <c r="D6" i="5"/>
  <c r="L6" i="5" s="1"/>
  <c r="H6" i="5"/>
  <c r="I6" i="5" s="1"/>
  <c r="J6" i="5" s="1"/>
  <c r="K6" i="5" s="1"/>
  <c r="C7" i="5"/>
  <c r="D7" i="5"/>
  <c r="H7" i="5"/>
  <c r="I7" i="5" s="1"/>
  <c r="J7" i="5" s="1"/>
  <c r="K7" i="5" s="1"/>
  <c r="C8" i="5"/>
  <c r="D8" i="5"/>
  <c r="L8" i="5" s="1"/>
  <c r="H8" i="5"/>
  <c r="I8" i="5" s="1"/>
  <c r="J8" i="5" s="1"/>
  <c r="K8" i="5" s="1"/>
  <c r="L7" i="5" l="1"/>
  <c r="L5" i="5"/>
  <c r="M5" i="5"/>
  <c r="D15" i="5" l="1"/>
  <c r="BI6" i="6" l="1"/>
  <c r="BI7" i="6"/>
  <c r="BI8" i="6"/>
  <c r="BI9" i="6"/>
  <c r="BI10" i="6"/>
  <c r="BI11" i="6"/>
  <c r="BI12" i="6"/>
  <c r="BI13" i="6"/>
  <c r="BI5" i="6"/>
  <c r="BH6" i="6"/>
  <c r="BH7" i="6"/>
  <c r="BH8" i="6"/>
  <c r="BH9" i="6"/>
  <c r="BH10" i="6"/>
  <c r="BH11" i="6"/>
  <c r="BH12" i="6"/>
  <c r="BH13" i="6"/>
  <c r="BH5" i="6"/>
  <c r="BG6" i="6"/>
  <c r="BG7" i="6"/>
  <c r="BG8" i="6"/>
  <c r="BG9" i="6"/>
  <c r="BG10" i="6"/>
  <c r="BG11" i="6"/>
  <c r="BG12" i="6"/>
  <c r="BG13" i="6"/>
  <c r="BG5" i="6"/>
  <c r="BD15" i="6"/>
  <c r="BD14" i="6"/>
  <c r="BD13" i="6"/>
  <c r="BD12" i="6"/>
  <c r="BD11" i="6"/>
  <c r="BD10" i="6"/>
  <c r="BD5" i="6"/>
  <c r="BD6" i="6"/>
  <c r="BD7" i="6"/>
  <c r="BD8" i="6"/>
  <c r="BD4" i="6"/>
  <c r="B1" i="5"/>
  <c r="BA17" i="6" l="1"/>
  <c r="BA18" i="6"/>
  <c r="BA19" i="6"/>
  <c r="AZ17" i="6"/>
  <c r="AZ18" i="6"/>
  <c r="AZ19" i="6"/>
  <c r="BA16" i="6"/>
  <c r="AZ16" i="6"/>
  <c r="AY17" i="6"/>
  <c r="AY18" i="6"/>
  <c r="AY19" i="6"/>
  <c r="AY16" i="6"/>
  <c r="AX17" i="6"/>
  <c r="AX18" i="6"/>
  <c r="AX19" i="6"/>
  <c r="AW17" i="6"/>
  <c r="AW18" i="6"/>
  <c r="AW19" i="6"/>
  <c r="AX16" i="6"/>
  <c r="AW16" i="6"/>
  <c r="AV17" i="6"/>
  <c r="AV18" i="6"/>
  <c r="AV19" i="6"/>
  <c r="AV16" i="6"/>
  <c r="BA7" i="6"/>
  <c r="BA8" i="6"/>
  <c r="BA9" i="6"/>
  <c r="BA10" i="6"/>
  <c r="BA12" i="6"/>
  <c r="BA6" i="6"/>
  <c r="AZ7" i="6"/>
  <c r="AZ8" i="6"/>
  <c r="AZ9" i="6"/>
  <c r="AZ10" i="6"/>
  <c r="AZ12" i="6"/>
  <c r="AZ6" i="6"/>
  <c r="AY7" i="6"/>
  <c r="AY8" i="6"/>
  <c r="AY9" i="6"/>
  <c r="AY10" i="6"/>
  <c r="AY12" i="6"/>
  <c r="AY6" i="6"/>
  <c r="AX7" i="6" l="1"/>
  <c r="AX8" i="6"/>
  <c r="AX9" i="6"/>
  <c r="AX10" i="6"/>
  <c r="AX12" i="6"/>
  <c r="AX6" i="6"/>
  <c r="AW7" i="6"/>
  <c r="AW8" i="6"/>
  <c r="AW9" i="6"/>
  <c r="AW10" i="6"/>
  <c r="AW12" i="6"/>
  <c r="AW6" i="6"/>
  <c r="AV7" i="6"/>
  <c r="AV8" i="6"/>
  <c r="AV9" i="6"/>
  <c r="AV10" i="6"/>
  <c r="AV12" i="6"/>
  <c r="AV6" i="6"/>
  <c r="AT4" i="2" l="1"/>
  <c r="AU4" i="2"/>
  <c r="U12" i="6" s="1"/>
  <c r="V12" i="6" s="1"/>
  <c r="X12" i="6" s="1"/>
  <c r="W12" i="6" s="1"/>
  <c r="AV4" i="2"/>
  <c r="AW4" i="2"/>
  <c r="AX4" i="2"/>
  <c r="AY4" i="2"/>
  <c r="AZ4" i="2"/>
  <c r="U20" i="6" s="1"/>
  <c r="V20" i="6" s="1"/>
  <c r="X20" i="6" s="1"/>
  <c r="W20" i="6" s="1"/>
  <c r="BA4" i="2"/>
  <c r="BB4" i="2"/>
  <c r="BC4" i="2"/>
  <c r="BD4" i="2"/>
  <c r="AT5" i="2"/>
  <c r="AU5" i="2"/>
  <c r="AV5" i="2"/>
  <c r="S17" i="6" s="1"/>
  <c r="AW5" i="2"/>
  <c r="AX5" i="2"/>
  <c r="AY5" i="2"/>
  <c r="AZ5" i="2"/>
  <c r="BA5" i="2"/>
  <c r="BB5" i="2"/>
  <c r="BC5" i="2"/>
  <c r="BD5" i="2"/>
  <c r="U19" i="6" s="1"/>
  <c r="V19" i="6" s="1"/>
  <c r="X19" i="6" s="1"/>
  <c r="W19" i="6" s="1"/>
  <c r="AT6" i="2"/>
  <c r="AU6" i="2"/>
  <c r="AV6" i="2"/>
  <c r="AW6" i="2"/>
  <c r="S10" i="6" s="1"/>
  <c r="AX6" i="2"/>
  <c r="AY6" i="2"/>
  <c r="AZ6" i="2"/>
  <c r="BA6" i="2"/>
  <c r="R15" i="6" s="1"/>
  <c r="BB6" i="2"/>
  <c r="T5" i="6" s="1"/>
  <c r="BC6" i="2"/>
  <c r="BD6" i="2"/>
  <c r="AT7" i="2"/>
  <c r="U4" i="6" s="1"/>
  <c r="V4" i="6" s="1"/>
  <c r="X4" i="6" s="1"/>
  <c r="W4" i="6" s="1"/>
  <c r="AU7" i="2"/>
  <c r="AV7" i="2"/>
  <c r="U17" i="6" s="1"/>
  <c r="V17" i="6" s="1"/>
  <c r="X17" i="6" s="1"/>
  <c r="W17" i="6" s="1"/>
  <c r="AW7" i="2"/>
  <c r="AX7" i="2"/>
  <c r="P24" i="6" s="1"/>
  <c r="AY7" i="2"/>
  <c r="AZ7" i="2"/>
  <c r="BA7" i="2"/>
  <c r="BB7" i="2"/>
  <c r="U5" i="6" s="1"/>
  <c r="V5" i="6" s="1"/>
  <c r="X5" i="6" s="1"/>
  <c r="W5" i="6" s="1"/>
  <c r="BC7" i="2"/>
  <c r="BD7" i="2"/>
  <c r="AT8" i="2"/>
  <c r="AU8" i="2"/>
  <c r="AV8" i="2"/>
  <c r="AW8" i="2"/>
  <c r="AX8" i="2"/>
  <c r="AY8" i="2"/>
  <c r="S18" i="6" s="1"/>
  <c r="AZ8" i="2"/>
  <c r="BA8" i="2"/>
  <c r="BB8" i="2"/>
  <c r="BC8" i="2"/>
  <c r="BD8" i="2"/>
  <c r="AT9" i="2"/>
  <c r="AU9" i="2"/>
  <c r="AV9" i="2"/>
  <c r="Q17" i="6" s="1"/>
  <c r="AW9" i="2"/>
  <c r="AX9" i="2"/>
  <c r="AY9" i="2"/>
  <c r="AZ9" i="2"/>
  <c r="BA9" i="2"/>
  <c r="BB9" i="2"/>
  <c r="BC9" i="2"/>
  <c r="BD9" i="2"/>
  <c r="AT10" i="2"/>
  <c r="AU10" i="2"/>
  <c r="AV10" i="2"/>
  <c r="AW10" i="2"/>
  <c r="AX10" i="2"/>
  <c r="AY10" i="2"/>
  <c r="AZ10" i="2"/>
  <c r="BA10" i="2"/>
  <c r="BB10" i="2"/>
  <c r="BC10" i="2"/>
  <c r="BD10" i="2"/>
  <c r="AT11" i="2"/>
  <c r="AU11" i="2"/>
  <c r="AV11" i="2"/>
  <c r="AW11" i="2"/>
  <c r="AX11" i="2"/>
  <c r="AY11" i="2"/>
  <c r="AZ11" i="2"/>
  <c r="BA11" i="2"/>
  <c r="BB11" i="2"/>
  <c r="P5" i="6" s="1"/>
  <c r="BC11" i="2"/>
  <c r="BD11" i="2"/>
  <c r="AT12" i="2"/>
  <c r="AU12" i="2"/>
  <c r="AV12" i="2"/>
  <c r="AW12" i="2"/>
  <c r="AX12" i="2"/>
  <c r="AY12" i="2"/>
  <c r="AZ12" i="2"/>
  <c r="BA12" i="2"/>
  <c r="BB12" i="2"/>
  <c r="BC12" i="2"/>
  <c r="BD12" i="2"/>
  <c r="AT13" i="2"/>
  <c r="AU13" i="2"/>
  <c r="AV13" i="2"/>
  <c r="AW13" i="2"/>
  <c r="AX13" i="2"/>
  <c r="AY13" i="2"/>
  <c r="AZ13" i="2"/>
  <c r="BA13" i="2"/>
  <c r="BB13" i="2"/>
  <c r="BC13" i="2"/>
  <c r="BD13" i="2"/>
  <c r="AS5" i="2"/>
  <c r="AA5" i="3" s="1"/>
  <c r="AC5" i="3" s="1"/>
  <c r="AB5" i="3" s="1"/>
  <c r="AS6" i="2"/>
  <c r="AS7" i="2"/>
  <c r="AA7" i="3" s="1"/>
  <c r="AC7" i="3" s="1"/>
  <c r="AB7" i="3" s="1"/>
  <c r="AS8" i="2"/>
  <c r="AA8" i="3" s="1"/>
  <c r="AC8" i="3" s="1"/>
  <c r="AB8" i="3" s="1"/>
  <c r="AS9" i="2"/>
  <c r="AS10" i="2"/>
  <c r="AA10" i="3" s="1"/>
  <c r="AC10" i="3" s="1"/>
  <c r="AB10" i="3" s="1"/>
  <c r="AS11" i="2"/>
  <c r="AA11" i="3" s="1"/>
  <c r="AC11" i="3" s="1"/>
  <c r="AB11" i="3" s="1"/>
  <c r="AS12" i="2"/>
  <c r="AA12" i="3" s="1"/>
  <c r="AC12" i="3" s="1"/>
  <c r="AB12" i="3" s="1"/>
  <c r="AS13" i="2"/>
  <c r="AA13" i="3" s="1"/>
  <c r="AC13" i="3" s="1"/>
  <c r="AB13" i="3" s="1"/>
  <c r="AS4" i="2"/>
  <c r="AA4" i="3" s="1"/>
  <c r="AC4" i="3" s="1"/>
  <c r="AB4" i="3" s="1"/>
  <c r="BP5" i="2"/>
  <c r="BP6" i="2"/>
  <c r="BP7" i="2"/>
  <c r="BP8" i="2"/>
  <c r="BP9" i="2"/>
  <c r="BP10" i="2"/>
  <c r="BP11" i="2"/>
  <c r="BP12" i="2"/>
  <c r="BP13" i="2"/>
  <c r="BP4" i="2"/>
  <c r="T24" i="6"/>
  <c r="T17" i="6"/>
  <c r="S15" i="6"/>
  <c r="R19" i="6"/>
  <c r="Q24" i="6"/>
  <c r="P20" i="6"/>
  <c r="P11" i="6"/>
  <c r="S20" i="6" l="1"/>
  <c r="T6" i="6"/>
  <c r="P4" i="6"/>
  <c r="Q20" i="6"/>
  <c r="R10" i="6"/>
  <c r="S12" i="6"/>
  <c r="R12" i="6"/>
  <c r="U24" i="6"/>
  <c r="V24" i="6" s="1"/>
  <c r="X24" i="6" s="1"/>
  <c r="W24" i="6" s="1"/>
  <c r="P17" i="6"/>
  <c r="Q5" i="6"/>
  <c r="R18" i="6"/>
  <c r="T11" i="6"/>
  <c r="S11" i="6"/>
  <c r="S24" i="6"/>
  <c r="U15" i="6"/>
  <c r="V15" i="6" s="1"/>
  <c r="X15" i="6" s="1"/>
  <c r="W15" i="6" s="1"/>
  <c r="T4" i="6"/>
  <c r="AA9" i="3"/>
  <c r="AC9" i="3" s="1"/>
  <c r="AB9" i="3" s="1"/>
  <c r="U18" i="6"/>
  <c r="V18" i="6" s="1"/>
  <c r="X18" i="6" s="1"/>
  <c r="W18" i="6" s="1"/>
  <c r="U11" i="6"/>
  <c r="V11" i="6" s="1"/>
  <c r="X11" i="6" s="1"/>
  <c r="W11" i="6" s="1"/>
  <c r="Q4" i="6"/>
  <c r="T20" i="6"/>
  <c r="S5" i="6"/>
  <c r="S4" i="6"/>
  <c r="U10" i="6"/>
  <c r="V10" i="6" s="1"/>
  <c r="X10" i="6" s="1"/>
  <c r="W10" i="6" s="1"/>
  <c r="AA6" i="3"/>
  <c r="AC6" i="3" s="1"/>
  <c r="AB6" i="3" s="1"/>
  <c r="T19" i="6"/>
  <c r="S19" i="6"/>
  <c r="R11" i="6"/>
  <c r="P12" i="6"/>
  <c r="P10" i="6"/>
  <c r="P18" i="6"/>
  <c r="P15" i="6"/>
  <c r="P19" i="6"/>
  <c r="Q12" i="6"/>
  <c r="Q10" i="6"/>
  <c r="Q18" i="6"/>
  <c r="Q15" i="6"/>
  <c r="Q19" i="6"/>
  <c r="R4" i="6"/>
  <c r="R17" i="6"/>
  <c r="R24" i="6"/>
  <c r="R20" i="6"/>
  <c r="R5" i="6"/>
  <c r="T12" i="6"/>
  <c r="T10" i="6"/>
  <c r="T18" i="6"/>
  <c r="T15" i="6"/>
  <c r="U6" i="6"/>
  <c r="V6" i="6" s="1"/>
  <c r="X6" i="6" s="1"/>
  <c r="W6" i="6" s="1"/>
  <c r="Q11" i="6"/>
  <c r="P6" i="6"/>
  <c r="Q6" i="6"/>
  <c r="R6" i="6"/>
  <c r="S6" i="6"/>
  <c r="DP4" i="2"/>
  <c r="ET5" i="2" l="1"/>
  <c r="ET6" i="2"/>
  <c r="ET7" i="2"/>
  <c r="ET8" i="2"/>
  <c r="ET9" i="2"/>
  <c r="ET10" i="2"/>
  <c r="ET11" i="2"/>
  <c r="ET12" i="2"/>
  <c r="ET13" i="2"/>
  <c r="ET4" i="2"/>
  <c r="EU5" i="2"/>
  <c r="EU6" i="2"/>
  <c r="EU7" i="2"/>
  <c r="EU8" i="2"/>
  <c r="EU9" i="2"/>
  <c r="EU10" i="2"/>
  <c r="EU11" i="2"/>
  <c r="EU12" i="2"/>
  <c r="EU13" i="2"/>
  <c r="EU4" i="2"/>
  <c r="ES5" i="2"/>
  <c r="ES6" i="2"/>
  <c r="ES7" i="2"/>
  <c r="ES8" i="2"/>
  <c r="ES9" i="2"/>
  <c r="ES10" i="2"/>
  <c r="ES11" i="2"/>
  <c r="ES12" i="2"/>
  <c r="ES13" i="2"/>
  <c r="ES4" i="2"/>
  <c r="EP5" i="2"/>
  <c r="EQ5" i="2"/>
  <c r="ER5" i="2"/>
  <c r="EP6" i="2"/>
  <c r="EQ6" i="2"/>
  <c r="ER6" i="2"/>
  <c r="EP7" i="2"/>
  <c r="EQ7" i="2"/>
  <c r="ER7" i="2"/>
  <c r="EP8" i="2"/>
  <c r="EQ8" i="2"/>
  <c r="ER8" i="2"/>
  <c r="EP9" i="2"/>
  <c r="EQ9" i="2"/>
  <c r="ER9" i="2"/>
  <c r="EP10" i="2"/>
  <c r="EQ10" i="2"/>
  <c r="ER10" i="2"/>
  <c r="EP11" i="2"/>
  <c r="EQ11" i="2"/>
  <c r="ER11" i="2"/>
  <c r="EP12" i="2"/>
  <c r="EQ12" i="2"/>
  <c r="ER12" i="2"/>
  <c r="EP13" i="2"/>
  <c r="EQ13" i="2"/>
  <c r="ER13" i="2"/>
  <c r="EQ4" i="2"/>
  <c r="ER4" i="2"/>
  <c r="EP4" i="2"/>
  <c r="EO5" i="2"/>
  <c r="EO6" i="2"/>
  <c r="EO7" i="2"/>
  <c r="EO8" i="2"/>
  <c r="EO9" i="2"/>
  <c r="EO10" i="2"/>
  <c r="EO11" i="2"/>
  <c r="EO12" i="2"/>
  <c r="EO13" i="2"/>
  <c r="EO4" i="2"/>
  <c r="AI14" i="6" s="1"/>
  <c r="AJ14" i="6" s="1"/>
  <c r="AL14" i="6" s="1"/>
  <c r="AK14" i="6" s="1"/>
  <c r="EL5" i="2"/>
  <c r="EM5" i="2"/>
  <c r="EN5" i="2"/>
  <c r="EL6" i="2"/>
  <c r="EM6" i="2"/>
  <c r="EN6" i="2"/>
  <c r="EL7" i="2"/>
  <c r="EM7" i="2"/>
  <c r="EN7" i="2"/>
  <c r="EL8" i="2"/>
  <c r="EM8" i="2"/>
  <c r="EN8" i="2"/>
  <c r="EL9" i="2"/>
  <c r="EM9" i="2"/>
  <c r="EN9" i="2"/>
  <c r="EL10" i="2"/>
  <c r="EM10" i="2"/>
  <c r="EN10" i="2"/>
  <c r="EL11" i="2"/>
  <c r="EM11" i="2"/>
  <c r="EN11" i="2"/>
  <c r="EL12" i="2"/>
  <c r="EM12" i="2"/>
  <c r="EN12" i="2"/>
  <c r="EL13" i="2"/>
  <c r="EM13" i="2"/>
  <c r="EN13" i="2"/>
  <c r="EM4" i="2"/>
  <c r="EN4" i="2"/>
  <c r="EL4" i="2"/>
  <c r="EK5" i="2"/>
  <c r="EK6" i="2"/>
  <c r="EK7" i="2"/>
  <c r="EK8" i="2"/>
  <c r="EK9" i="2"/>
  <c r="EK10" i="2"/>
  <c r="EK11" i="2"/>
  <c r="EK12" i="2"/>
  <c r="EK13" i="2"/>
  <c r="EK4" i="2"/>
  <c r="AI7" i="6" s="1"/>
  <c r="AJ7" i="6" s="1"/>
  <c r="AL7" i="6" s="1"/>
  <c r="AK7" i="6" s="1"/>
  <c r="EI5" i="2"/>
  <c r="EJ5" i="2"/>
  <c r="EI6" i="2"/>
  <c r="EJ6" i="2"/>
  <c r="EI7" i="2"/>
  <c r="EJ7" i="2"/>
  <c r="EI8" i="2"/>
  <c r="EJ8" i="2"/>
  <c r="EI9" i="2"/>
  <c r="EJ9" i="2"/>
  <c r="EI10" i="2"/>
  <c r="EJ10" i="2"/>
  <c r="EI11" i="2"/>
  <c r="EJ11" i="2"/>
  <c r="EI12" i="2"/>
  <c r="EJ12" i="2"/>
  <c r="EI13" i="2"/>
  <c r="EJ13" i="2"/>
  <c r="EJ4" i="2"/>
  <c r="EI4" i="2"/>
  <c r="EH5" i="2"/>
  <c r="EH6" i="2"/>
  <c r="EH7" i="2"/>
  <c r="EH8" i="2"/>
  <c r="EH9" i="2"/>
  <c r="EH10" i="2"/>
  <c r="EH11" i="2"/>
  <c r="EH12" i="2"/>
  <c r="EH13" i="2"/>
  <c r="EH4" i="2"/>
  <c r="EF5" i="2"/>
  <c r="EG5" i="2"/>
  <c r="EF6" i="2"/>
  <c r="EG6" i="2"/>
  <c r="EF7" i="2"/>
  <c r="EG7" i="2"/>
  <c r="EF8" i="2"/>
  <c r="EG8" i="2"/>
  <c r="EF9" i="2"/>
  <c r="EG9" i="2"/>
  <c r="EF10" i="2"/>
  <c r="EG10" i="2"/>
  <c r="EF11" i="2"/>
  <c r="EG11" i="2"/>
  <c r="EF12" i="2"/>
  <c r="EG12" i="2"/>
  <c r="EF13" i="2"/>
  <c r="EG13" i="2"/>
  <c r="EG4" i="2"/>
  <c r="EF4" i="2"/>
  <c r="EE5" i="2"/>
  <c r="EE6" i="2"/>
  <c r="EE7" i="2"/>
  <c r="EE8" i="2"/>
  <c r="EE9" i="2"/>
  <c r="EE10" i="2"/>
  <c r="EE11" i="2"/>
  <c r="EE12" i="2"/>
  <c r="EE13" i="2"/>
  <c r="EE4" i="2"/>
  <c r="EC5" i="2"/>
  <c r="ED5" i="2"/>
  <c r="EC6" i="2"/>
  <c r="ED6" i="2"/>
  <c r="EC7" i="2"/>
  <c r="ED7" i="2"/>
  <c r="EC8" i="2"/>
  <c r="ED8" i="2"/>
  <c r="EC9" i="2"/>
  <c r="ED9" i="2"/>
  <c r="EC10" i="2"/>
  <c r="ED10" i="2"/>
  <c r="EC11" i="2"/>
  <c r="ED11" i="2"/>
  <c r="EC12" i="2"/>
  <c r="ED12" i="2"/>
  <c r="EC13" i="2"/>
  <c r="ED13" i="2"/>
  <c r="ED4" i="2"/>
  <c r="EC4" i="2"/>
  <c r="AI12" i="6" s="1"/>
  <c r="AJ12" i="6" s="1"/>
  <c r="AL12" i="6" s="1"/>
  <c r="AK12" i="6" s="1"/>
  <c r="EB5" i="2"/>
  <c r="EB6" i="2"/>
  <c r="EB7" i="2"/>
  <c r="EB8" i="2"/>
  <c r="EB9" i="2"/>
  <c r="EB10" i="2"/>
  <c r="EB11" i="2"/>
  <c r="EB12" i="2"/>
  <c r="EB13" i="2"/>
  <c r="EB4" i="2"/>
  <c r="I9" i="2"/>
  <c r="BK6" i="3" l="1"/>
  <c r="BM6" i="3" s="1"/>
  <c r="BL6" i="3" s="1"/>
  <c r="BJ6" i="3"/>
  <c r="BO10" i="3"/>
  <c r="BQ10" i="3" s="1"/>
  <c r="BP10" i="3" s="1"/>
  <c r="BN10" i="3"/>
  <c r="BK12" i="3"/>
  <c r="BM12" i="3" s="1"/>
  <c r="BL12" i="3" s="1"/>
  <c r="BJ12" i="3"/>
  <c r="BO8" i="3"/>
  <c r="BQ8" i="3" s="1"/>
  <c r="BP8" i="3" s="1"/>
  <c r="BN8" i="3"/>
  <c r="AI10" i="6"/>
  <c r="AJ10" i="6" s="1"/>
  <c r="AL10" i="6" s="1"/>
  <c r="AK10" i="6" s="1"/>
  <c r="BK4" i="3"/>
  <c r="BM4" i="3" s="1"/>
  <c r="BL4" i="3" s="1"/>
  <c r="BJ4" i="3"/>
  <c r="AI13" i="6"/>
  <c r="AJ13" i="6" s="1"/>
  <c r="AL13" i="6" s="1"/>
  <c r="AK13" i="6" s="1"/>
  <c r="BS8" i="3"/>
  <c r="BU8" i="3" s="1"/>
  <c r="BT8" i="3" s="1"/>
  <c r="BR8" i="3"/>
  <c r="BK13" i="3"/>
  <c r="BM13" i="3" s="1"/>
  <c r="BL13" i="3" s="1"/>
  <c r="BJ13" i="3"/>
  <c r="BK5" i="3"/>
  <c r="BM5" i="3" s="1"/>
  <c r="BL5" i="3" s="1"/>
  <c r="BJ5" i="3"/>
  <c r="BO9" i="3"/>
  <c r="BQ9" i="3" s="1"/>
  <c r="BP9" i="3" s="1"/>
  <c r="BN9" i="3"/>
  <c r="BS7" i="3"/>
  <c r="BU7" i="3" s="1"/>
  <c r="BT7" i="3" s="1"/>
  <c r="BR7" i="3"/>
  <c r="AI6" i="6"/>
  <c r="AJ6" i="6" s="1"/>
  <c r="AL6" i="6" s="1"/>
  <c r="AK6" i="6" s="1"/>
  <c r="BS4" i="3"/>
  <c r="BU4" i="3" s="1"/>
  <c r="BT4" i="3" s="1"/>
  <c r="BR4" i="3"/>
  <c r="BK11" i="3"/>
  <c r="BM11" i="3" s="1"/>
  <c r="BL11" i="3" s="1"/>
  <c r="BJ11" i="3"/>
  <c r="BS13" i="3"/>
  <c r="BU13" i="3" s="1"/>
  <c r="BT13" i="3" s="1"/>
  <c r="BR13" i="3"/>
  <c r="BK10" i="3"/>
  <c r="BM10" i="3" s="1"/>
  <c r="BL10" i="3" s="1"/>
  <c r="BJ10" i="3"/>
  <c r="AI5" i="6"/>
  <c r="AJ5" i="6" s="1"/>
  <c r="AL5" i="6" s="1"/>
  <c r="AK5" i="6" s="1"/>
  <c r="BO4" i="3"/>
  <c r="BQ4" i="3" s="1"/>
  <c r="BP4" i="3" s="1"/>
  <c r="BN4" i="3"/>
  <c r="BO6" i="3"/>
  <c r="BQ6" i="3" s="1"/>
  <c r="BP6" i="3" s="1"/>
  <c r="BN6" i="3"/>
  <c r="AI9" i="6"/>
  <c r="AJ9" i="6" s="1"/>
  <c r="AL9" i="6" s="1"/>
  <c r="AK9" i="6" s="1"/>
  <c r="AI15" i="6"/>
  <c r="AJ15" i="6" s="1"/>
  <c r="AL15" i="6" s="1"/>
  <c r="AK15" i="6" s="1"/>
  <c r="BS12" i="3"/>
  <c r="BU12" i="3" s="1"/>
  <c r="BT12" i="3" s="1"/>
  <c r="BR12" i="3"/>
  <c r="AI4" i="6"/>
  <c r="AJ4" i="6" s="1"/>
  <c r="AL4" i="6" s="1"/>
  <c r="AK4" i="6" s="1"/>
  <c r="BO7" i="3"/>
  <c r="BQ7" i="3" s="1"/>
  <c r="BP7" i="3" s="1"/>
  <c r="BN7" i="3"/>
  <c r="BK9" i="3"/>
  <c r="BM9" i="3" s="1"/>
  <c r="BL9" i="3" s="1"/>
  <c r="BJ9" i="3"/>
  <c r="BO13" i="3"/>
  <c r="BQ13" i="3" s="1"/>
  <c r="BP13" i="3" s="1"/>
  <c r="BN13" i="3"/>
  <c r="BO5" i="3"/>
  <c r="BQ5" i="3" s="1"/>
  <c r="BP5" i="3" s="1"/>
  <c r="BN5" i="3"/>
  <c r="BS11" i="3"/>
  <c r="BU11" i="3" s="1"/>
  <c r="BT11" i="3" s="1"/>
  <c r="BR11" i="3"/>
  <c r="BS6" i="3"/>
  <c r="BU6" i="3" s="1"/>
  <c r="BT6" i="3" s="1"/>
  <c r="BR6" i="3"/>
  <c r="BS5" i="3"/>
  <c r="BU5" i="3" s="1"/>
  <c r="BT5" i="3" s="1"/>
  <c r="BR5" i="3"/>
  <c r="AI11" i="6"/>
  <c r="AJ11" i="6" s="1"/>
  <c r="AL11" i="6" s="1"/>
  <c r="AK11" i="6" s="1"/>
  <c r="BO12" i="3"/>
  <c r="BQ12" i="3" s="1"/>
  <c r="BP12" i="3" s="1"/>
  <c r="BN12" i="3"/>
  <c r="AI16" i="6"/>
  <c r="AJ16" i="6" s="1"/>
  <c r="AL16" i="6" s="1"/>
  <c r="AK16" i="6" s="1"/>
  <c r="BS10" i="3"/>
  <c r="BU10" i="3" s="1"/>
  <c r="BT10" i="3" s="1"/>
  <c r="BR10" i="3"/>
  <c r="AI8" i="6"/>
  <c r="AJ8" i="6" s="1"/>
  <c r="AL8" i="6" s="1"/>
  <c r="AK8" i="6" s="1"/>
  <c r="BK8" i="3"/>
  <c r="BM8" i="3" s="1"/>
  <c r="BL8" i="3" s="1"/>
  <c r="BJ8" i="3"/>
  <c r="BK7" i="3"/>
  <c r="BM7" i="3" s="1"/>
  <c r="BL7" i="3" s="1"/>
  <c r="BJ7" i="3"/>
  <c r="BO11" i="3"/>
  <c r="BQ11" i="3" s="1"/>
  <c r="BP11" i="3" s="1"/>
  <c r="BN11" i="3"/>
  <c r="BS9" i="3"/>
  <c r="BU9" i="3" s="1"/>
  <c r="BT9" i="3" s="1"/>
  <c r="BR9" i="3"/>
  <c r="EY5" i="2"/>
  <c r="EY6" i="2"/>
  <c r="EY7" i="2"/>
  <c r="EY8" i="2"/>
  <c r="EY9" i="2"/>
  <c r="EY10" i="2"/>
  <c r="EY11" i="2"/>
  <c r="EY12" i="2"/>
  <c r="EY13" i="2"/>
  <c r="EY4" i="2"/>
  <c r="EW5" i="2"/>
  <c r="EX5" i="2"/>
  <c r="EW6" i="2"/>
  <c r="EX6" i="2"/>
  <c r="EW7" i="2"/>
  <c r="EX7" i="2"/>
  <c r="EW8" i="2"/>
  <c r="EX8" i="2"/>
  <c r="EW9" i="2"/>
  <c r="EX9" i="2"/>
  <c r="EW10" i="2"/>
  <c r="EX10" i="2"/>
  <c r="EW11" i="2"/>
  <c r="EX11" i="2"/>
  <c r="EW12" i="2"/>
  <c r="EX12" i="2"/>
  <c r="EW13" i="2"/>
  <c r="EX13" i="2"/>
  <c r="EX4" i="2"/>
  <c r="EW4" i="2"/>
  <c r="AP6" i="6" s="1"/>
  <c r="AQ6" i="6" s="1"/>
  <c r="AS6" i="6" s="1"/>
  <c r="AR6" i="6" s="1"/>
  <c r="EV5" i="2"/>
  <c r="EV6" i="2"/>
  <c r="EV7" i="2"/>
  <c r="EV8" i="2"/>
  <c r="EV9" i="2"/>
  <c r="EV10" i="2"/>
  <c r="EV11" i="2"/>
  <c r="EV12" i="2"/>
  <c r="EV13" i="2"/>
  <c r="EV4" i="2"/>
  <c r="FR5" i="2"/>
  <c r="FR6" i="2"/>
  <c r="FR7" i="2"/>
  <c r="FR8" i="2"/>
  <c r="FR9" i="2"/>
  <c r="FR10" i="2"/>
  <c r="FR11" i="2"/>
  <c r="FR12" i="2"/>
  <c r="FR13" i="2"/>
  <c r="FR4" i="2"/>
  <c r="FN4" i="2"/>
  <c r="FO4" i="2"/>
  <c r="FP4" i="2"/>
  <c r="FQ4" i="2"/>
  <c r="FN5" i="2"/>
  <c r="FO5" i="2"/>
  <c r="FP5" i="2"/>
  <c r="FQ5" i="2"/>
  <c r="FN6" i="2"/>
  <c r="FO6" i="2"/>
  <c r="FP6" i="2"/>
  <c r="FQ6" i="2"/>
  <c r="FN7" i="2"/>
  <c r="FO7" i="2"/>
  <c r="FP7" i="2"/>
  <c r="FQ7" i="2"/>
  <c r="FN8" i="2"/>
  <c r="FO8" i="2"/>
  <c r="FP8" i="2"/>
  <c r="FQ8" i="2"/>
  <c r="FN9" i="2"/>
  <c r="FO9" i="2"/>
  <c r="FP9" i="2"/>
  <c r="FQ9" i="2"/>
  <c r="FN10" i="2"/>
  <c r="FO10" i="2"/>
  <c r="FP10" i="2"/>
  <c r="FQ10" i="2"/>
  <c r="FN11" i="2"/>
  <c r="FO11" i="2"/>
  <c r="FP11" i="2"/>
  <c r="FQ11" i="2"/>
  <c r="FN12" i="2"/>
  <c r="FO12" i="2"/>
  <c r="FP12" i="2"/>
  <c r="FQ12" i="2"/>
  <c r="FN13" i="2"/>
  <c r="FO13" i="2"/>
  <c r="FP13" i="2"/>
  <c r="FQ13" i="2"/>
  <c r="FM5" i="2"/>
  <c r="FM6" i="2"/>
  <c r="FM7" i="2"/>
  <c r="FM8" i="2"/>
  <c r="FM9" i="2"/>
  <c r="FM10" i="2"/>
  <c r="FM11" i="2"/>
  <c r="FM12" i="2"/>
  <c r="FM13" i="2"/>
  <c r="FM4" i="2"/>
  <c r="FL5" i="2"/>
  <c r="FL6" i="2"/>
  <c r="FL7" i="2"/>
  <c r="FL8" i="2"/>
  <c r="FL9" i="2"/>
  <c r="FL10" i="2"/>
  <c r="FL11" i="2"/>
  <c r="FL12" i="2"/>
  <c r="FL13" i="2"/>
  <c r="FL4" i="2"/>
  <c r="FI5" i="2"/>
  <c r="FJ5" i="2"/>
  <c r="FK5" i="2"/>
  <c r="FI6" i="2"/>
  <c r="FJ6" i="2"/>
  <c r="FK6" i="2"/>
  <c r="FI7" i="2"/>
  <c r="FJ7" i="2"/>
  <c r="FK7" i="2"/>
  <c r="FI8" i="2"/>
  <c r="FJ8" i="2"/>
  <c r="FK8" i="2"/>
  <c r="FI9" i="2"/>
  <c r="FJ9" i="2"/>
  <c r="FK9" i="2"/>
  <c r="FI10" i="2"/>
  <c r="FJ10" i="2"/>
  <c r="FK10" i="2"/>
  <c r="FI11" i="2"/>
  <c r="FJ11" i="2"/>
  <c r="FK11" i="2"/>
  <c r="FI12" i="2"/>
  <c r="FJ12" i="2"/>
  <c r="FK12" i="2"/>
  <c r="FI13" i="2"/>
  <c r="FJ13" i="2"/>
  <c r="FK13" i="2"/>
  <c r="FJ4" i="2"/>
  <c r="FK4" i="2"/>
  <c r="FI4" i="2"/>
  <c r="FD4" i="2"/>
  <c r="FE4" i="2"/>
  <c r="FD5" i="2"/>
  <c r="FE5" i="2"/>
  <c r="FD6" i="2"/>
  <c r="FE6" i="2"/>
  <c r="FD7" i="2"/>
  <c r="FE7" i="2"/>
  <c r="FD8" i="2"/>
  <c r="FE8" i="2"/>
  <c r="FD9" i="2"/>
  <c r="FE9" i="2"/>
  <c r="FD10" i="2"/>
  <c r="FE10" i="2"/>
  <c r="FD11" i="2"/>
  <c r="FE11" i="2"/>
  <c r="FD12" i="2"/>
  <c r="FE12" i="2"/>
  <c r="FD13" i="2"/>
  <c r="FE13" i="2"/>
  <c r="FC5" i="2"/>
  <c r="FC6" i="2"/>
  <c r="FC7" i="2"/>
  <c r="FC8" i="2"/>
  <c r="FC9" i="2"/>
  <c r="FC10" i="2"/>
  <c r="FC11" i="2"/>
  <c r="FC12" i="2"/>
  <c r="FC13" i="2"/>
  <c r="FC4" i="2"/>
  <c r="R23" i="9" l="1"/>
  <c r="R45" i="9" s="1"/>
  <c r="R67" i="9" s="1"/>
  <c r="Q24" i="9"/>
  <c r="Q46" i="9" s="1"/>
  <c r="Q68" i="9" s="1"/>
  <c r="Q23" i="9"/>
  <c r="Q45" i="9" s="1"/>
  <c r="Q67" i="9" s="1"/>
  <c r="Q22" i="9"/>
  <c r="Q44" i="9" s="1"/>
  <c r="Q66" i="9" s="1"/>
  <c r="S24" i="9"/>
  <c r="S46" i="9" s="1"/>
  <c r="S68" i="9" s="1"/>
  <c r="R24" i="9"/>
  <c r="R46" i="9" s="1"/>
  <c r="R68" i="9" s="1"/>
  <c r="BW10" i="3"/>
  <c r="BY10" i="3" s="1"/>
  <c r="BX10" i="3" s="1"/>
  <c r="BV10" i="3"/>
  <c r="H29" i="5"/>
  <c r="I29" i="5" s="1"/>
  <c r="J29" i="5" s="1"/>
  <c r="K29" i="5" s="1"/>
  <c r="D29" i="5"/>
  <c r="E29" i="5"/>
  <c r="C29" i="5"/>
  <c r="E31" i="5"/>
  <c r="H31" i="5"/>
  <c r="I31" i="5" s="1"/>
  <c r="J31" i="5" s="1"/>
  <c r="K31" i="5" s="1"/>
  <c r="D31" i="5"/>
  <c r="L31" i="5" s="1"/>
  <c r="C31" i="5"/>
  <c r="BW8" i="3"/>
  <c r="BY8" i="3" s="1"/>
  <c r="BX8" i="3" s="1"/>
  <c r="BV8" i="3"/>
  <c r="BW12" i="3"/>
  <c r="BY12" i="3" s="1"/>
  <c r="BX12" i="3" s="1"/>
  <c r="BV12" i="3"/>
  <c r="BW9" i="3"/>
  <c r="BY9" i="3" s="1"/>
  <c r="BX9" i="3" s="1"/>
  <c r="BV9" i="3"/>
  <c r="BW7" i="3"/>
  <c r="BY7" i="3" s="1"/>
  <c r="BX7" i="3" s="1"/>
  <c r="BV7" i="3"/>
  <c r="AP4" i="6"/>
  <c r="AQ4" i="6" s="1"/>
  <c r="AS4" i="6" s="1"/>
  <c r="AR4" i="6" s="1"/>
  <c r="BW4" i="3"/>
  <c r="BY4" i="3" s="1"/>
  <c r="BX4" i="3" s="1"/>
  <c r="BV4" i="3"/>
  <c r="BW6" i="3"/>
  <c r="BY6" i="3" s="1"/>
  <c r="BX6" i="3" s="1"/>
  <c r="BV6" i="3"/>
  <c r="BW13" i="3"/>
  <c r="BY13" i="3" s="1"/>
  <c r="BX13" i="3" s="1"/>
  <c r="BV13" i="3"/>
  <c r="BW5" i="3"/>
  <c r="BY5" i="3" s="1"/>
  <c r="BX5" i="3" s="1"/>
  <c r="BV5" i="3"/>
  <c r="H30" i="5"/>
  <c r="I30" i="5" s="1"/>
  <c r="J30" i="5" s="1"/>
  <c r="K30" i="5" s="1"/>
  <c r="D30" i="5"/>
  <c r="E30" i="5"/>
  <c r="C30" i="5"/>
  <c r="BW11" i="3"/>
  <c r="BY11" i="3" s="1"/>
  <c r="BX11" i="3" s="1"/>
  <c r="BV11" i="3"/>
  <c r="AP5" i="6"/>
  <c r="AQ5" i="6" s="1"/>
  <c r="AS5" i="6" s="1"/>
  <c r="AR5" i="6" s="1"/>
  <c r="EA5" i="2"/>
  <c r="EA6" i="2"/>
  <c r="EA7" i="2"/>
  <c r="EA8" i="2"/>
  <c r="EA9" i="2"/>
  <c r="EA10" i="2"/>
  <c r="EA11" i="2"/>
  <c r="EA12" i="2"/>
  <c r="EA13" i="2"/>
  <c r="EA4" i="2"/>
  <c r="DZ5" i="2"/>
  <c r="DZ6" i="2"/>
  <c r="DZ7" i="2"/>
  <c r="DZ8" i="2"/>
  <c r="DZ9" i="2"/>
  <c r="DZ10" i="2"/>
  <c r="DZ11" i="2"/>
  <c r="DZ12" i="2"/>
  <c r="DZ13" i="2"/>
  <c r="DZ4" i="2"/>
  <c r="DY5" i="2"/>
  <c r="DY6" i="2"/>
  <c r="DY7" i="2"/>
  <c r="DY8" i="2"/>
  <c r="DY9" i="2"/>
  <c r="DY10" i="2"/>
  <c r="DY11" i="2"/>
  <c r="DY12" i="2"/>
  <c r="DY13" i="2"/>
  <c r="DY4" i="2"/>
  <c r="DX5" i="2"/>
  <c r="DX6" i="2"/>
  <c r="DX7" i="2"/>
  <c r="DX8" i="2"/>
  <c r="DX9" i="2"/>
  <c r="DX10" i="2"/>
  <c r="DX11" i="2"/>
  <c r="DX12" i="2"/>
  <c r="DX13" i="2"/>
  <c r="DX4" i="2"/>
  <c r="DW5" i="2"/>
  <c r="DW6" i="2"/>
  <c r="DW7" i="2"/>
  <c r="DW8" i="2"/>
  <c r="DW9" i="2"/>
  <c r="DW10" i="2"/>
  <c r="DW11" i="2"/>
  <c r="DW12" i="2"/>
  <c r="DW13" i="2"/>
  <c r="DW4" i="2"/>
  <c r="DV5" i="2"/>
  <c r="DV6" i="2"/>
  <c r="DV7" i="2"/>
  <c r="DV8" i="2"/>
  <c r="DV9" i="2"/>
  <c r="DV10" i="2"/>
  <c r="DV11" i="2"/>
  <c r="DV12" i="2"/>
  <c r="DV13" i="2"/>
  <c r="DV4" i="2"/>
  <c r="DU5" i="2"/>
  <c r="DU6" i="2"/>
  <c r="DU7" i="2"/>
  <c r="DU8" i="2"/>
  <c r="DU9" i="2"/>
  <c r="DU10" i="2"/>
  <c r="DU11" i="2"/>
  <c r="DU12" i="2"/>
  <c r="DU13" i="2"/>
  <c r="DU4" i="2"/>
  <c r="DT5" i="2"/>
  <c r="DT6" i="2"/>
  <c r="DT7" i="2"/>
  <c r="DT8" i="2"/>
  <c r="DT9" i="2"/>
  <c r="DT10" i="2"/>
  <c r="DT11" i="2"/>
  <c r="DT12" i="2"/>
  <c r="DT13" i="2"/>
  <c r="DT4" i="2"/>
  <c r="DS5" i="2"/>
  <c r="DS6" i="2"/>
  <c r="DS7" i="2"/>
  <c r="DS8" i="2"/>
  <c r="DS9" i="2"/>
  <c r="DS10" i="2"/>
  <c r="DS11" i="2"/>
  <c r="DS12" i="2"/>
  <c r="DS13" i="2"/>
  <c r="DS4" i="2"/>
  <c r="DR5" i="2"/>
  <c r="DR6" i="2"/>
  <c r="DR7" i="2"/>
  <c r="DR8" i="2"/>
  <c r="DR9" i="2"/>
  <c r="DR10" i="2"/>
  <c r="DR11" i="2"/>
  <c r="DR12" i="2"/>
  <c r="DR13" i="2"/>
  <c r="DR4" i="2"/>
  <c r="DP5" i="2"/>
  <c r="DQ5" i="2"/>
  <c r="DP6" i="2"/>
  <c r="DQ6" i="2"/>
  <c r="DP7" i="2"/>
  <c r="DQ7" i="2"/>
  <c r="DP8" i="2"/>
  <c r="DQ8" i="2"/>
  <c r="DP9" i="2"/>
  <c r="DQ9" i="2"/>
  <c r="DP10" i="2"/>
  <c r="DQ10" i="2"/>
  <c r="DP11" i="2"/>
  <c r="DQ11" i="2"/>
  <c r="DP12" i="2"/>
  <c r="DQ12" i="2"/>
  <c r="DP13" i="2"/>
  <c r="DQ13" i="2"/>
  <c r="DQ4" i="2"/>
  <c r="DM5" i="2"/>
  <c r="DN5" i="2"/>
  <c r="DO5" i="2"/>
  <c r="DM6" i="2"/>
  <c r="DN6" i="2"/>
  <c r="DO6" i="2"/>
  <c r="DM7" i="2"/>
  <c r="DN7" i="2"/>
  <c r="DO7" i="2"/>
  <c r="DM8" i="2"/>
  <c r="DN8" i="2"/>
  <c r="DO8" i="2"/>
  <c r="DM9" i="2"/>
  <c r="DN9" i="2"/>
  <c r="DO9" i="2"/>
  <c r="DM10" i="2"/>
  <c r="DN10" i="2"/>
  <c r="DO10" i="2"/>
  <c r="DM11" i="2"/>
  <c r="DN11" i="2"/>
  <c r="DO11" i="2"/>
  <c r="DM12" i="2"/>
  <c r="DN12" i="2"/>
  <c r="DO12" i="2"/>
  <c r="DM13" i="2"/>
  <c r="DN13" i="2"/>
  <c r="DO13" i="2"/>
  <c r="DN4" i="2"/>
  <c r="DO4" i="2"/>
  <c r="DM4" i="2"/>
  <c r="DL5" i="2"/>
  <c r="DL6" i="2"/>
  <c r="DL7" i="2"/>
  <c r="DL8" i="2"/>
  <c r="DL9" i="2"/>
  <c r="DL10" i="2"/>
  <c r="DL11" i="2"/>
  <c r="DL12" i="2"/>
  <c r="DL13" i="2"/>
  <c r="DL4" i="2"/>
  <c r="DJ5" i="2"/>
  <c r="DK5" i="2"/>
  <c r="DJ6" i="2"/>
  <c r="DK6" i="2"/>
  <c r="DJ7" i="2"/>
  <c r="DK7" i="2"/>
  <c r="DJ8" i="2"/>
  <c r="DK8" i="2"/>
  <c r="DJ9" i="2"/>
  <c r="DK9" i="2"/>
  <c r="DJ10" i="2"/>
  <c r="DK10" i="2"/>
  <c r="DJ11" i="2"/>
  <c r="DK11" i="2"/>
  <c r="DJ12" i="2"/>
  <c r="DK12" i="2"/>
  <c r="DJ13" i="2"/>
  <c r="DK13" i="2"/>
  <c r="DK4" i="2"/>
  <c r="DJ4" i="2"/>
  <c r="DG5" i="2"/>
  <c r="DH5" i="2"/>
  <c r="DI5" i="2"/>
  <c r="DG6" i="2"/>
  <c r="DH6" i="2"/>
  <c r="DI6" i="2"/>
  <c r="DG7" i="2"/>
  <c r="DH7" i="2"/>
  <c r="DI7" i="2"/>
  <c r="DG8" i="2"/>
  <c r="DH8" i="2"/>
  <c r="DI8" i="2"/>
  <c r="DG9" i="2"/>
  <c r="DH9" i="2"/>
  <c r="DI9" i="2"/>
  <c r="DG10" i="2"/>
  <c r="DH10" i="2"/>
  <c r="DI10" i="2"/>
  <c r="DG11" i="2"/>
  <c r="DH11" i="2"/>
  <c r="DI11" i="2"/>
  <c r="DG12" i="2"/>
  <c r="DH12" i="2"/>
  <c r="DI12" i="2"/>
  <c r="DG13" i="2"/>
  <c r="DH13" i="2"/>
  <c r="DI13" i="2"/>
  <c r="DH4" i="2"/>
  <c r="DI4" i="2"/>
  <c r="DG4" i="2"/>
  <c r="L30" i="5" l="1"/>
  <c r="L29" i="5"/>
  <c r="AY7" i="3"/>
  <c r="BA7" i="3" s="1"/>
  <c r="AZ7" i="3" s="1"/>
  <c r="AX7" i="3"/>
  <c r="AY5" i="3"/>
  <c r="BA5" i="3" s="1"/>
  <c r="AZ5" i="3" s="1"/>
  <c r="AX5" i="3"/>
  <c r="AY13" i="3"/>
  <c r="BA13" i="3" s="1"/>
  <c r="AZ13" i="3" s="1"/>
  <c r="AX13" i="3"/>
  <c r="BC8" i="3"/>
  <c r="BE8" i="3" s="1"/>
  <c r="BD8" i="3" s="1"/>
  <c r="BB8" i="3"/>
  <c r="AB7" i="6"/>
  <c r="AC7" i="6" s="1"/>
  <c r="AE7" i="6" s="1"/>
  <c r="AD7" i="6" s="1"/>
  <c r="BG8" i="3"/>
  <c r="BI8" i="3" s="1"/>
  <c r="BH8" i="3" s="1"/>
  <c r="BF8" i="3"/>
  <c r="AY10" i="3"/>
  <c r="BA10" i="3" s="1"/>
  <c r="AZ10" i="3" s="1"/>
  <c r="AX10" i="3"/>
  <c r="BC7" i="3"/>
  <c r="BE7" i="3" s="1"/>
  <c r="BD7" i="3" s="1"/>
  <c r="BB7" i="3"/>
  <c r="BG7" i="3"/>
  <c r="BI7" i="3" s="1"/>
  <c r="BH7" i="3" s="1"/>
  <c r="BF7" i="3"/>
  <c r="BC13" i="3"/>
  <c r="BE13" i="3" s="1"/>
  <c r="BD13" i="3" s="1"/>
  <c r="BB13" i="3"/>
  <c r="BC12" i="3"/>
  <c r="BE12" i="3" s="1"/>
  <c r="BD12" i="3" s="1"/>
  <c r="BB12" i="3"/>
  <c r="BG12" i="3"/>
  <c r="BI12" i="3" s="1"/>
  <c r="BH12" i="3" s="1"/>
  <c r="BF12" i="3"/>
  <c r="BC6" i="3"/>
  <c r="BE6" i="3" s="1"/>
  <c r="BD6" i="3" s="1"/>
  <c r="BB6" i="3"/>
  <c r="BG6" i="3"/>
  <c r="BI6" i="3" s="1"/>
  <c r="BH6" i="3" s="1"/>
  <c r="BF6" i="3"/>
  <c r="BG5" i="3"/>
  <c r="BI5" i="3" s="1"/>
  <c r="BH5" i="3" s="1"/>
  <c r="BF5" i="3"/>
  <c r="AY9" i="3"/>
  <c r="BA9" i="3" s="1"/>
  <c r="AZ9" i="3" s="1"/>
  <c r="AX9" i="3"/>
  <c r="AY6" i="3"/>
  <c r="BA6" i="3" s="1"/>
  <c r="AZ6" i="3" s="1"/>
  <c r="AX6" i="3"/>
  <c r="BC11" i="3"/>
  <c r="BE11" i="3" s="1"/>
  <c r="BD11" i="3" s="1"/>
  <c r="BB11" i="3"/>
  <c r="BG11" i="3"/>
  <c r="BI11" i="3" s="1"/>
  <c r="BH11" i="3" s="1"/>
  <c r="BF11" i="3"/>
  <c r="AB19" i="6"/>
  <c r="AC19" i="6" s="1"/>
  <c r="AE19" i="6" s="1"/>
  <c r="AD19" i="6" s="1"/>
  <c r="BG4" i="3"/>
  <c r="BI4" i="3" s="1"/>
  <c r="BH4" i="3" s="1"/>
  <c r="BF4" i="3"/>
  <c r="AY4" i="3"/>
  <c r="BA4" i="3" s="1"/>
  <c r="AZ4" i="3" s="1"/>
  <c r="AB14" i="6"/>
  <c r="AC14" i="6" s="1"/>
  <c r="AE14" i="6" s="1"/>
  <c r="AD14" i="6" s="1"/>
  <c r="AX4" i="3"/>
  <c r="AY11" i="3"/>
  <c r="BA11" i="3" s="1"/>
  <c r="AZ11" i="3" s="1"/>
  <c r="AX11" i="3"/>
  <c r="BC10" i="3"/>
  <c r="BE10" i="3" s="1"/>
  <c r="BD10" i="3" s="1"/>
  <c r="BB10" i="3"/>
  <c r="AB6" i="6"/>
  <c r="AC6" i="6" s="1"/>
  <c r="AE6" i="6" s="1"/>
  <c r="AD6" i="6" s="1"/>
  <c r="BG10" i="3"/>
  <c r="BI10" i="3" s="1"/>
  <c r="BH10" i="3" s="1"/>
  <c r="BF10" i="3"/>
  <c r="H35" i="5"/>
  <c r="I35" i="5" s="1"/>
  <c r="D35" i="5"/>
  <c r="L35" i="5" s="1"/>
  <c r="E35" i="5"/>
  <c r="C35" i="5"/>
  <c r="BC4" i="3"/>
  <c r="BE4" i="3" s="1"/>
  <c r="BD4" i="3" s="1"/>
  <c r="AB12" i="6"/>
  <c r="AC12" i="6" s="1"/>
  <c r="AE12" i="6" s="1"/>
  <c r="AD12" i="6" s="1"/>
  <c r="BB4" i="3"/>
  <c r="AY12" i="3"/>
  <c r="BA12" i="3" s="1"/>
  <c r="AZ12" i="3" s="1"/>
  <c r="AX12" i="3"/>
  <c r="BC5" i="3"/>
  <c r="BE5" i="3" s="1"/>
  <c r="BD5" i="3" s="1"/>
  <c r="BB5" i="3"/>
  <c r="BG13" i="3"/>
  <c r="BI13" i="3" s="1"/>
  <c r="BH13" i="3" s="1"/>
  <c r="BF13" i="3"/>
  <c r="AY8" i="3"/>
  <c r="BA8" i="3" s="1"/>
  <c r="AZ8" i="3" s="1"/>
  <c r="AX8" i="3"/>
  <c r="AB11" i="6"/>
  <c r="AC11" i="6" s="1"/>
  <c r="AE11" i="6" s="1"/>
  <c r="AD11" i="6" s="1"/>
  <c r="BC9" i="3"/>
  <c r="BE9" i="3" s="1"/>
  <c r="BD9" i="3" s="1"/>
  <c r="BB9" i="3"/>
  <c r="BG9" i="3"/>
  <c r="BI9" i="3" s="1"/>
  <c r="BH9" i="3" s="1"/>
  <c r="BF9" i="3"/>
  <c r="DF5" i="2"/>
  <c r="DF6" i="2"/>
  <c r="DF7" i="2"/>
  <c r="DF8" i="2"/>
  <c r="DF9" i="2"/>
  <c r="DF10" i="2"/>
  <c r="DF11" i="2"/>
  <c r="DF12" i="2"/>
  <c r="DF13" i="2"/>
  <c r="DF4" i="2"/>
  <c r="DC4" i="2"/>
  <c r="DD4" i="2"/>
  <c r="DE4" i="2"/>
  <c r="DC5" i="2"/>
  <c r="DD5" i="2"/>
  <c r="DE5" i="2"/>
  <c r="DC6" i="2"/>
  <c r="DD6" i="2"/>
  <c r="DE6" i="2"/>
  <c r="DC7" i="2"/>
  <c r="DD7" i="2"/>
  <c r="DE7" i="2"/>
  <c r="DC8" i="2"/>
  <c r="DD8" i="2"/>
  <c r="DE8" i="2"/>
  <c r="DC9" i="2"/>
  <c r="DD9" i="2"/>
  <c r="DE9" i="2"/>
  <c r="DC10" i="2"/>
  <c r="DD10" i="2"/>
  <c r="DE10" i="2"/>
  <c r="DC11" i="2"/>
  <c r="DD11" i="2"/>
  <c r="DE11" i="2"/>
  <c r="DC12" i="2"/>
  <c r="DD12" i="2"/>
  <c r="DE12" i="2"/>
  <c r="DC13" i="2"/>
  <c r="DD13" i="2"/>
  <c r="DE13" i="2"/>
  <c r="DB5" i="2"/>
  <c r="DB6" i="2"/>
  <c r="DB7" i="2"/>
  <c r="DB8" i="2"/>
  <c r="DB9" i="2"/>
  <c r="DB10" i="2"/>
  <c r="DB11" i="2"/>
  <c r="DB12" i="2"/>
  <c r="DB13" i="2"/>
  <c r="DB4" i="2"/>
  <c r="AB8" i="6" s="1"/>
  <c r="AC8" i="6" s="1"/>
  <c r="AE8" i="6" s="1"/>
  <c r="AD8" i="6" s="1"/>
  <c r="DA5" i="2"/>
  <c r="DA6" i="2"/>
  <c r="DA7" i="2"/>
  <c r="DA8" i="2"/>
  <c r="DA9" i="2"/>
  <c r="DA10" i="2"/>
  <c r="DA11" i="2"/>
  <c r="DA12" i="2"/>
  <c r="DA13" i="2"/>
  <c r="DA4" i="2"/>
  <c r="CZ5" i="2"/>
  <c r="CZ6" i="2"/>
  <c r="CZ7" i="2"/>
  <c r="CZ8" i="2"/>
  <c r="CZ9" i="2"/>
  <c r="CZ10" i="2"/>
  <c r="CZ11" i="2"/>
  <c r="CZ12" i="2"/>
  <c r="CZ13" i="2"/>
  <c r="CZ4" i="2"/>
  <c r="CY5" i="2"/>
  <c r="CY6" i="2"/>
  <c r="CY7" i="2"/>
  <c r="CY8" i="2"/>
  <c r="CY9" i="2"/>
  <c r="CY10" i="2"/>
  <c r="CY11" i="2"/>
  <c r="CY12" i="2"/>
  <c r="CY13" i="2"/>
  <c r="CY4" i="2"/>
  <c r="CX5" i="2"/>
  <c r="CX6" i="2"/>
  <c r="CX7" i="2"/>
  <c r="CX8" i="2"/>
  <c r="CX9" i="2"/>
  <c r="CX10" i="2"/>
  <c r="CX11" i="2"/>
  <c r="CX12" i="2"/>
  <c r="CX13" i="2"/>
  <c r="CX4" i="2"/>
  <c r="CW4" i="2"/>
  <c r="CW5" i="2"/>
  <c r="CW6" i="2"/>
  <c r="CW7" i="2"/>
  <c r="CW8" i="2"/>
  <c r="CW9" i="2"/>
  <c r="CW10" i="2"/>
  <c r="CW11" i="2"/>
  <c r="CW12" i="2"/>
  <c r="CW13" i="2"/>
  <c r="CV5" i="2"/>
  <c r="CV6" i="2"/>
  <c r="CV7" i="2"/>
  <c r="CV8" i="2"/>
  <c r="CV9" i="2"/>
  <c r="CV10" i="2"/>
  <c r="CV11" i="2"/>
  <c r="CV12" i="2"/>
  <c r="CV13" i="2"/>
  <c r="CV4" i="2"/>
  <c r="CU5" i="2"/>
  <c r="CU6" i="2"/>
  <c r="CU7" i="2"/>
  <c r="CU8" i="2"/>
  <c r="CU9" i="2"/>
  <c r="CU10" i="2"/>
  <c r="CU11" i="2"/>
  <c r="CU12" i="2"/>
  <c r="CU13" i="2"/>
  <c r="CU4" i="2"/>
  <c r="CP4" i="2"/>
  <c r="CQ4" i="2"/>
  <c r="CR4" i="2"/>
  <c r="CS4" i="2"/>
  <c r="CT4" i="2"/>
  <c r="CP5" i="2"/>
  <c r="CQ5" i="2"/>
  <c r="CR5" i="2"/>
  <c r="CS5" i="2"/>
  <c r="CT5" i="2"/>
  <c r="CP6" i="2"/>
  <c r="CQ6" i="2"/>
  <c r="CR6" i="2"/>
  <c r="CS6" i="2"/>
  <c r="CT6" i="2"/>
  <c r="CP7" i="2"/>
  <c r="CQ7" i="2"/>
  <c r="CR7" i="2"/>
  <c r="CS7" i="2"/>
  <c r="CT7" i="2"/>
  <c r="CP8" i="2"/>
  <c r="CQ8" i="2"/>
  <c r="CR8" i="2"/>
  <c r="CS8" i="2"/>
  <c r="CT8" i="2"/>
  <c r="CP9" i="2"/>
  <c r="CQ9" i="2"/>
  <c r="CR9" i="2"/>
  <c r="CS9" i="2"/>
  <c r="CT9" i="2"/>
  <c r="CP10" i="2"/>
  <c r="CQ10" i="2"/>
  <c r="CR10" i="2"/>
  <c r="CS10" i="2"/>
  <c r="CT10" i="2"/>
  <c r="CP11" i="2"/>
  <c r="CQ11" i="2"/>
  <c r="CR11" i="2"/>
  <c r="CS11" i="2"/>
  <c r="CT11" i="2"/>
  <c r="CP12" i="2"/>
  <c r="CQ12" i="2"/>
  <c r="CR12" i="2"/>
  <c r="CS12" i="2"/>
  <c r="CT12" i="2"/>
  <c r="CP13" i="2"/>
  <c r="CQ13" i="2"/>
  <c r="CR13" i="2"/>
  <c r="CS13" i="2"/>
  <c r="CT13" i="2"/>
  <c r="CO13" i="2"/>
  <c r="CO5" i="2"/>
  <c r="CO6" i="2"/>
  <c r="CO7" i="2"/>
  <c r="CO8" i="2"/>
  <c r="CO9" i="2"/>
  <c r="CO10" i="2"/>
  <c r="CO11" i="2"/>
  <c r="CO12" i="2"/>
  <c r="CO4" i="2"/>
  <c r="CK5" i="2"/>
  <c r="CL5" i="2"/>
  <c r="CM5" i="2"/>
  <c r="CN5" i="2"/>
  <c r="CK6" i="2"/>
  <c r="CL6" i="2"/>
  <c r="CM6" i="2"/>
  <c r="CN6" i="2"/>
  <c r="CK7" i="2"/>
  <c r="CL7" i="2"/>
  <c r="CM7" i="2"/>
  <c r="CN7" i="2"/>
  <c r="CK8" i="2"/>
  <c r="CL8" i="2"/>
  <c r="CM8" i="2"/>
  <c r="CN8" i="2"/>
  <c r="CK9" i="2"/>
  <c r="CL9" i="2"/>
  <c r="CM9" i="2"/>
  <c r="CN9" i="2"/>
  <c r="CK10" i="2"/>
  <c r="CL10" i="2"/>
  <c r="CM10" i="2"/>
  <c r="CN10" i="2"/>
  <c r="CK11" i="2"/>
  <c r="CL11" i="2"/>
  <c r="CM11" i="2"/>
  <c r="CN11" i="2"/>
  <c r="CK12" i="2"/>
  <c r="CL12" i="2"/>
  <c r="CM12" i="2"/>
  <c r="CN12" i="2"/>
  <c r="CK13" i="2"/>
  <c r="CL13" i="2"/>
  <c r="CM13" i="2"/>
  <c r="CN13" i="2"/>
  <c r="CL4" i="2"/>
  <c r="CM4" i="2"/>
  <c r="CN4" i="2"/>
  <c r="CK4" i="2"/>
  <c r="CF4" i="2"/>
  <c r="CG4" i="2"/>
  <c r="CH4" i="2"/>
  <c r="CI4" i="2"/>
  <c r="CJ4" i="2"/>
  <c r="CF5" i="2"/>
  <c r="CG5" i="2"/>
  <c r="CH5" i="2"/>
  <c r="CI5" i="2"/>
  <c r="CJ5" i="2"/>
  <c r="CF6" i="2"/>
  <c r="CG6" i="2"/>
  <c r="CH6" i="2"/>
  <c r="CI6" i="2"/>
  <c r="CJ6" i="2"/>
  <c r="CF7" i="2"/>
  <c r="CG7" i="2"/>
  <c r="CH7" i="2"/>
  <c r="CI7" i="2"/>
  <c r="CJ7" i="2"/>
  <c r="CF8" i="2"/>
  <c r="CG8" i="2"/>
  <c r="CH8" i="2"/>
  <c r="CI8" i="2"/>
  <c r="CJ8" i="2"/>
  <c r="CF9" i="2"/>
  <c r="CG9" i="2"/>
  <c r="CH9" i="2"/>
  <c r="CI9" i="2"/>
  <c r="CJ9" i="2"/>
  <c r="CF10" i="2"/>
  <c r="CG10" i="2"/>
  <c r="CH10" i="2"/>
  <c r="CI10" i="2"/>
  <c r="CJ10" i="2"/>
  <c r="CF11" i="2"/>
  <c r="CG11" i="2"/>
  <c r="CH11" i="2"/>
  <c r="CI11" i="2"/>
  <c r="CJ11" i="2"/>
  <c r="CF12" i="2"/>
  <c r="CG12" i="2"/>
  <c r="CH12" i="2"/>
  <c r="CI12" i="2"/>
  <c r="CJ12" i="2"/>
  <c r="CF13" i="2"/>
  <c r="CG13" i="2"/>
  <c r="CH13" i="2"/>
  <c r="CI13" i="2"/>
  <c r="CJ13" i="2"/>
  <c r="CE5" i="2"/>
  <c r="CE6" i="2"/>
  <c r="CE7" i="2"/>
  <c r="CE8" i="2"/>
  <c r="CE9" i="2"/>
  <c r="CE10" i="2"/>
  <c r="CE11" i="2"/>
  <c r="CE12" i="2"/>
  <c r="CE13" i="2"/>
  <c r="CE4" i="2"/>
  <c r="CD4" i="2"/>
  <c r="CD5" i="2"/>
  <c r="CD6" i="2"/>
  <c r="CD7" i="2"/>
  <c r="CD8" i="2"/>
  <c r="CD9" i="2"/>
  <c r="CD10" i="2"/>
  <c r="CD11" i="2"/>
  <c r="CD12" i="2"/>
  <c r="CD13" i="2"/>
  <c r="BX4" i="2"/>
  <c r="BY4" i="2"/>
  <c r="BZ4" i="2"/>
  <c r="CA4" i="2"/>
  <c r="CB4" i="2"/>
  <c r="CC4" i="2"/>
  <c r="BX5" i="2"/>
  <c r="BY5" i="2"/>
  <c r="BZ5" i="2"/>
  <c r="CA5" i="2"/>
  <c r="CB5" i="2"/>
  <c r="CC5" i="2"/>
  <c r="BX6" i="2"/>
  <c r="BY6" i="2"/>
  <c r="BZ6" i="2"/>
  <c r="CA6" i="2"/>
  <c r="CB6" i="2"/>
  <c r="CC6" i="2"/>
  <c r="BX7" i="2"/>
  <c r="BY7" i="2"/>
  <c r="BZ7" i="2"/>
  <c r="CA7" i="2"/>
  <c r="CB7" i="2"/>
  <c r="CC7" i="2"/>
  <c r="BX8" i="2"/>
  <c r="BY8" i="2"/>
  <c r="BZ8" i="2"/>
  <c r="CA8" i="2"/>
  <c r="CB8" i="2"/>
  <c r="CC8" i="2"/>
  <c r="BX9" i="2"/>
  <c r="BY9" i="2"/>
  <c r="BZ9" i="2"/>
  <c r="CA9" i="2"/>
  <c r="CB9" i="2"/>
  <c r="CC9" i="2"/>
  <c r="BX10" i="2"/>
  <c r="BY10" i="2"/>
  <c r="BZ10" i="2"/>
  <c r="CA10" i="2"/>
  <c r="CB10" i="2"/>
  <c r="CC10" i="2"/>
  <c r="BX11" i="2"/>
  <c r="BY11" i="2"/>
  <c r="BZ11" i="2"/>
  <c r="CA11" i="2"/>
  <c r="CB11" i="2"/>
  <c r="CC11" i="2"/>
  <c r="BX12" i="2"/>
  <c r="BY12" i="2"/>
  <c r="BZ12" i="2"/>
  <c r="CA12" i="2"/>
  <c r="CB12" i="2"/>
  <c r="CC12" i="2"/>
  <c r="BX13" i="2"/>
  <c r="BY13" i="2"/>
  <c r="BZ13" i="2"/>
  <c r="CA13" i="2"/>
  <c r="CB13" i="2"/>
  <c r="CC13" i="2"/>
  <c r="BW5" i="2"/>
  <c r="BW6" i="2"/>
  <c r="BW7" i="2"/>
  <c r="BW8" i="2"/>
  <c r="BW9" i="2"/>
  <c r="BW10" i="2"/>
  <c r="BW11" i="2"/>
  <c r="BW12" i="2"/>
  <c r="BW13" i="2"/>
  <c r="BW4" i="2"/>
  <c r="BQ5" i="2"/>
  <c r="BR5" i="2"/>
  <c r="BS5" i="2"/>
  <c r="BT5" i="2"/>
  <c r="BU5" i="2"/>
  <c r="BV5" i="2"/>
  <c r="BQ6" i="2"/>
  <c r="BR6" i="2"/>
  <c r="BS6" i="2"/>
  <c r="BT6" i="2"/>
  <c r="BU6" i="2"/>
  <c r="BV6" i="2"/>
  <c r="BQ7" i="2"/>
  <c r="BR7" i="2"/>
  <c r="BS7" i="2"/>
  <c r="BT7" i="2"/>
  <c r="BU7" i="2"/>
  <c r="BV7" i="2"/>
  <c r="BQ8" i="2"/>
  <c r="BR8" i="2"/>
  <c r="BS8" i="2"/>
  <c r="BT8" i="2"/>
  <c r="BU8" i="2"/>
  <c r="BV8" i="2"/>
  <c r="BQ9" i="2"/>
  <c r="BR9" i="2"/>
  <c r="BS9" i="2"/>
  <c r="BT9" i="2"/>
  <c r="BU9" i="2"/>
  <c r="BV9" i="2"/>
  <c r="BQ10" i="2"/>
  <c r="BR10" i="2"/>
  <c r="BS10" i="2"/>
  <c r="BT10" i="2"/>
  <c r="BU10" i="2"/>
  <c r="BV10" i="2"/>
  <c r="BQ11" i="2"/>
  <c r="BR11" i="2"/>
  <c r="BS11" i="2"/>
  <c r="BT11" i="2"/>
  <c r="BU11" i="2"/>
  <c r="BV11" i="2"/>
  <c r="BQ12" i="2"/>
  <c r="BR12" i="2"/>
  <c r="BS12" i="2"/>
  <c r="BT12" i="2"/>
  <c r="BU12" i="2"/>
  <c r="BV12" i="2"/>
  <c r="BQ13" i="2"/>
  <c r="BR13" i="2"/>
  <c r="BS13" i="2"/>
  <c r="BT13" i="2"/>
  <c r="BU13" i="2"/>
  <c r="BV13" i="2"/>
  <c r="BV4" i="2"/>
  <c r="BR4" i="2"/>
  <c r="BS4" i="2"/>
  <c r="BT4" i="2"/>
  <c r="AB5" i="6" s="1"/>
  <c r="AC5" i="6" s="1"/>
  <c r="AE5" i="6" s="1"/>
  <c r="AD5" i="6" s="1"/>
  <c r="BU4" i="2"/>
  <c r="BQ4" i="2"/>
  <c r="E22" i="5" l="1"/>
  <c r="N23" i="9"/>
  <c r="N45" i="9" s="1"/>
  <c r="N67" i="9" s="1"/>
  <c r="N22" i="9"/>
  <c r="N44" i="9" s="1"/>
  <c r="N66" i="9" s="1"/>
  <c r="N21" i="9"/>
  <c r="N43" i="9" s="1"/>
  <c r="N65" i="9" s="1"/>
  <c r="N20" i="9"/>
  <c r="N42" i="9" s="1"/>
  <c r="N64" i="9" s="1"/>
  <c r="N19" i="9"/>
  <c r="N41" i="9" s="1"/>
  <c r="N63" i="9" s="1"/>
  <c r="N24" i="9"/>
  <c r="N46" i="9" s="1"/>
  <c r="N68" i="9" s="1"/>
  <c r="E25" i="5"/>
  <c r="P23" i="9"/>
  <c r="P45" i="9" s="1"/>
  <c r="P67" i="9" s="1"/>
  <c r="P22" i="9"/>
  <c r="P44" i="9" s="1"/>
  <c r="P66" i="9" s="1"/>
  <c r="P21" i="9"/>
  <c r="P43" i="9" s="1"/>
  <c r="P65" i="9" s="1"/>
  <c r="P24" i="9"/>
  <c r="P46" i="9" s="1"/>
  <c r="P68" i="9" s="1"/>
  <c r="E20" i="5"/>
  <c r="O24" i="9"/>
  <c r="O46" i="9" s="1"/>
  <c r="O68" i="9" s="1"/>
  <c r="O20" i="9"/>
  <c r="O42" i="9" s="1"/>
  <c r="O64" i="9" s="1"/>
  <c r="O23" i="9"/>
  <c r="O45" i="9" s="1"/>
  <c r="O67" i="9" s="1"/>
  <c r="O22" i="9"/>
  <c r="O44" i="9" s="1"/>
  <c r="O66" i="9" s="1"/>
  <c r="O21" i="9"/>
  <c r="O43" i="9" s="1"/>
  <c r="O65" i="9" s="1"/>
  <c r="AB4" i="6"/>
  <c r="AC4" i="6" s="1"/>
  <c r="AE4" i="6" s="1"/>
  <c r="AD4" i="6" s="1"/>
  <c r="AI4" i="3"/>
  <c r="AK4" i="3" s="1"/>
  <c r="AJ4" i="3" s="1"/>
  <c r="AH4" i="3"/>
  <c r="AM4" i="3"/>
  <c r="AO4" i="3" s="1"/>
  <c r="AN4" i="3" s="1"/>
  <c r="AB15" i="6"/>
  <c r="AC15" i="6" s="1"/>
  <c r="AE15" i="6" s="1"/>
  <c r="AD15" i="6" s="1"/>
  <c r="AL4" i="3"/>
  <c r="AB10" i="6"/>
  <c r="AC10" i="6" s="1"/>
  <c r="AE10" i="6" s="1"/>
  <c r="AD10" i="6" s="1"/>
  <c r="AQ4" i="3"/>
  <c r="AS4" i="3" s="1"/>
  <c r="AR4" i="3" s="1"/>
  <c r="AP4" i="3"/>
  <c r="AQ5" i="3"/>
  <c r="AS5" i="3" s="1"/>
  <c r="AR5" i="3" s="1"/>
  <c r="AP5" i="3"/>
  <c r="AB13" i="6"/>
  <c r="AC13" i="6" s="1"/>
  <c r="AE13" i="6" s="1"/>
  <c r="AD13" i="6" s="1"/>
  <c r="AU4" i="3"/>
  <c r="AW4" i="3" s="1"/>
  <c r="AV4" i="3" s="1"/>
  <c r="AT4" i="3"/>
  <c r="AU6" i="3"/>
  <c r="AW6" i="3" s="1"/>
  <c r="AV6" i="3" s="1"/>
  <c r="AT6" i="3"/>
  <c r="D20" i="5"/>
  <c r="H20" i="5"/>
  <c r="I20" i="5" s="1"/>
  <c r="J20" i="5" s="1"/>
  <c r="K20" i="5" s="1"/>
  <c r="C20" i="5"/>
  <c r="AI12" i="3"/>
  <c r="AK12" i="3" s="1"/>
  <c r="AJ12" i="3" s="1"/>
  <c r="AH12" i="3"/>
  <c r="AI8" i="3"/>
  <c r="AK8" i="3" s="1"/>
  <c r="AJ8" i="3" s="1"/>
  <c r="AH8" i="3"/>
  <c r="AQ12" i="3"/>
  <c r="AS12" i="3" s="1"/>
  <c r="AR12" i="3" s="1"/>
  <c r="AP12" i="3"/>
  <c r="AQ13" i="3"/>
  <c r="AS13" i="3" s="1"/>
  <c r="AR13" i="3" s="1"/>
  <c r="AP13" i="3"/>
  <c r="AU13" i="3"/>
  <c r="AW13" i="3" s="1"/>
  <c r="AV13" i="3" s="1"/>
  <c r="AT13" i="3"/>
  <c r="AU5" i="3"/>
  <c r="AW5" i="3" s="1"/>
  <c r="AV5" i="3" s="1"/>
  <c r="AT5" i="3"/>
  <c r="AM12" i="3"/>
  <c r="AO12" i="3" s="1"/>
  <c r="AN12" i="3" s="1"/>
  <c r="AL12" i="3"/>
  <c r="AQ10" i="3"/>
  <c r="AS10" i="3" s="1"/>
  <c r="AR10" i="3" s="1"/>
  <c r="AP10" i="3"/>
  <c r="AU11" i="3"/>
  <c r="AW11" i="3" s="1"/>
  <c r="AV11" i="3" s="1"/>
  <c r="AT11" i="3"/>
  <c r="AB16" i="6"/>
  <c r="AC16" i="6" s="1"/>
  <c r="AE16" i="6" s="1"/>
  <c r="AD16" i="6" s="1"/>
  <c r="AQ9" i="3"/>
  <c r="AS9" i="3" s="1"/>
  <c r="AR9" i="3" s="1"/>
  <c r="AP9" i="3"/>
  <c r="AU10" i="3"/>
  <c r="AW10" i="3" s="1"/>
  <c r="AV10" i="3" s="1"/>
  <c r="AT10" i="3"/>
  <c r="AQ11" i="3"/>
  <c r="AS11" i="3" s="1"/>
  <c r="AR11" i="3" s="1"/>
  <c r="AP11" i="3"/>
  <c r="D22" i="5"/>
  <c r="C22" i="5"/>
  <c r="H22" i="5"/>
  <c r="I22" i="5" s="1"/>
  <c r="J22" i="5" s="1"/>
  <c r="K22" i="5" s="1"/>
  <c r="AI13" i="3"/>
  <c r="AK13" i="3" s="1"/>
  <c r="AJ13" i="3" s="1"/>
  <c r="AH13" i="3"/>
  <c r="AI9" i="3"/>
  <c r="AK9" i="3" s="1"/>
  <c r="AJ9" i="3" s="1"/>
  <c r="AH9" i="3"/>
  <c r="AI5" i="3"/>
  <c r="AK5" i="3" s="1"/>
  <c r="AJ5" i="3" s="1"/>
  <c r="AH5" i="3"/>
  <c r="AM6" i="3"/>
  <c r="AO6" i="3" s="1"/>
  <c r="AN6" i="3" s="1"/>
  <c r="AL6" i="3"/>
  <c r="AB17" i="6"/>
  <c r="AC17" i="6" s="1"/>
  <c r="AE17" i="6" s="1"/>
  <c r="AD17" i="6" s="1"/>
  <c r="AI10" i="3"/>
  <c r="AK10" i="3" s="1"/>
  <c r="AJ10" i="3" s="1"/>
  <c r="AH10" i="3"/>
  <c r="AI6" i="3"/>
  <c r="AK6" i="3" s="1"/>
  <c r="AJ6" i="3" s="1"/>
  <c r="AH6" i="3"/>
  <c r="AQ8" i="3"/>
  <c r="AS8" i="3" s="1"/>
  <c r="AR8" i="3" s="1"/>
  <c r="AP8" i="3"/>
  <c r="AU9" i="3"/>
  <c r="AW9" i="3" s="1"/>
  <c r="AV9" i="3" s="1"/>
  <c r="AT9" i="3"/>
  <c r="H25" i="5"/>
  <c r="I25" i="5" s="1"/>
  <c r="J25" i="5" s="1"/>
  <c r="K25" i="5" s="1"/>
  <c r="C25" i="5"/>
  <c r="D25" i="5"/>
  <c r="AU12" i="3"/>
  <c r="AW12" i="3" s="1"/>
  <c r="AV12" i="3" s="1"/>
  <c r="AT12" i="3"/>
  <c r="AM8" i="3"/>
  <c r="AO8" i="3" s="1"/>
  <c r="AN8" i="3" s="1"/>
  <c r="AL8" i="3"/>
  <c r="AB20" i="6"/>
  <c r="AC20" i="6" s="1"/>
  <c r="AE20" i="6" s="1"/>
  <c r="AD20" i="6" s="1"/>
  <c r="AQ7" i="3"/>
  <c r="AS7" i="3" s="1"/>
  <c r="AR7" i="3" s="1"/>
  <c r="AP7" i="3"/>
  <c r="AB9" i="6"/>
  <c r="AC9" i="6" s="1"/>
  <c r="AE9" i="6" s="1"/>
  <c r="AD9" i="6" s="1"/>
  <c r="AB18" i="6"/>
  <c r="AC18" i="6" s="1"/>
  <c r="AE18" i="6" s="1"/>
  <c r="AD18" i="6" s="1"/>
  <c r="AU8" i="3"/>
  <c r="AW8" i="3" s="1"/>
  <c r="AV8" i="3" s="1"/>
  <c r="AT8" i="3"/>
  <c r="AM10" i="3"/>
  <c r="AO10" i="3" s="1"/>
  <c r="AN10" i="3" s="1"/>
  <c r="AL10" i="3"/>
  <c r="AI11" i="3"/>
  <c r="AK11" i="3" s="1"/>
  <c r="AJ11" i="3" s="1"/>
  <c r="AH11" i="3"/>
  <c r="AI7" i="3"/>
  <c r="AK7" i="3" s="1"/>
  <c r="AJ7" i="3" s="1"/>
  <c r="AH7" i="3"/>
  <c r="AM13" i="3"/>
  <c r="AO13" i="3" s="1"/>
  <c r="AN13" i="3" s="1"/>
  <c r="AL13" i="3"/>
  <c r="AM11" i="3"/>
  <c r="AO11" i="3" s="1"/>
  <c r="AN11" i="3" s="1"/>
  <c r="AL11" i="3"/>
  <c r="AM9" i="3"/>
  <c r="AO9" i="3" s="1"/>
  <c r="AN9" i="3" s="1"/>
  <c r="AL9" i="3"/>
  <c r="AM7" i="3"/>
  <c r="AO7" i="3" s="1"/>
  <c r="AN7" i="3" s="1"/>
  <c r="AL7" i="3"/>
  <c r="AM5" i="3"/>
  <c r="AO5" i="3" s="1"/>
  <c r="AN5" i="3" s="1"/>
  <c r="AL5" i="3"/>
  <c r="AQ6" i="3"/>
  <c r="AS6" i="3" s="1"/>
  <c r="AR6" i="3" s="1"/>
  <c r="AP6" i="3"/>
  <c r="AU7" i="3"/>
  <c r="AW7" i="3" s="1"/>
  <c r="AV7" i="3" s="1"/>
  <c r="AT7" i="3"/>
  <c r="BI4" i="2"/>
  <c r="BJ4" i="2"/>
  <c r="BK4" i="2"/>
  <c r="BL4" i="2"/>
  <c r="BM4" i="2"/>
  <c r="BN4" i="2"/>
  <c r="BO4" i="2"/>
  <c r="BI5" i="2"/>
  <c r="BJ5" i="2"/>
  <c r="BK5" i="2"/>
  <c r="BL5" i="2"/>
  <c r="BM5" i="2"/>
  <c r="BN5" i="2"/>
  <c r="BO5" i="2"/>
  <c r="BI6" i="2"/>
  <c r="BJ6" i="2"/>
  <c r="BK6" i="2"/>
  <c r="BL6" i="2"/>
  <c r="BM6" i="2"/>
  <c r="BN6" i="2"/>
  <c r="BO6" i="2"/>
  <c r="BI7" i="2"/>
  <c r="BJ7" i="2"/>
  <c r="BK7" i="2"/>
  <c r="BL7" i="2"/>
  <c r="BM7" i="2"/>
  <c r="BN7" i="2"/>
  <c r="BO7" i="2"/>
  <c r="BI8" i="2"/>
  <c r="BJ8" i="2"/>
  <c r="BK8" i="2"/>
  <c r="BL8" i="2"/>
  <c r="BM8" i="2"/>
  <c r="BN8" i="2"/>
  <c r="BO8" i="2"/>
  <c r="BI9" i="2"/>
  <c r="BJ9" i="2"/>
  <c r="BK9" i="2"/>
  <c r="BL9" i="2"/>
  <c r="BM9" i="2"/>
  <c r="BN9" i="2"/>
  <c r="BO9" i="2"/>
  <c r="BI10" i="2"/>
  <c r="BJ10" i="2"/>
  <c r="BK10" i="2"/>
  <c r="BL10" i="2"/>
  <c r="BM10" i="2"/>
  <c r="BN10" i="2"/>
  <c r="BO10" i="2"/>
  <c r="BI11" i="2"/>
  <c r="BJ11" i="2"/>
  <c r="BK11" i="2"/>
  <c r="BL11" i="2"/>
  <c r="BM11" i="2"/>
  <c r="BN11" i="2"/>
  <c r="BO11" i="2"/>
  <c r="BI12" i="2"/>
  <c r="BJ12" i="2"/>
  <c r="BK12" i="2"/>
  <c r="BL12" i="2"/>
  <c r="BM12" i="2"/>
  <c r="BN12" i="2"/>
  <c r="BO12" i="2"/>
  <c r="BI13" i="2"/>
  <c r="BJ13" i="2"/>
  <c r="BK13" i="2"/>
  <c r="BL13" i="2"/>
  <c r="BM13" i="2"/>
  <c r="BN13" i="2"/>
  <c r="BO13" i="2"/>
  <c r="BH5" i="2"/>
  <c r="BH6" i="2"/>
  <c r="BH7" i="2"/>
  <c r="BH8" i="2"/>
  <c r="BH9" i="2"/>
  <c r="BH10" i="2"/>
  <c r="BH11" i="2"/>
  <c r="BH12" i="2"/>
  <c r="BH13" i="2"/>
  <c r="BH4" i="2"/>
  <c r="BE13" i="2"/>
  <c r="BF13" i="2"/>
  <c r="BG13" i="2"/>
  <c r="BE5" i="2"/>
  <c r="BF5" i="2"/>
  <c r="BG5" i="2"/>
  <c r="BE6" i="2"/>
  <c r="BF6" i="2"/>
  <c r="BG6" i="2"/>
  <c r="BE7" i="2"/>
  <c r="BF7" i="2"/>
  <c r="BG7" i="2"/>
  <c r="BE8" i="2"/>
  <c r="AE8" i="3" s="1"/>
  <c r="AG8" i="3" s="1"/>
  <c r="AF8" i="3" s="1"/>
  <c r="BF8" i="2"/>
  <c r="BG8" i="2"/>
  <c r="BE9" i="2"/>
  <c r="BF9" i="2"/>
  <c r="BG9" i="2"/>
  <c r="BE10" i="2"/>
  <c r="BF10" i="2"/>
  <c r="BG10" i="2"/>
  <c r="BE11" i="2"/>
  <c r="BF11" i="2"/>
  <c r="BG11" i="2"/>
  <c r="BE12" i="2"/>
  <c r="BF12" i="2"/>
  <c r="BG12" i="2"/>
  <c r="BF4" i="2"/>
  <c r="BG4" i="2"/>
  <c r="BE4" i="2"/>
  <c r="L20" i="5" l="1"/>
  <c r="L22" i="5"/>
  <c r="L25" i="5"/>
  <c r="E23" i="5"/>
  <c r="K17" i="9"/>
  <c r="K39" i="9" s="1"/>
  <c r="K61" i="9" s="1"/>
  <c r="K16" i="9"/>
  <c r="K38" i="9" s="1"/>
  <c r="K60" i="9" s="1"/>
  <c r="K24" i="9"/>
  <c r="K46" i="9" s="1"/>
  <c r="K68" i="9" s="1"/>
  <c r="K23" i="9"/>
  <c r="K45" i="9" s="1"/>
  <c r="K67" i="9" s="1"/>
  <c r="K22" i="9"/>
  <c r="K44" i="9" s="1"/>
  <c r="K66" i="9" s="1"/>
  <c r="K20" i="9"/>
  <c r="K42" i="9" s="1"/>
  <c r="K64" i="9" s="1"/>
  <c r="K21" i="9"/>
  <c r="K43" i="9" s="1"/>
  <c r="K65" i="9" s="1"/>
  <c r="K19" i="9"/>
  <c r="K41" i="9" s="1"/>
  <c r="K63" i="9" s="1"/>
  <c r="K18" i="9"/>
  <c r="K40" i="9" s="1"/>
  <c r="K62" i="9" s="1"/>
  <c r="E19" i="5"/>
  <c r="M18" i="9"/>
  <c r="M40" i="9" s="1"/>
  <c r="M62" i="9" s="1"/>
  <c r="M24" i="9"/>
  <c r="M46" i="9" s="1"/>
  <c r="M68" i="9" s="1"/>
  <c r="M23" i="9"/>
  <c r="M45" i="9" s="1"/>
  <c r="M67" i="9" s="1"/>
  <c r="M22" i="9"/>
  <c r="M44" i="9" s="1"/>
  <c r="M66" i="9" s="1"/>
  <c r="M21" i="9"/>
  <c r="M43" i="9" s="1"/>
  <c r="M65" i="9" s="1"/>
  <c r="M20" i="9"/>
  <c r="M42" i="9" s="1"/>
  <c r="M64" i="9" s="1"/>
  <c r="M19" i="9"/>
  <c r="M41" i="9" s="1"/>
  <c r="M63" i="9" s="1"/>
  <c r="E24" i="5"/>
  <c r="L23" i="9"/>
  <c r="L45" i="9" s="1"/>
  <c r="L67" i="9" s="1"/>
  <c r="L22" i="9"/>
  <c r="L44" i="9" s="1"/>
  <c r="L66" i="9" s="1"/>
  <c r="L20" i="9"/>
  <c r="L42" i="9" s="1"/>
  <c r="L64" i="9" s="1"/>
  <c r="L21" i="9"/>
  <c r="L43" i="9" s="1"/>
  <c r="L65" i="9" s="1"/>
  <c r="L19" i="9"/>
  <c r="L41" i="9" s="1"/>
  <c r="L63" i="9" s="1"/>
  <c r="L17" i="9"/>
  <c r="L39" i="9" s="1"/>
  <c r="L61" i="9" s="1"/>
  <c r="L18" i="9"/>
  <c r="L40" i="9" s="1"/>
  <c r="L62" i="9" s="1"/>
  <c r="L24" i="9"/>
  <c r="L46" i="9" s="1"/>
  <c r="L68" i="9" s="1"/>
  <c r="J23" i="9"/>
  <c r="J45" i="9" s="1"/>
  <c r="J67" i="9" s="1"/>
  <c r="J22" i="9"/>
  <c r="J44" i="9" s="1"/>
  <c r="J66" i="9" s="1"/>
  <c r="J21" i="9"/>
  <c r="J43" i="9" s="1"/>
  <c r="J65" i="9" s="1"/>
  <c r="J20" i="9"/>
  <c r="J42" i="9" s="1"/>
  <c r="J64" i="9" s="1"/>
  <c r="J19" i="9"/>
  <c r="J41" i="9" s="1"/>
  <c r="J63" i="9" s="1"/>
  <c r="J18" i="9"/>
  <c r="J40" i="9" s="1"/>
  <c r="J62" i="9" s="1"/>
  <c r="J17" i="9"/>
  <c r="J39" i="9" s="1"/>
  <c r="J61" i="9" s="1"/>
  <c r="J16" i="9"/>
  <c r="J38" i="9" s="1"/>
  <c r="J60" i="9" s="1"/>
  <c r="J24" i="9"/>
  <c r="J46" i="9" s="1"/>
  <c r="J68" i="9" s="1"/>
  <c r="J15" i="9"/>
  <c r="J37" i="9" s="1"/>
  <c r="J59" i="9" s="1"/>
  <c r="S21" i="6"/>
  <c r="P21" i="6"/>
  <c r="R21" i="6"/>
  <c r="Q21" i="6"/>
  <c r="U21" i="6"/>
  <c r="V21" i="6" s="1"/>
  <c r="X21" i="6" s="1"/>
  <c r="W21" i="6" s="1"/>
  <c r="T21" i="6"/>
  <c r="AE5" i="3"/>
  <c r="AG5" i="3" s="1"/>
  <c r="AF5" i="3" s="1"/>
  <c r="T8" i="6"/>
  <c r="S8" i="6"/>
  <c r="P8" i="6"/>
  <c r="R8" i="6"/>
  <c r="U8" i="6"/>
  <c r="V8" i="6" s="1"/>
  <c r="X8" i="6" s="1"/>
  <c r="W8" i="6" s="1"/>
  <c r="Q8" i="6"/>
  <c r="AE10" i="3"/>
  <c r="AG10" i="3" s="1"/>
  <c r="AF10" i="3" s="1"/>
  <c r="AE7" i="3"/>
  <c r="AG7" i="3" s="1"/>
  <c r="AF7" i="3" s="1"/>
  <c r="AE12" i="3"/>
  <c r="AG12" i="3" s="1"/>
  <c r="AF12" i="3" s="1"/>
  <c r="AE13" i="3"/>
  <c r="AG13" i="3" s="1"/>
  <c r="AF13" i="3" s="1"/>
  <c r="Q22" i="6"/>
  <c r="T22" i="6"/>
  <c r="S22" i="6"/>
  <c r="P22" i="6"/>
  <c r="R22" i="6"/>
  <c r="U22" i="6"/>
  <c r="V22" i="6" s="1"/>
  <c r="X22" i="6" s="1"/>
  <c r="W22" i="6" s="1"/>
  <c r="S7" i="6"/>
  <c r="P7" i="6"/>
  <c r="R7" i="6"/>
  <c r="U7" i="6"/>
  <c r="V7" i="6" s="1"/>
  <c r="X7" i="6" s="1"/>
  <c r="W7" i="6" s="1"/>
  <c r="Q7" i="6"/>
  <c r="T7" i="6"/>
  <c r="C23" i="5"/>
  <c r="D23" i="5"/>
  <c r="H23" i="5"/>
  <c r="I23" i="5" s="1"/>
  <c r="J23" i="5" s="1"/>
  <c r="K23" i="5" s="1"/>
  <c r="P16" i="6"/>
  <c r="T16" i="6"/>
  <c r="S16" i="6"/>
  <c r="R16" i="6"/>
  <c r="U16" i="6"/>
  <c r="V16" i="6" s="1"/>
  <c r="X16" i="6" s="1"/>
  <c r="W16" i="6" s="1"/>
  <c r="Q16" i="6"/>
  <c r="T26" i="6"/>
  <c r="S26" i="6"/>
  <c r="P26" i="6"/>
  <c r="R26" i="6"/>
  <c r="Q26" i="6"/>
  <c r="U26" i="6"/>
  <c r="V26" i="6" s="1"/>
  <c r="X26" i="6" s="1"/>
  <c r="W26" i="6" s="1"/>
  <c r="AE9" i="3"/>
  <c r="AG9" i="3" s="1"/>
  <c r="AF9" i="3" s="1"/>
  <c r="U13" i="6"/>
  <c r="V13" i="6" s="1"/>
  <c r="X13" i="6" s="1"/>
  <c r="W13" i="6" s="1"/>
  <c r="Q13" i="6"/>
  <c r="T13" i="6"/>
  <c r="R13" i="6"/>
  <c r="S13" i="6"/>
  <c r="P13" i="6"/>
  <c r="C19" i="5"/>
  <c r="D19" i="5"/>
  <c r="H19" i="5"/>
  <c r="I19" i="5" s="1"/>
  <c r="J19" i="5" s="1"/>
  <c r="K19" i="5" s="1"/>
  <c r="C24" i="5"/>
  <c r="D24" i="5"/>
  <c r="L24" i="5" s="1"/>
  <c r="H24" i="5"/>
  <c r="I24" i="5" s="1"/>
  <c r="J24" i="5" s="1"/>
  <c r="K24" i="5" s="1"/>
  <c r="H21" i="5"/>
  <c r="I21" i="5" s="1"/>
  <c r="J21" i="5" s="1"/>
  <c r="K21" i="5" s="1"/>
  <c r="C21" i="5"/>
  <c r="D21" i="5"/>
  <c r="L21" i="5" s="1"/>
  <c r="R9" i="6"/>
  <c r="U9" i="6"/>
  <c r="V9" i="6" s="1"/>
  <c r="X9" i="6" s="1"/>
  <c r="W9" i="6" s="1"/>
  <c r="Q9" i="6"/>
  <c r="T9" i="6"/>
  <c r="S9" i="6"/>
  <c r="P9" i="6"/>
  <c r="AE6" i="3"/>
  <c r="AG6" i="3" s="1"/>
  <c r="AF6" i="3" s="1"/>
  <c r="R28" i="6"/>
  <c r="U28" i="6"/>
  <c r="V28" i="6" s="1"/>
  <c r="X28" i="6" s="1"/>
  <c r="W28" i="6" s="1"/>
  <c r="Q28" i="6"/>
  <c r="T28" i="6"/>
  <c r="S28" i="6"/>
  <c r="P28" i="6"/>
  <c r="AE4" i="3"/>
  <c r="AG4" i="3" s="1"/>
  <c r="AF4" i="3" s="1"/>
  <c r="R27" i="6"/>
  <c r="U27" i="6"/>
  <c r="V27" i="6" s="1"/>
  <c r="X27" i="6" s="1"/>
  <c r="W27" i="6" s="1"/>
  <c r="S27" i="6"/>
  <c r="P27" i="6"/>
  <c r="Q27" i="6"/>
  <c r="T27" i="6"/>
  <c r="AE11" i="3"/>
  <c r="AG11" i="3" s="1"/>
  <c r="AF11" i="3" s="1"/>
  <c r="S14" i="6"/>
  <c r="P14" i="6"/>
  <c r="Q14" i="6"/>
  <c r="R14" i="6"/>
  <c r="U14" i="6"/>
  <c r="V14" i="6" s="1"/>
  <c r="X14" i="6" s="1"/>
  <c r="W14" i="6" s="1"/>
  <c r="T14" i="6"/>
  <c r="AD4" i="3"/>
  <c r="AD11" i="3"/>
  <c r="AD9" i="3"/>
  <c r="AD7" i="3"/>
  <c r="AD5" i="3"/>
  <c r="AD12" i="3"/>
  <c r="AD10" i="3"/>
  <c r="AD8" i="3"/>
  <c r="AD6" i="3"/>
  <c r="AD13" i="3"/>
  <c r="AR5" i="2"/>
  <c r="W5" i="3" s="1"/>
  <c r="Y5" i="3" s="1"/>
  <c r="X5" i="3" s="1"/>
  <c r="AR6" i="2"/>
  <c r="W6" i="3" s="1"/>
  <c r="Y6" i="3" s="1"/>
  <c r="X6" i="3" s="1"/>
  <c r="AR7" i="2"/>
  <c r="W7" i="3" s="1"/>
  <c r="Y7" i="3" s="1"/>
  <c r="X7" i="3" s="1"/>
  <c r="AR8" i="2"/>
  <c r="W8" i="3" s="1"/>
  <c r="Y8" i="3" s="1"/>
  <c r="X8" i="3" s="1"/>
  <c r="AR9" i="2"/>
  <c r="W9" i="3" s="1"/>
  <c r="Y9" i="3" s="1"/>
  <c r="X9" i="3" s="1"/>
  <c r="AR10" i="2"/>
  <c r="W10" i="3" s="1"/>
  <c r="Y10" i="3" s="1"/>
  <c r="X10" i="3" s="1"/>
  <c r="AR11" i="2"/>
  <c r="W11" i="3" s="1"/>
  <c r="Y11" i="3" s="1"/>
  <c r="X11" i="3" s="1"/>
  <c r="AR12" i="2"/>
  <c r="W12" i="3" s="1"/>
  <c r="Y12" i="3" s="1"/>
  <c r="X12" i="3" s="1"/>
  <c r="AR13" i="2"/>
  <c r="W13" i="3" s="1"/>
  <c r="Y13" i="3" s="1"/>
  <c r="X13" i="3" s="1"/>
  <c r="AR4" i="2"/>
  <c r="AQ5" i="2"/>
  <c r="S5" i="3" s="1"/>
  <c r="U5" i="3" s="1"/>
  <c r="T5" i="3" s="1"/>
  <c r="AQ6" i="2"/>
  <c r="S6" i="3" s="1"/>
  <c r="U6" i="3" s="1"/>
  <c r="T6" i="3" s="1"/>
  <c r="AQ7" i="2"/>
  <c r="S7" i="3" s="1"/>
  <c r="U7" i="3" s="1"/>
  <c r="T7" i="3" s="1"/>
  <c r="AQ8" i="2"/>
  <c r="S8" i="3" s="1"/>
  <c r="U8" i="3" s="1"/>
  <c r="T8" i="3" s="1"/>
  <c r="AQ9" i="2"/>
  <c r="S9" i="3" s="1"/>
  <c r="U9" i="3" s="1"/>
  <c r="T9" i="3" s="1"/>
  <c r="AQ10" i="2"/>
  <c r="S10" i="3" s="1"/>
  <c r="U10" i="3" s="1"/>
  <c r="T10" i="3" s="1"/>
  <c r="AQ11" i="2"/>
  <c r="S11" i="3" s="1"/>
  <c r="U11" i="3" s="1"/>
  <c r="T11" i="3" s="1"/>
  <c r="AQ12" i="2"/>
  <c r="S12" i="3" s="1"/>
  <c r="U12" i="3" s="1"/>
  <c r="T12" i="3" s="1"/>
  <c r="AQ13" i="2"/>
  <c r="S13" i="3" s="1"/>
  <c r="U13" i="3" s="1"/>
  <c r="T13" i="3" s="1"/>
  <c r="AQ4" i="2"/>
  <c r="AM5" i="2"/>
  <c r="AN5" i="2"/>
  <c r="AO5" i="2"/>
  <c r="AP5" i="2"/>
  <c r="AM6" i="2"/>
  <c r="AN6" i="2"/>
  <c r="AO6" i="2"/>
  <c r="AP6" i="2"/>
  <c r="AM7" i="2"/>
  <c r="AN7" i="2"/>
  <c r="AO7" i="2"/>
  <c r="AP7" i="2"/>
  <c r="AM8" i="2"/>
  <c r="AN8" i="2"/>
  <c r="AO8" i="2"/>
  <c r="AP8" i="2"/>
  <c r="AM9" i="2"/>
  <c r="AN9" i="2"/>
  <c r="AO9" i="2"/>
  <c r="AP9" i="2"/>
  <c r="AM10" i="2"/>
  <c r="AN10" i="2"/>
  <c r="AO10" i="2"/>
  <c r="AP10" i="2"/>
  <c r="AM11" i="2"/>
  <c r="AN11" i="2"/>
  <c r="AO11" i="2"/>
  <c r="AP11" i="2"/>
  <c r="AM12" i="2"/>
  <c r="AN12" i="2"/>
  <c r="AO12" i="2"/>
  <c r="AP12" i="2"/>
  <c r="AM13" i="2"/>
  <c r="AN13" i="2"/>
  <c r="AO13" i="2"/>
  <c r="AP13" i="2"/>
  <c r="AN4" i="2"/>
  <c r="AO4" i="2"/>
  <c r="AP4" i="2"/>
  <c r="AM4" i="2"/>
  <c r="B5" i="2"/>
  <c r="B6" i="2"/>
  <c r="B7" i="2"/>
  <c r="B8" i="2"/>
  <c r="B9" i="2"/>
  <c r="B10" i="2"/>
  <c r="B11" i="2"/>
  <c r="B12" i="2"/>
  <c r="B13" i="2"/>
  <c r="B4" i="2"/>
  <c r="AG5" i="2"/>
  <c r="AH5" i="2"/>
  <c r="AI5" i="2"/>
  <c r="AJ5" i="2"/>
  <c r="AK5" i="2"/>
  <c r="AL5" i="2"/>
  <c r="AG6" i="2"/>
  <c r="AH6" i="2"/>
  <c r="AI6" i="2"/>
  <c r="AJ6" i="2"/>
  <c r="AK6" i="2"/>
  <c r="AL6" i="2"/>
  <c r="AG7" i="2"/>
  <c r="AH7" i="2"/>
  <c r="AI7" i="2"/>
  <c r="AJ7" i="2"/>
  <c r="AK7" i="2"/>
  <c r="AL7" i="2"/>
  <c r="AG8" i="2"/>
  <c r="AH8" i="2"/>
  <c r="AI8" i="2"/>
  <c r="AJ8" i="2"/>
  <c r="AK8" i="2"/>
  <c r="AL8" i="2"/>
  <c r="AG9" i="2"/>
  <c r="AH9" i="2"/>
  <c r="AI9" i="2"/>
  <c r="AJ9" i="2"/>
  <c r="AK9" i="2"/>
  <c r="AL9" i="2"/>
  <c r="AG10" i="2"/>
  <c r="AH10" i="2"/>
  <c r="AI10" i="2"/>
  <c r="AJ10" i="2"/>
  <c r="AK10" i="2"/>
  <c r="AL10" i="2"/>
  <c r="AG11" i="2"/>
  <c r="AH11" i="2"/>
  <c r="AI11" i="2"/>
  <c r="AJ11" i="2"/>
  <c r="AK11" i="2"/>
  <c r="AL11" i="2"/>
  <c r="AG12" i="2"/>
  <c r="AH12" i="2"/>
  <c r="AI12" i="2"/>
  <c r="AJ12" i="2"/>
  <c r="AK12" i="2"/>
  <c r="AL12" i="2"/>
  <c r="AG13" i="2"/>
  <c r="AH13" i="2"/>
  <c r="AI13" i="2"/>
  <c r="AJ13" i="2"/>
  <c r="AK13" i="2"/>
  <c r="AL13" i="2"/>
  <c r="AH4" i="2"/>
  <c r="AI4" i="2"/>
  <c r="AJ4" i="2"/>
  <c r="AK4" i="2"/>
  <c r="AL4" i="2"/>
  <c r="AG4" i="2"/>
  <c r="AF5" i="2"/>
  <c r="AF6" i="2"/>
  <c r="AF7" i="2"/>
  <c r="AF8" i="2"/>
  <c r="AF9" i="2"/>
  <c r="AF10" i="2"/>
  <c r="AF11" i="2"/>
  <c r="AF12" i="2"/>
  <c r="AF13" i="2"/>
  <c r="AF4" i="2"/>
  <c r="AE5" i="2"/>
  <c r="AE6" i="2"/>
  <c r="AE7" i="2"/>
  <c r="AE8" i="2"/>
  <c r="AE9" i="2"/>
  <c r="AE10" i="2"/>
  <c r="AE11" i="2"/>
  <c r="AE12" i="2"/>
  <c r="AE13" i="2"/>
  <c r="AE4" i="2"/>
  <c r="I7" i="6" s="1"/>
  <c r="J7" i="6" s="1"/>
  <c r="L7" i="6" s="1"/>
  <c r="K7" i="6" s="1"/>
  <c r="L23" i="5" l="1"/>
  <c r="L19" i="5"/>
  <c r="I20" i="9"/>
  <c r="I42" i="9" s="1"/>
  <c r="I64" i="9" s="1"/>
  <c r="I19" i="9"/>
  <c r="I41" i="9" s="1"/>
  <c r="I63" i="9" s="1"/>
  <c r="I18" i="9"/>
  <c r="I40" i="9" s="1"/>
  <c r="I62" i="9" s="1"/>
  <c r="I24" i="9"/>
  <c r="I46" i="9" s="1"/>
  <c r="I68" i="9" s="1"/>
  <c r="I17" i="9"/>
  <c r="I39" i="9" s="1"/>
  <c r="I61" i="9" s="1"/>
  <c r="I23" i="9"/>
  <c r="I45" i="9" s="1"/>
  <c r="I67" i="9" s="1"/>
  <c r="I16" i="9"/>
  <c r="I38" i="9" s="1"/>
  <c r="I60" i="9" s="1"/>
  <c r="I22" i="9"/>
  <c r="I44" i="9" s="1"/>
  <c r="I66" i="9" s="1"/>
  <c r="I15" i="9"/>
  <c r="I37" i="9" s="1"/>
  <c r="I59" i="9" s="1"/>
  <c r="I21" i="9"/>
  <c r="I43" i="9" s="1"/>
  <c r="I65" i="9" s="1"/>
  <c r="I14" i="9"/>
  <c r="I36" i="9" s="1"/>
  <c r="I58" i="9" s="1"/>
  <c r="I15" i="6"/>
  <c r="J15" i="6" s="1"/>
  <c r="L15" i="6" s="1"/>
  <c r="K15" i="6" s="1"/>
  <c r="P25" i="6"/>
  <c r="Q25" i="6"/>
  <c r="R25" i="6"/>
  <c r="U25" i="6"/>
  <c r="V25" i="6" s="1"/>
  <c r="X25" i="6" s="1"/>
  <c r="W25" i="6" s="1"/>
  <c r="W4" i="3"/>
  <c r="Y4" i="3" s="1"/>
  <c r="X4" i="3" s="1"/>
  <c r="S25" i="6"/>
  <c r="T25" i="6"/>
  <c r="I14" i="6"/>
  <c r="J14" i="6" s="1"/>
  <c r="L14" i="6" s="1"/>
  <c r="K14" i="6" s="1"/>
  <c r="E6" i="6"/>
  <c r="E7" i="6"/>
  <c r="E8" i="6"/>
  <c r="E10" i="6"/>
  <c r="E11" i="6"/>
  <c r="E5" i="6"/>
  <c r="E9" i="6"/>
  <c r="E4" i="6"/>
  <c r="I8" i="6"/>
  <c r="J8" i="6" s="1"/>
  <c r="L8" i="6" s="1"/>
  <c r="K8" i="6" s="1"/>
  <c r="P23" i="6"/>
  <c r="S23" i="6"/>
  <c r="T23" i="6"/>
  <c r="S4" i="3"/>
  <c r="U4" i="3" s="1"/>
  <c r="T4" i="3" s="1"/>
  <c r="R23" i="6"/>
  <c r="U23" i="6"/>
  <c r="V23" i="6" s="1"/>
  <c r="X23" i="6" s="1"/>
  <c r="W23" i="6" s="1"/>
  <c r="Q23" i="6"/>
  <c r="I13" i="6"/>
  <c r="J13" i="6" s="1"/>
  <c r="L13" i="6" s="1"/>
  <c r="K13" i="6" s="1"/>
  <c r="I21" i="6"/>
  <c r="J21" i="6" s="1"/>
  <c r="L21" i="6" s="1"/>
  <c r="K21" i="6" s="1"/>
  <c r="I19" i="6"/>
  <c r="J19" i="6" s="1"/>
  <c r="L19" i="6" s="1"/>
  <c r="K19" i="6" s="1"/>
  <c r="D13" i="5"/>
  <c r="H13" i="5"/>
  <c r="I13" i="5" s="1"/>
  <c r="J13" i="5" s="1"/>
  <c r="K13" i="5" s="1"/>
  <c r="E13" i="5"/>
  <c r="C13" i="5"/>
  <c r="E21" i="5"/>
  <c r="R4" i="3"/>
  <c r="R12" i="3"/>
  <c r="R10" i="3"/>
  <c r="R8" i="3"/>
  <c r="R6" i="3"/>
  <c r="V4" i="3"/>
  <c r="V12" i="3"/>
  <c r="V10" i="3"/>
  <c r="V8" i="3"/>
  <c r="V6" i="3"/>
  <c r="Z4" i="3"/>
  <c r="R13" i="3"/>
  <c r="R11" i="3"/>
  <c r="R9" i="3"/>
  <c r="R7" i="3"/>
  <c r="R5" i="3"/>
  <c r="V13" i="3"/>
  <c r="V11" i="3"/>
  <c r="V9" i="3"/>
  <c r="V7" i="3"/>
  <c r="V5" i="3"/>
  <c r="Z12" i="3"/>
  <c r="Z11" i="3"/>
  <c r="Z10" i="3"/>
  <c r="Z9" i="3"/>
  <c r="Z8" i="3"/>
  <c r="Z7" i="3"/>
  <c r="Z6" i="3"/>
  <c r="Z5" i="3"/>
  <c r="Z13" i="3"/>
  <c r="Y5" i="2"/>
  <c r="Z5" i="2"/>
  <c r="AA5" i="2"/>
  <c r="Y6" i="2"/>
  <c r="Z6" i="2"/>
  <c r="AA6" i="2"/>
  <c r="Y7" i="2"/>
  <c r="Z7" i="2"/>
  <c r="AA7" i="2"/>
  <c r="Y8" i="2"/>
  <c r="Z8" i="2"/>
  <c r="AA8" i="2"/>
  <c r="Y9" i="2"/>
  <c r="Z9" i="2"/>
  <c r="AA9" i="2"/>
  <c r="Y10" i="2"/>
  <c r="Z10" i="2"/>
  <c r="AA10" i="2"/>
  <c r="Y11" i="2"/>
  <c r="Z11" i="2"/>
  <c r="AA11" i="2"/>
  <c r="Y12" i="2"/>
  <c r="Z12" i="2"/>
  <c r="AA12" i="2"/>
  <c r="Y13" i="2"/>
  <c r="Z13" i="2"/>
  <c r="AA13" i="2"/>
  <c r="Z4" i="2"/>
  <c r="AA4" i="2"/>
  <c r="Y4" i="2"/>
  <c r="X5" i="2"/>
  <c r="X6" i="2"/>
  <c r="X7" i="2"/>
  <c r="X8" i="2"/>
  <c r="X9" i="2"/>
  <c r="X10" i="2"/>
  <c r="X11" i="2"/>
  <c r="X12" i="2"/>
  <c r="X13" i="2"/>
  <c r="X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N4" i="2"/>
  <c r="O4" i="2"/>
  <c r="M4" i="2"/>
  <c r="L13" i="5" l="1"/>
  <c r="G19" i="9"/>
  <c r="G41" i="9" s="1"/>
  <c r="G63" i="9" s="1"/>
  <c r="G18" i="9"/>
  <c r="G40" i="9" s="1"/>
  <c r="G62" i="9" s="1"/>
  <c r="G17" i="9"/>
  <c r="G39" i="9" s="1"/>
  <c r="G61" i="9" s="1"/>
  <c r="G24" i="9"/>
  <c r="G46" i="9" s="1"/>
  <c r="G68" i="9" s="1"/>
  <c r="G16" i="9"/>
  <c r="G38" i="9" s="1"/>
  <c r="G60" i="9" s="1"/>
  <c r="G23" i="9"/>
  <c r="G45" i="9" s="1"/>
  <c r="G67" i="9" s="1"/>
  <c r="G15" i="9"/>
  <c r="G37" i="9" s="1"/>
  <c r="G59" i="9" s="1"/>
  <c r="C15" i="5"/>
  <c r="L15" i="5" s="1"/>
  <c r="G22" i="9"/>
  <c r="G44" i="9" s="1"/>
  <c r="G66" i="9" s="1"/>
  <c r="G14" i="9"/>
  <c r="G36" i="9" s="1"/>
  <c r="G58" i="9" s="1"/>
  <c r="G21" i="9"/>
  <c r="G43" i="9" s="1"/>
  <c r="G65" i="9" s="1"/>
  <c r="G13" i="9"/>
  <c r="G35" i="9" s="1"/>
  <c r="G57" i="9" s="1"/>
  <c r="E15" i="5"/>
  <c r="G20" i="9"/>
  <c r="G42" i="9" s="1"/>
  <c r="G64" i="9" s="1"/>
  <c r="G12" i="9"/>
  <c r="G34" i="9" s="1"/>
  <c r="G56" i="9" s="1"/>
  <c r="H15" i="5"/>
  <c r="I15" i="5" s="1"/>
  <c r="J15" i="5" s="1"/>
  <c r="K15" i="5" s="1"/>
  <c r="F23" i="9"/>
  <c r="F45" i="9" s="1"/>
  <c r="F67" i="9" s="1"/>
  <c r="F20" i="9"/>
  <c r="F42" i="9" s="1"/>
  <c r="F64" i="9" s="1"/>
  <c r="F12" i="9"/>
  <c r="F34" i="9" s="1"/>
  <c r="F56" i="9" s="1"/>
  <c r="F22" i="9"/>
  <c r="F44" i="9" s="1"/>
  <c r="F66" i="9" s="1"/>
  <c r="F19" i="9"/>
  <c r="F41" i="9" s="1"/>
  <c r="F63" i="9" s="1"/>
  <c r="F11" i="9"/>
  <c r="F33" i="9" s="1"/>
  <c r="F55" i="9" s="1"/>
  <c r="F21" i="9"/>
  <c r="F43" i="9" s="1"/>
  <c r="F65" i="9" s="1"/>
  <c r="F18" i="9"/>
  <c r="F40" i="9" s="1"/>
  <c r="F62" i="9" s="1"/>
  <c r="F17" i="9"/>
  <c r="F39" i="9" s="1"/>
  <c r="F61" i="9" s="1"/>
  <c r="F16" i="9"/>
  <c r="F38" i="9" s="1"/>
  <c r="F60" i="9" s="1"/>
  <c r="F15" i="9"/>
  <c r="F37" i="9" s="1"/>
  <c r="F59" i="9" s="1"/>
  <c r="F14" i="9"/>
  <c r="F36" i="9" s="1"/>
  <c r="F58" i="9" s="1"/>
  <c r="F24" i="9"/>
  <c r="F46" i="9" s="1"/>
  <c r="F68" i="9" s="1"/>
  <c r="F13" i="9"/>
  <c r="F35" i="9" s="1"/>
  <c r="F57" i="9" s="1"/>
  <c r="H23" i="9"/>
  <c r="H45" i="9" s="1"/>
  <c r="H67" i="9" s="1"/>
  <c r="H19" i="9"/>
  <c r="H41" i="9" s="1"/>
  <c r="H63" i="9" s="1"/>
  <c r="H22" i="9"/>
  <c r="H44" i="9" s="1"/>
  <c r="H66" i="9" s="1"/>
  <c r="H18" i="9"/>
  <c r="H40" i="9" s="1"/>
  <c r="H62" i="9" s="1"/>
  <c r="H21" i="9"/>
  <c r="H43" i="9" s="1"/>
  <c r="H65" i="9" s="1"/>
  <c r="H17" i="9"/>
  <c r="H39" i="9" s="1"/>
  <c r="H61" i="9" s="1"/>
  <c r="H16" i="9"/>
  <c r="H38" i="9" s="1"/>
  <c r="H60" i="9" s="1"/>
  <c r="H15" i="9"/>
  <c r="H37" i="9" s="1"/>
  <c r="H59" i="9" s="1"/>
  <c r="H14" i="9"/>
  <c r="H36" i="9" s="1"/>
  <c r="H58" i="9" s="1"/>
  <c r="H13" i="9"/>
  <c r="H35" i="9" s="1"/>
  <c r="H57" i="9" s="1"/>
  <c r="H24" i="9"/>
  <c r="H46" i="9" s="1"/>
  <c r="H68" i="9" s="1"/>
  <c r="H20" i="9"/>
  <c r="H42" i="9" s="1"/>
  <c r="H64" i="9" s="1"/>
  <c r="I18" i="6"/>
  <c r="J18" i="6" s="1"/>
  <c r="L18" i="6" s="1"/>
  <c r="K18" i="6" s="1"/>
  <c r="H14" i="5"/>
  <c r="I14" i="5" s="1"/>
  <c r="J14" i="5" s="1"/>
  <c r="K14" i="5" s="1"/>
  <c r="E14" i="5"/>
  <c r="D14" i="5"/>
  <c r="L14" i="5" s="1"/>
  <c r="C14" i="5"/>
  <c r="D12" i="5"/>
  <c r="H12" i="5"/>
  <c r="I12" i="5" s="1"/>
  <c r="J12" i="5" s="1"/>
  <c r="K12" i="5" s="1"/>
  <c r="E12" i="5"/>
  <c r="C12" i="5"/>
  <c r="I11" i="6"/>
  <c r="J11" i="6" s="1"/>
  <c r="L11" i="6" s="1"/>
  <c r="K11" i="6" s="1"/>
  <c r="I4" i="6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U5" i="2"/>
  <c r="U6" i="2"/>
  <c r="U7" i="2"/>
  <c r="U8" i="2"/>
  <c r="U9" i="2"/>
  <c r="U10" i="2"/>
  <c r="U11" i="2"/>
  <c r="U12" i="2"/>
  <c r="U13" i="2"/>
  <c r="T5" i="2"/>
  <c r="T6" i="2"/>
  <c r="T7" i="2"/>
  <c r="T8" i="2"/>
  <c r="T9" i="2"/>
  <c r="T10" i="2"/>
  <c r="T11" i="2"/>
  <c r="T12" i="2"/>
  <c r="T13" i="2"/>
  <c r="S5" i="2"/>
  <c r="S6" i="2"/>
  <c r="S7" i="2"/>
  <c r="S8" i="2"/>
  <c r="S9" i="2"/>
  <c r="S10" i="2"/>
  <c r="S11" i="2"/>
  <c r="S12" i="2"/>
  <c r="S13" i="2"/>
  <c r="S4" i="2"/>
  <c r="T4" i="2"/>
  <c r="U4" i="2"/>
  <c r="V4" i="2"/>
  <c r="W4" i="2"/>
  <c r="R5" i="2"/>
  <c r="R6" i="2"/>
  <c r="R7" i="2"/>
  <c r="R8" i="2"/>
  <c r="G8" i="3" s="1"/>
  <c r="I8" i="3" s="1"/>
  <c r="H8" i="3" s="1"/>
  <c r="R9" i="2"/>
  <c r="R10" i="2"/>
  <c r="G10" i="3" s="1"/>
  <c r="I10" i="3" s="1"/>
  <c r="H10" i="3" s="1"/>
  <c r="R11" i="2"/>
  <c r="R12" i="2"/>
  <c r="R13" i="2"/>
  <c r="R4" i="2"/>
  <c r="L12" i="5" l="1"/>
  <c r="G9" i="3"/>
  <c r="I9" i="3" s="1"/>
  <c r="H9" i="3" s="1"/>
  <c r="G7" i="3"/>
  <c r="I7" i="3" s="1"/>
  <c r="H7" i="3" s="1"/>
  <c r="G4" i="3"/>
  <c r="I20" i="6"/>
  <c r="G6" i="3"/>
  <c r="I6" i="3" s="1"/>
  <c r="H6" i="3" s="1"/>
  <c r="G13" i="3"/>
  <c r="I13" i="3" s="1"/>
  <c r="H13" i="3" s="1"/>
  <c r="G12" i="3"/>
  <c r="I12" i="3" s="1"/>
  <c r="H12" i="3" s="1"/>
  <c r="G5" i="3"/>
  <c r="I5" i="3" s="1"/>
  <c r="H5" i="3" s="1"/>
  <c r="G11" i="3"/>
  <c r="I11" i="3" s="1"/>
  <c r="H11" i="3" s="1"/>
  <c r="F4" i="3"/>
  <c r="F12" i="3"/>
  <c r="F10" i="3"/>
  <c r="F8" i="3"/>
  <c r="F6" i="3"/>
  <c r="F13" i="3"/>
  <c r="F11" i="3"/>
  <c r="F9" i="3"/>
  <c r="F7" i="3"/>
  <c r="F5" i="3"/>
  <c r="AD5" i="2"/>
  <c r="AD6" i="2"/>
  <c r="AD7" i="2"/>
  <c r="AD8" i="2"/>
  <c r="AD9" i="2"/>
  <c r="AD10" i="2"/>
  <c r="AD11" i="2"/>
  <c r="AD12" i="2"/>
  <c r="AD13" i="2"/>
  <c r="AD4" i="2"/>
  <c r="AC5" i="2"/>
  <c r="O5" i="3" s="1"/>
  <c r="Q5" i="3" s="1"/>
  <c r="P5" i="3" s="1"/>
  <c r="AC6" i="2"/>
  <c r="AC7" i="2"/>
  <c r="AC8" i="2"/>
  <c r="O8" i="3" s="1"/>
  <c r="Q8" i="3" s="1"/>
  <c r="P8" i="3" s="1"/>
  <c r="AC9" i="2"/>
  <c r="O9" i="3" s="1"/>
  <c r="Q9" i="3" s="1"/>
  <c r="P9" i="3" s="1"/>
  <c r="AC10" i="2"/>
  <c r="O10" i="3" s="1"/>
  <c r="Q10" i="3" s="1"/>
  <c r="P10" i="3" s="1"/>
  <c r="AC11" i="2"/>
  <c r="AC12" i="2"/>
  <c r="AC13" i="2"/>
  <c r="O13" i="3" s="1"/>
  <c r="Q13" i="3" s="1"/>
  <c r="P13" i="3" s="1"/>
  <c r="AC4" i="2"/>
  <c r="AB5" i="2"/>
  <c r="K5" i="3" s="1"/>
  <c r="M5" i="3" s="1"/>
  <c r="L5" i="3" s="1"/>
  <c r="AB6" i="2"/>
  <c r="K6" i="3" s="1"/>
  <c r="M6" i="3" s="1"/>
  <c r="L6" i="3" s="1"/>
  <c r="AB7" i="2"/>
  <c r="K7" i="3" s="1"/>
  <c r="M7" i="3" s="1"/>
  <c r="L7" i="3" s="1"/>
  <c r="AB8" i="2"/>
  <c r="K8" i="3" s="1"/>
  <c r="M8" i="3" s="1"/>
  <c r="L8" i="3" s="1"/>
  <c r="AB9" i="2"/>
  <c r="K9" i="3" s="1"/>
  <c r="M9" i="3" s="1"/>
  <c r="L9" i="3" s="1"/>
  <c r="AB10" i="2"/>
  <c r="K10" i="3" s="1"/>
  <c r="M10" i="3" s="1"/>
  <c r="L10" i="3" s="1"/>
  <c r="AB11" i="2"/>
  <c r="K11" i="3" s="1"/>
  <c r="M11" i="3" s="1"/>
  <c r="L11" i="3" s="1"/>
  <c r="AB12" i="2"/>
  <c r="K12" i="3" s="1"/>
  <c r="M12" i="3" s="1"/>
  <c r="L12" i="3" s="1"/>
  <c r="AB13" i="2"/>
  <c r="K13" i="3" s="1"/>
  <c r="M13" i="3" s="1"/>
  <c r="L13" i="3" s="1"/>
  <c r="AB4" i="2"/>
  <c r="Q5" i="2"/>
  <c r="Q6" i="2"/>
  <c r="Q7" i="2"/>
  <c r="Q8" i="2"/>
  <c r="Q9" i="2"/>
  <c r="Q10" i="2"/>
  <c r="Q11" i="2"/>
  <c r="Q12" i="2"/>
  <c r="Q13" i="2"/>
  <c r="Q4" i="2"/>
  <c r="P5" i="2"/>
  <c r="P6" i="2"/>
  <c r="P7" i="2"/>
  <c r="P8" i="2"/>
  <c r="P9" i="2"/>
  <c r="P10" i="2"/>
  <c r="P11" i="2"/>
  <c r="P12" i="2"/>
  <c r="P13" i="2"/>
  <c r="P4" i="2"/>
  <c r="I12" i="6" s="1"/>
  <c r="C20" i="9" l="1"/>
  <c r="C42" i="9" s="1"/>
  <c r="C64" i="9" s="1"/>
  <c r="C11" i="9"/>
  <c r="C33" i="9" s="1"/>
  <c r="C55" i="9" s="1"/>
  <c r="C19" i="9"/>
  <c r="C41" i="9" s="1"/>
  <c r="C63" i="9" s="1"/>
  <c r="C10" i="9"/>
  <c r="C32" i="9" s="1"/>
  <c r="C54" i="9" s="1"/>
  <c r="C18" i="9"/>
  <c r="C40" i="9" s="1"/>
  <c r="C62" i="9" s="1"/>
  <c r="C24" i="9"/>
  <c r="C46" i="9" s="1"/>
  <c r="C68" i="9" s="1"/>
  <c r="C17" i="9"/>
  <c r="C39" i="9" s="1"/>
  <c r="C61" i="9" s="1"/>
  <c r="C23" i="9"/>
  <c r="C45" i="9" s="1"/>
  <c r="C67" i="9" s="1"/>
  <c r="C15" i="9"/>
  <c r="C37" i="9" s="1"/>
  <c r="C59" i="9" s="1"/>
  <c r="C22" i="9"/>
  <c r="C44" i="9" s="1"/>
  <c r="C66" i="9" s="1"/>
  <c r="C14" i="9"/>
  <c r="C36" i="9" s="1"/>
  <c r="C58" i="9" s="1"/>
  <c r="C21" i="9"/>
  <c r="C43" i="9" s="1"/>
  <c r="C65" i="9" s="1"/>
  <c r="C13" i="9"/>
  <c r="C35" i="9" s="1"/>
  <c r="C57" i="9" s="1"/>
  <c r="C12" i="9"/>
  <c r="C34" i="9" s="1"/>
  <c r="C56" i="9" s="1"/>
  <c r="I4" i="3"/>
  <c r="H4" i="3" s="1"/>
  <c r="C16" i="9"/>
  <c r="C38" i="9" s="1"/>
  <c r="C60" i="9" s="1"/>
  <c r="O12" i="3"/>
  <c r="Q12" i="3" s="1"/>
  <c r="P12" i="3" s="1"/>
  <c r="I9" i="6"/>
  <c r="J9" i="6" s="1"/>
  <c r="L9" i="6" s="1"/>
  <c r="K9" i="6" s="1"/>
  <c r="O11" i="3"/>
  <c r="Q11" i="3" s="1"/>
  <c r="P11" i="3" s="1"/>
  <c r="I5" i="6"/>
  <c r="J5" i="6" s="1"/>
  <c r="L5" i="6" s="1"/>
  <c r="K5" i="6" s="1"/>
  <c r="K4" i="3"/>
  <c r="I16" i="6"/>
  <c r="O7" i="3"/>
  <c r="Q7" i="3" s="1"/>
  <c r="P7" i="3" s="1"/>
  <c r="I10" i="6"/>
  <c r="J10" i="6" s="1"/>
  <c r="L10" i="6" s="1"/>
  <c r="K10" i="6" s="1"/>
  <c r="O4" i="3"/>
  <c r="Q4" i="3" s="1"/>
  <c r="P4" i="3" s="1"/>
  <c r="O6" i="3"/>
  <c r="Q6" i="3" s="1"/>
  <c r="P6" i="3" s="1"/>
  <c r="J4" i="3"/>
  <c r="J12" i="3"/>
  <c r="J10" i="3"/>
  <c r="J8" i="3"/>
  <c r="J6" i="3"/>
  <c r="N4" i="3"/>
  <c r="N12" i="3"/>
  <c r="N10" i="3"/>
  <c r="N8" i="3"/>
  <c r="N6" i="3"/>
  <c r="J13" i="3"/>
  <c r="J11" i="3"/>
  <c r="J9" i="3"/>
  <c r="J7" i="3"/>
  <c r="J5" i="3"/>
  <c r="N13" i="3"/>
  <c r="N11" i="3"/>
  <c r="N9" i="3"/>
  <c r="N7" i="3"/>
  <c r="N5" i="3"/>
  <c r="L5" i="2"/>
  <c r="L6" i="2"/>
  <c r="L7" i="2"/>
  <c r="L8" i="2"/>
  <c r="L9" i="2"/>
  <c r="L10" i="2"/>
  <c r="L11" i="2"/>
  <c r="L12" i="2"/>
  <c r="L13" i="2"/>
  <c r="L4" i="2"/>
  <c r="K5" i="2"/>
  <c r="K6" i="2"/>
  <c r="C6" i="3" s="1"/>
  <c r="E6" i="3" s="1"/>
  <c r="D6" i="3" s="1"/>
  <c r="K7" i="2"/>
  <c r="K8" i="2"/>
  <c r="C8" i="3" s="1"/>
  <c r="E8" i="3" s="1"/>
  <c r="D8" i="3" s="1"/>
  <c r="K9" i="2"/>
  <c r="C9" i="3" s="1"/>
  <c r="E9" i="3" s="1"/>
  <c r="D9" i="3" s="1"/>
  <c r="K10" i="2"/>
  <c r="K11" i="2"/>
  <c r="K12" i="2"/>
  <c r="C12" i="3" s="1"/>
  <c r="E12" i="3" s="1"/>
  <c r="D12" i="3" s="1"/>
  <c r="K13" i="2"/>
  <c r="K4" i="2"/>
  <c r="C4" i="3" s="1"/>
  <c r="E4" i="3" s="1"/>
  <c r="D4" i="3" s="1"/>
  <c r="J5" i="2"/>
  <c r="J6" i="2"/>
  <c r="J7" i="2"/>
  <c r="J8" i="2"/>
  <c r="J9" i="2"/>
  <c r="J10" i="2"/>
  <c r="J11" i="2"/>
  <c r="J12" i="2"/>
  <c r="J13" i="2"/>
  <c r="J4" i="2"/>
  <c r="I5" i="2"/>
  <c r="I6" i="2"/>
  <c r="I7" i="2"/>
  <c r="I8" i="2"/>
  <c r="I10" i="2"/>
  <c r="I11" i="2"/>
  <c r="I12" i="2"/>
  <c r="I13" i="2"/>
  <c r="I4" i="2"/>
  <c r="H5" i="2"/>
  <c r="H6" i="2"/>
  <c r="H7" i="2"/>
  <c r="H8" i="2"/>
  <c r="H9" i="2"/>
  <c r="H10" i="2"/>
  <c r="H11" i="2"/>
  <c r="H12" i="2"/>
  <c r="H13" i="2"/>
  <c r="H4" i="2"/>
  <c r="G5" i="2"/>
  <c r="G6" i="2"/>
  <c r="G7" i="2"/>
  <c r="G8" i="2"/>
  <c r="G9" i="2"/>
  <c r="G10" i="2"/>
  <c r="G11" i="2"/>
  <c r="G12" i="2"/>
  <c r="G13" i="2"/>
  <c r="G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  <c r="C5" i="2"/>
  <c r="C6" i="2"/>
  <c r="C7" i="2"/>
  <c r="C8" i="2"/>
  <c r="C9" i="2"/>
  <c r="C10" i="2"/>
  <c r="C11" i="2"/>
  <c r="C12" i="2"/>
  <c r="C13" i="2"/>
  <c r="C4" i="2"/>
  <c r="D5" i="2"/>
  <c r="D6" i="2"/>
  <c r="D7" i="2"/>
  <c r="D8" i="2"/>
  <c r="D9" i="2"/>
  <c r="D10" i="2"/>
  <c r="D11" i="2"/>
  <c r="D12" i="2"/>
  <c r="D13" i="2"/>
  <c r="D4" i="2"/>
  <c r="E14" i="9" l="1"/>
  <c r="E36" i="9" s="1"/>
  <c r="E58" i="9" s="1"/>
  <c r="E15" i="9"/>
  <c r="E37" i="9" s="1"/>
  <c r="E59" i="9" s="1"/>
  <c r="E10" i="9"/>
  <c r="E32" i="9" s="1"/>
  <c r="E54" i="9" s="1"/>
  <c r="E13" i="9"/>
  <c r="E35" i="9" s="1"/>
  <c r="E57" i="9" s="1"/>
  <c r="E24" i="9"/>
  <c r="E46" i="9" s="1"/>
  <c r="E68" i="9" s="1"/>
  <c r="E20" i="9"/>
  <c r="E42" i="9" s="1"/>
  <c r="E64" i="9" s="1"/>
  <c r="E12" i="9"/>
  <c r="E34" i="9" s="1"/>
  <c r="E56" i="9" s="1"/>
  <c r="E23" i="9"/>
  <c r="E45" i="9" s="1"/>
  <c r="E67" i="9" s="1"/>
  <c r="E19" i="9"/>
  <c r="E41" i="9" s="1"/>
  <c r="E63" i="9" s="1"/>
  <c r="E11" i="9"/>
  <c r="E33" i="9" s="1"/>
  <c r="E55" i="9" s="1"/>
  <c r="E22" i="9"/>
  <c r="E44" i="9" s="1"/>
  <c r="E66" i="9" s="1"/>
  <c r="E18" i="9"/>
  <c r="E40" i="9" s="1"/>
  <c r="E62" i="9" s="1"/>
  <c r="E21" i="9"/>
  <c r="E43" i="9" s="1"/>
  <c r="E65" i="9" s="1"/>
  <c r="E17" i="9"/>
  <c r="E39" i="9" s="1"/>
  <c r="E61" i="9" s="1"/>
  <c r="E16" i="9"/>
  <c r="E38" i="9" s="1"/>
  <c r="E60" i="9" s="1"/>
  <c r="M4" i="3"/>
  <c r="L4" i="3" s="1"/>
  <c r="C9" i="9"/>
  <c r="C31" i="9" s="1"/>
  <c r="C53" i="9" s="1"/>
  <c r="D23" i="9"/>
  <c r="D45" i="9" s="1"/>
  <c r="D67" i="9" s="1"/>
  <c r="D17" i="9"/>
  <c r="D39" i="9" s="1"/>
  <c r="D61" i="9" s="1"/>
  <c r="D22" i="9"/>
  <c r="D44" i="9" s="1"/>
  <c r="D66" i="9" s="1"/>
  <c r="D16" i="9"/>
  <c r="D38" i="9" s="1"/>
  <c r="D60" i="9" s="1"/>
  <c r="D21" i="9"/>
  <c r="D43" i="9" s="1"/>
  <c r="D65" i="9" s="1"/>
  <c r="D15" i="9"/>
  <c r="D37" i="9" s="1"/>
  <c r="D59" i="9" s="1"/>
  <c r="D9" i="9"/>
  <c r="D31" i="9" s="1"/>
  <c r="D53" i="9" s="1"/>
  <c r="D14" i="9"/>
  <c r="D36" i="9" s="1"/>
  <c r="D58" i="9" s="1"/>
  <c r="D13" i="9"/>
  <c r="D35" i="9" s="1"/>
  <c r="D57" i="9" s="1"/>
  <c r="D20" i="9"/>
  <c r="D42" i="9" s="1"/>
  <c r="D64" i="9" s="1"/>
  <c r="D12" i="9"/>
  <c r="D34" i="9" s="1"/>
  <c r="D56" i="9" s="1"/>
  <c r="D19" i="9"/>
  <c r="D41" i="9" s="1"/>
  <c r="D63" i="9" s="1"/>
  <c r="D11" i="9"/>
  <c r="D33" i="9" s="1"/>
  <c r="D55" i="9" s="1"/>
  <c r="D24" i="9"/>
  <c r="D46" i="9" s="1"/>
  <c r="D68" i="9" s="1"/>
  <c r="D18" i="9"/>
  <c r="D40" i="9" s="1"/>
  <c r="D62" i="9" s="1"/>
  <c r="D10" i="9"/>
  <c r="D32" i="9" s="1"/>
  <c r="D54" i="9" s="1"/>
  <c r="C8" i="9"/>
  <c r="C30" i="9" s="1"/>
  <c r="C52" i="9" s="1"/>
  <c r="E35" i="6"/>
  <c r="E36" i="6"/>
  <c r="E34" i="6"/>
  <c r="E37" i="6"/>
  <c r="E38" i="6"/>
  <c r="E33" i="6"/>
  <c r="E39" i="6"/>
  <c r="C11" i="3"/>
  <c r="E11" i="3" s="1"/>
  <c r="D11" i="3" s="1"/>
  <c r="C10" i="3"/>
  <c r="E10" i="3" s="1"/>
  <c r="D10" i="3" s="1"/>
  <c r="E13" i="6"/>
  <c r="E14" i="6"/>
  <c r="E15" i="6"/>
  <c r="E16" i="6"/>
  <c r="E12" i="6"/>
  <c r="J4" i="6"/>
  <c r="L4" i="6" s="1"/>
  <c r="K4" i="6" s="1"/>
  <c r="E29" i="6"/>
  <c r="E28" i="6"/>
  <c r="E27" i="6"/>
  <c r="C7" i="3"/>
  <c r="E7" i="3" s="1"/>
  <c r="D7" i="3" s="1"/>
  <c r="J20" i="6"/>
  <c r="L20" i="6" s="1"/>
  <c r="K20" i="6" s="1"/>
  <c r="E25" i="6"/>
  <c r="E26" i="6"/>
  <c r="E24" i="6"/>
  <c r="E22" i="6"/>
  <c r="E23" i="6"/>
  <c r="E40" i="6"/>
  <c r="E42" i="6"/>
  <c r="E41" i="6"/>
  <c r="E44" i="6"/>
  <c r="E43" i="6"/>
  <c r="C13" i="3"/>
  <c r="E13" i="3" s="1"/>
  <c r="D13" i="3" s="1"/>
  <c r="C5" i="3"/>
  <c r="E5" i="3" s="1"/>
  <c r="D5" i="3" s="1"/>
  <c r="J16" i="6"/>
  <c r="L16" i="6" s="1"/>
  <c r="K16" i="6" s="1"/>
  <c r="E17" i="6"/>
  <c r="E31" i="6"/>
  <c r="E32" i="6"/>
  <c r="E30" i="6"/>
  <c r="I17" i="6"/>
  <c r="J17" i="6" s="1"/>
  <c r="L17" i="6" s="1"/>
  <c r="K17" i="6" s="1"/>
  <c r="J12" i="6"/>
  <c r="L12" i="6" s="1"/>
  <c r="K12" i="6" s="1"/>
  <c r="I6" i="6"/>
  <c r="J6" i="6" s="1"/>
  <c r="L6" i="6" s="1"/>
  <c r="K6" i="6" s="1"/>
  <c r="B4" i="3"/>
  <c r="B12" i="3"/>
  <c r="B10" i="3"/>
  <c r="B8" i="3"/>
  <c r="B6" i="3"/>
  <c r="B13" i="3"/>
  <c r="B11" i="3"/>
  <c r="B9" i="3"/>
  <c r="B7" i="3"/>
  <c r="B5" i="3"/>
  <c r="B23" i="9" l="1"/>
  <c r="B45" i="9" s="1"/>
  <c r="B67" i="9" s="1"/>
  <c r="B9" i="9"/>
  <c r="B31" i="9" s="1"/>
  <c r="B53" i="9" s="1"/>
  <c r="B16" i="9"/>
  <c r="B38" i="9" s="1"/>
  <c r="B60" i="9" s="1"/>
  <c r="B15" i="9"/>
  <c r="B37" i="9" s="1"/>
  <c r="B59" i="9" s="1"/>
  <c r="B12" i="9"/>
  <c r="B34" i="9" s="1"/>
  <c r="B56" i="9" s="1"/>
  <c r="B22" i="9"/>
  <c r="B44" i="9" s="1"/>
  <c r="B66" i="9" s="1"/>
  <c r="B8" i="9"/>
  <c r="B30" i="9" s="1"/>
  <c r="B52" i="9" s="1"/>
  <c r="B21" i="9"/>
  <c r="B43" i="9" s="1"/>
  <c r="B65" i="9" s="1"/>
  <c r="B14" i="9"/>
  <c r="B36" i="9" s="1"/>
  <c r="B58" i="9" s="1"/>
  <c r="B13" i="9"/>
  <c r="B35" i="9" s="1"/>
  <c r="B57" i="9" s="1"/>
  <c r="B20" i="9"/>
  <c r="B42" i="9" s="1"/>
  <c r="B64" i="9" s="1"/>
  <c r="B19" i="9"/>
  <c r="B41" i="9" s="1"/>
  <c r="B63" i="9" s="1"/>
  <c r="B11" i="9"/>
  <c r="B33" i="9" s="1"/>
  <c r="B55" i="9" s="1"/>
  <c r="B18" i="9"/>
  <c r="B40" i="9" s="1"/>
  <c r="B62" i="9" s="1"/>
  <c r="B10" i="9"/>
  <c r="B32" i="9" s="1"/>
  <c r="B54" i="9" s="1"/>
  <c r="B24" i="9"/>
  <c r="B46" i="9" s="1"/>
  <c r="B68" i="9" s="1"/>
  <c r="B17" i="9"/>
  <c r="B39" i="9" s="1"/>
  <c r="B61" i="9" s="1"/>
  <c r="B7" i="9"/>
  <c r="B29" i="9" s="1"/>
  <c r="B51" i="9" s="1"/>
</calcChain>
</file>

<file path=xl/sharedStrings.xml><?xml version="1.0" encoding="utf-8"?>
<sst xmlns="http://schemas.openxmlformats.org/spreadsheetml/2006/main" count="2788" uniqueCount="728">
  <si>
    <t>education</t>
  </si>
  <si>
    <t>elementary</t>
  </si>
  <si>
    <t>post-graduate</t>
  </si>
  <si>
    <t>high school</t>
  </si>
  <si>
    <t>college</t>
  </si>
  <si>
    <t>profession</t>
  </si>
  <si>
    <t>proprietor</t>
  </si>
  <si>
    <t>staff</t>
  </si>
  <si>
    <t>vet pharmacist</t>
  </si>
  <si>
    <t>birth_year</t>
  </si>
  <si>
    <t>no_schooling</t>
  </si>
  <si>
    <t>work_experience</t>
  </si>
  <si>
    <t>less than 1 year</t>
  </si>
  <si>
    <t>1 to 2 years</t>
  </si>
  <si>
    <t>2 to 5 years</t>
  </si>
  <si>
    <t>5 to 10 years</t>
  </si>
  <si>
    <t>store_classification</t>
  </si>
  <si>
    <t>large-scale</t>
  </si>
  <si>
    <t>small-scale</t>
  </si>
  <si>
    <t>medium-scale</t>
  </si>
  <si>
    <t>permit_application</t>
  </si>
  <si>
    <t>over 10 years</t>
  </si>
  <si>
    <t>input</t>
  </si>
  <si>
    <t>not in charge</t>
  </si>
  <si>
    <t>did not apply</t>
  </si>
  <si>
    <t>store_market</t>
  </si>
  <si>
    <t>large farm owners</t>
  </si>
  <si>
    <t>small farm owners</t>
  </si>
  <si>
    <t>medium farm owners</t>
  </si>
  <si>
    <t>small retailers</t>
  </si>
  <si>
    <t>large retailers</t>
  </si>
  <si>
    <t>gender</t>
  </si>
  <si>
    <t>male</t>
  </si>
  <si>
    <t>female</t>
  </si>
  <si>
    <t>yes</t>
  </si>
  <si>
    <t>no</t>
  </si>
  <si>
    <t>animalprod_training</t>
  </si>
  <si>
    <t>don't know</t>
  </si>
  <si>
    <t>treatment for specific diseases</t>
  </si>
  <si>
    <t>treatment for all diseases</t>
  </si>
  <si>
    <t>growth booster</t>
  </si>
  <si>
    <t>others</t>
  </si>
  <si>
    <t>bacteria develop resistance</t>
  </si>
  <si>
    <t>medicine is ineffective</t>
  </si>
  <si>
    <t>dangerous but don't know</t>
  </si>
  <si>
    <t>na</t>
  </si>
  <si>
    <t>4 correct answers</t>
  </si>
  <si>
    <t>2 correct answers</t>
  </si>
  <si>
    <t>3 correct answers</t>
  </si>
  <si>
    <t>1 correct answer</t>
  </si>
  <si>
    <t>other response</t>
  </si>
  <si>
    <t>false</t>
  </si>
  <si>
    <t>true</t>
  </si>
  <si>
    <t>advanced understanding</t>
  </si>
  <si>
    <t>little idea</t>
  </si>
  <si>
    <t>no idea</t>
  </si>
  <si>
    <t>basic info</t>
  </si>
  <si>
    <t>amoxicillin</t>
  </si>
  <si>
    <t>doxycycline</t>
  </si>
  <si>
    <t>azithromcyin</t>
  </si>
  <si>
    <t>doxycline</t>
  </si>
  <si>
    <t>cephalexin</t>
  </si>
  <si>
    <t>ciproflxacin</t>
  </si>
  <si>
    <t>antibacterial</t>
  </si>
  <si>
    <t>antiviral</t>
  </si>
  <si>
    <t>antifungal</t>
  </si>
  <si>
    <t>5 correct</t>
  </si>
  <si>
    <t>4 correct</t>
  </si>
  <si>
    <t>1 correct</t>
  </si>
  <si>
    <t>2 correct</t>
  </si>
  <si>
    <t>3 correct</t>
  </si>
  <si>
    <t>very serious</t>
  </si>
  <si>
    <t>serious</t>
  </si>
  <si>
    <t>moderately serios</t>
  </si>
  <si>
    <t>slightly serious</t>
  </si>
  <si>
    <t>least serious</t>
  </si>
  <si>
    <t>seriously concerned</t>
  </si>
  <si>
    <t>concerned</t>
  </si>
  <si>
    <t>no opinion</t>
  </si>
  <si>
    <t>slightly concerned</t>
  </si>
  <si>
    <t>strongly agree</t>
  </si>
  <si>
    <t>agree</t>
  </si>
  <si>
    <t>neutral</t>
  </si>
  <si>
    <t>disagree</t>
  </si>
  <si>
    <t>strongly disagree</t>
  </si>
  <si>
    <t>limited</t>
  </si>
  <si>
    <t>moderate</t>
  </si>
  <si>
    <t>very strong</t>
  </si>
  <si>
    <t>substantial</t>
  </si>
  <si>
    <t>k1_ab</t>
  </si>
  <si>
    <t>k2_ab_use</t>
  </si>
  <si>
    <t>k3_abname1</t>
  </si>
  <si>
    <t>a1_seriousness</t>
  </si>
  <si>
    <t>a2_concern</t>
  </si>
  <si>
    <t>a3_am_protect</t>
  </si>
  <si>
    <t>a3_am_importance</t>
  </si>
  <si>
    <t>a3_am_stocking</t>
  </si>
  <si>
    <t>a3_ab_treatment</t>
  </si>
  <si>
    <t>a3_ab_speed</t>
  </si>
  <si>
    <t>a3_ab_sched</t>
  </si>
  <si>
    <t>a3_ab_skip</t>
  </si>
  <si>
    <t>a3_ab_safe</t>
  </si>
  <si>
    <t>a3_ab_sell</t>
  </si>
  <si>
    <t>a3_ab_sideeffect</t>
  </si>
  <si>
    <t>a3_ab_proper</t>
  </si>
  <si>
    <t>a3_ab_prescribe</t>
  </si>
  <si>
    <t>a4_inf_fam</t>
  </si>
  <si>
    <t>a4_inf_data</t>
  </si>
  <si>
    <t>a4_inf_industry</t>
  </si>
  <si>
    <t>a4_inf_client</t>
  </si>
  <si>
    <t>a4_inf_vetgroup</t>
  </si>
  <si>
    <t>a4_inf_journal</t>
  </si>
  <si>
    <t>a4_inf_web</t>
  </si>
  <si>
    <t>a4_inf_earning</t>
  </si>
  <si>
    <t>a4_inf_vet</t>
  </si>
  <si>
    <t>a4_inf_law</t>
  </si>
  <si>
    <t>a4_others</t>
  </si>
  <si>
    <t>a4_other_factor</t>
  </si>
  <si>
    <t>k3_abname2</t>
  </si>
  <si>
    <t>k3_abname3</t>
  </si>
  <si>
    <t>k4_abr_aware</t>
  </si>
  <si>
    <t>k5_abr</t>
  </si>
  <si>
    <t>k6_abrsource_tv</t>
  </si>
  <si>
    <t>k6_abrsource_radio</t>
  </si>
  <si>
    <t>k6_abrsource_friends</t>
  </si>
  <si>
    <t>k6_abrsource_seminar</t>
  </si>
  <si>
    <t>k6_abrsource_supplier</t>
  </si>
  <si>
    <t>k6_abrsource_SNS</t>
  </si>
  <si>
    <t>k7_am</t>
  </si>
  <si>
    <t>k8_amname1</t>
  </si>
  <si>
    <t>k8_amname2</t>
  </si>
  <si>
    <t>k8_amname3</t>
  </si>
  <si>
    <t>k9_amtype</t>
  </si>
  <si>
    <t>k10_amr</t>
  </si>
  <si>
    <t>k11_am_animals</t>
  </si>
  <si>
    <t>k12_abvsam</t>
  </si>
  <si>
    <t>k13_amr_aware</t>
  </si>
  <si>
    <t>k14_amrsource_TV</t>
  </si>
  <si>
    <t>k14_amrsource_radio</t>
  </si>
  <si>
    <t>k14_amrsource_friends</t>
  </si>
  <si>
    <t>k14_amrsource_seminar</t>
  </si>
  <si>
    <t>k14_amrsource_supplier</t>
  </si>
  <si>
    <t>k14_amrsourceSNS</t>
  </si>
  <si>
    <t>k15_amr</t>
  </si>
  <si>
    <t>k16_amr_cause</t>
  </si>
  <si>
    <t>k17_amr_case</t>
  </si>
  <si>
    <t>k18_amr_prevent</t>
  </si>
  <si>
    <t>p1_top_otc1</t>
  </si>
  <si>
    <t>p1_top_otc2</t>
  </si>
  <si>
    <t>p1_top_otc3</t>
  </si>
  <si>
    <t>p2_top_presc_1</t>
  </si>
  <si>
    <t>p2_top_presc_2</t>
  </si>
  <si>
    <t>p2_top_presc_3</t>
  </si>
  <si>
    <t>fermkito</t>
  </si>
  <si>
    <t>slazbolak</t>
  </si>
  <si>
    <t>t5x sd</t>
  </si>
  <si>
    <t>tbx sd</t>
  </si>
  <si>
    <t>sustalin</t>
  </si>
  <si>
    <t>flowguard</t>
  </si>
  <si>
    <t>enroflaxacin</t>
  </si>
  <si>
    <t>endroflaxacin</t>
  </si>
  <si>
    <t>ecolmin</t>
  </si>
  <si>
    <t>actigen</t>
  </si>
  <si>
    <t>heat grow</t>
  </si>
  <si>
    <t>holtox</t>
  </si>
  <si>
    <t>galliacid</t>
  </si>
  <si>
    <t>cefotaxime</t>
  </si>
  <si>
    <t>p3_askpresc</t>
  </si>
  <si>
    <t>p3_inqcondition</t>
  </si>
  <si>
    <t>p3_nopresc_nosell</t>
  </si>
  <si>
    <t>p3_nopresc_sell</t>
  </si>
  <si>
    <t>p3_expdosage</t>
  </si>
  <si>
    <t>p3_askmonitor</t>
  </si>
  <si>
    <t>p3_askupdate</t>
  </si>
  <si>
    <t>p3_others</t>
  </si>
  <si>
    <t>ask past conditions</t>
  </si>
  <si>
    <t>p4_nolaw</t>
  </si>
  <si>
    <t>p4_notreq</t>
  </si>
  <si>
    <t>p4_noneed</t>
  </si>
  <si>
    <t>p4_clientsprefer</t>
  </si>
  <si>
    <t>p4_norefuse</t>
  </si>
  <si>
    <t>p4_other</t>
  </si>
  <si>
    <t>client is my friend</t>
  </si>
  <si>
    <t>p5_absource_supplier</t>
  </si>
  <si>
    <t>p5_absource_store</t>
  </si>
  <si>
    <t>p5_absource_pharm</t>
  </si>
  <si>
    <t>p5_absource_other</t>
  </si>
  <si>
    <t>p6_advise</t>
  </si>
  <si>
    <t>p7_nolaw</t>
  </si>
  <si>
    <t>p7_notreq</t>
  </si>
  <si>
    <t>p7_noneed</t>
  </si>
  <si>
    <t>p7_clientsknow</t>
  </si>
  <si>
    <t>p7_busy</t>
  </si>
  <si>
    <t>p7_others</t>
  </si>
  <si>
    <t>don't know how to advise</t>
  </si>
  <si>
    <t>sometimes</t>
  </si>
  <si>
    <t>p8_ifpresc</t>
  </si>
  <si>
    <t>p8_ifpromotion</t>
  </si>
  <si>
    <t>p8_ifask</t>
  </si>
  <si>
    <t>p8_ifneed</t>
  </si>
  <si>
    <t>p9_howadvise</t>
  </si>
  <si>
    <t>as prescribed</t>
  </si>
  <si>
    <t>more than prescribed</t>
  </si>
  <si>
    <t>as suitable</t>
  </si>
  <si>
    <t>p10_record</t>
  </si>
  <si>
    <t>p11_avianflu</t>
  </si>
  <si>
    <t>p11_fmd</t>
  </si>
  <si>
    <t>p11_newcastle</t>
  </si>
  <si>
    <t>p11_swinefever</t>
  </si>
  <si>
    <t>p11_others</t>
  </si>
  <si>
    <t>p12_throw</t>
  </si>
  <si>
    <t>p12_bury</t>
  </si>
  <si>
    <t>p12_burn</t>
  </si>
  <si>
    <t>p12_give</t>
  </si>
  <si>
    <t>p12_keep</t>
  </si>
  <si>
    <t>p12_others</t>
  </si>
  <si>
    <t>bovine respiratory disease complex</t>
  </si>
  <si>
    <t>black leg</t>
  </si>
  <si>
    <t>return to supplier</t>
  </si>
  <si>
    <t>p13_bury</t>
  </si>
  <si>
    <t>p13_burn</t>
  </si>
  <si>
    <t>p13_give</t>
  </si>
  <si>
    <t>p13_keep</t>
  </si>
  <si>
    <t>p13_others</t>
  </si>
  <si>
    <t>return to store</t>
  </si>
  <si>
    <t>p13_throw</t>
  </si>
  <si>
    <t>p14_closed</t>
  </si>
  <si>
    <t>p14_closedwithsun</t>
  </si>
  <si>
    <t>p14_open</t>
  </si>
  <si>
    <t>p14_openwithsun</t>
  </si>
  <si>
    <t>p14_fridge</t>
  </si>
  <si>
    <t>p14_other</t>
  </si>
  <si>
    <t>p15_checkexp</t>
  </si>
  <si>
    <t>p16_actexp</t>
  </si>
  <si>
    <t>p17_govmonitor</t>
  </si>
  <si>
    <t>fridge but without electricity</t>
  </si>
  <si>
    <t>once a month</t>
  </si>
  <si>
    <t>twice a month</t>
  </si>
  <si>
    <t>every 6 months</t>
  </si>
  <si>
    <t>don't check</t>
  </si>
  <si>
    <t>once a week</t>
  </si>
  <si>
    <t>pull out</t>
  </si>
  <si>
    <t>throw away</t>
  </si>
  <si>
    <t>e1_druglaw</t>
  </si>
  <si>
    <t>e2_lawnames1</t>
  </si>
  <si>
    <t>e2_lawnames2</t>
  </si>
  <si>
    <t>e3_disposelaw</t>
  </si>
  <si>
    <t>e4_lawnames1</t>
  </si>
  <si>
    <t>e4_lawnames2</t>
  </si>
  <si>
    <t>e5_govprogram</t>
  </si>
  <si>
    <t>e6_programnames1</t>
  </si>
  <si>
    <t>e6_programnames2</t>
  </si>
  <si>
    <t>e7_amrdiscuss</t>
  </si>
  <si>
    <t>e8_amrmessage1</t>
  </si>
  <si>
    <t>e8_amrmessage2</t>
  </si>
  <si>
    <t>e8_amrmessage3</t>
  </si>
  <si>
    <t>e9_am_useinfo</t>
  </si>
  <si>
    <t>e10_aminfo1</t>
  </si>
  <si>
    <t>e10_aminfo2</t>
  </si>
  <si>
    <t>e10_aminfo3</t>
  </si>
  <si>
    <t>e11_agriorg</t>
  </si>
  <si>
    <t>e12_seminar</t>
  </si>
  <si>
    <t>e13_discussmanagement</t>
  </si>
  <si>
    <t>i1_am</t>
  </si>
  <si>
    <t>i2_aminfo1</t>
  </si>
  <si>
    <t>i2_aminfo2</t>
  </si>
  <si>
    <t>i_prefsource</t>
  </si>
  <si>
    <t>c1_news1</t>
  </si>
  <si>
    <t>c1_news2</t>
  </si>
  <si>
    <t>c1_news3</t>
  </si>
  <si>
    <t>c1_avenewstime1</t>
  </si>
  <si>
    <t>c1_avenewstime2</t>
  </si>
  <si>
    <t>c1_avenewstime3</t>
  </si>
  <si>
    <t>c2_entr1</t>
  </si>
  <si>
    <t>c2_entr2</t>
  </si>
  <si>
    <t>c2_entrs3</t>
  </si>
  <si>
    <t>c2_aveentrtime1</t>
  </si>
  <si>
    <t>c2_aveentrtime2</t>
  </si>
  <si>
    <t>c2_aveentrtime3</t>
  </si>
  <si>
    <t>c3_usegrats</t>
  </si>
  <si>
    <t>c4_radio</t>
  </si>
  <si>
    <t>c4_tv</t>
  </si>
  <si>
    <t>c4_internet</t>
  </si>
  <si>
    <t>c4_sns</t>
  </si>
  <si>
    <t>c4_healthworkers</t>
  </si>
  <si>
    <t>c4_others</t>
  </si>
  <si>
    <t>mostly news</t>
  </si>
  <si>
    <t>mostly entertainment</t>
  </si>
  <si>
    <t>only entertainment</t>
  </si>
  <si>
    <t>balanced</t>
  </si>
  <si>
    <t>training</t>
  </si>
  <si>
    <t>c5_prefmedia1</t>
  </si>
  <si>
    <t>c5_prefmedia2</t>
  </si>
  <si>
    <t>c5_prefmedia3</t>
  </si>
  <si>
    <t>symposia</t>
  </si>
  <si>
    <t>journals</t>
  </si>
  <si>
    <t>tv</t>
  </si>
  <si>
    <t>sns</t>
  </si>
  <si>
    <t>radio</t>
  </si>
  <si>
    <t>newspaper</t>
  </si>
  <si>
    <t>friends</t>
  </si>
  <si>
    <t>1-2 hrs</t>
  </si>
  <si>
    <t>4+ hrs</t>
  </si>
  <si>
    <t>2-4 hrs</t>
  </si>
  <si>
    <t>less than 1 hr</t>
  </si>
  <si>
    <t>internet</t>
  </si>
  <si>
    <t>interested</t>
  </si>
  <si>
    <t>not interested</t>
  </si>
  <si>
    <t>new research</t>
  </si>
  <si>
    <t>difference between ab and am</t>
  </si>
  <si>
    <t>health experts</t>
  </si>
  <si>
    <t>celebrities</t>
  </si>
  <si>
    <t>lgu</t>
  </si>
  <si>
    <t>blgu</t>
  </si>
  <si>
    <t>new ab for livestock</t>
  </si>
  <si>
    <t>cures for new diseases</t>
  </si>
  <si>
    <t>new products</t>
  </si>
  <si>
    <t>government programs</t>
  </si>
  <si>
    <t>Knowledge</t>
  </si>
  <si>
    <t>Attitude</t>
  </si>
  <si>
    <t>Min.</t>
  </si>
  <si>
    <t>Max</t>
  </si>
  <si>
    <t>Practices</t>
  </si>
  <si>
    <t>Demographic</t>
  </si>
  <si>
    <t>question</t>
  </si>
  <si>
    <t>answers</t>
  </si>
  <si>
    <t>score</t>
  </si>
  <si>
    <t>graduate</t>
  </si>
  <si>
    <t>technical</t>
  </si>
  <si>
    <t>some schooling</t>
  </si>
  <si>
    <t>no schooling</t>
  </si>
  <si>
    <t>sales representative</t>
  </si>
  <si>
    <t>other</t>
  </si>
  <si>
    <t>1-2 years</t>
  </si>
  <si>
    <t>2-5 years</t>
  </si>
  <si>
    <t>5-10 years</t>
  </si>
  <si>
    <t>10 + years</t>
  </si>
  <si>
    <t>RA 9268</t>
  </si>
  <si>
    <t>RA 1556</t>
  </si>
  <si>
    <t>RA1556</t>
  </si>
  <si>
    <t>AO 14-2006</t>
  </si>
  <si>
    <t>PNS 60:2008</t>
  </si>
  <si>
    <t>don't remember</t>
  </si>
  <si>
    <t>follow prescription</t>
  </si>
  <si>
    <t>do not sell without prescription</t>
  </si>
  <si>
    <t>get prescription</t>
  </si>
  <si>
    <t>pull out outdated drugs</t>
  </si>
  <si>
    <t>can't remember</t>
  </si>
  <si>
    <t>use antimicrobials responsibly</t>
  </si>
  <si>
    <t>always get a prescription</t>
  </si>
  <si>
    <t>do not self-diagnose</t>
  </si>
  <si>
    <t>all the time</t>
  </si>
  <si>
    <t>often</t>
  </si>
  <si>
    <t>rarely</t>
  </si>
  <si>
    <t>not at all</t>
  </si>
  <si>
    <t>d1_education</t>
  </si>
  <si>
    <t>d2_profession</t>
  </si>
  <si>
    <t>d3_birth</t>
  </si>
  <si>
    <t>d4_workexp</t>
  </si>
  <si>
    <t>d5_storeclass</t>
  </si>
  <si>
    <t>d6_storeapp</t>
  </si>
  <si>
    <t>d7_market</t>
  </si>
  <si>
    <t>d8_female</t>
  </si>
  <si>
    <t>d9_training</t>
  </si>
  <si>
    <t>Demographic Profile</t>
  </si>
  <si>
    <t>Knowledge on antibiotics</t>
  </si>
  <si>
    <t>Knowledge on antibiotic resistance</t>
  </si>
  <si>
    <t>Knowledge on antimicrobials</t>
  </si>
  <si>
    <t>Knowledge on antimicrobial resistance</t>
  </si>
  <si>
    <t>Index</t>
  </si>
  <si>
    <t>Mean</t>
  </si>
  <si>
    <t>Knowledge on Antibiotics</t>
  </si>
  <si>
    <t>Knowledge on Antibiotic Resistance</t>
  </si>
  <si>
    <t>Knowledge on Antimicrobials</t>
  </si>
  <si>
    <t>Knowledge on Antimicrobial Resistance</t>
  </si>
  <si>
    <t>Perceived Severity</t>
  </si>
  <si>
    <t>Self-Efficacy in Handling AMR Issues</t>
  </si>
  <si>
    <t>Attitude towards AMU/AMR</t>
  </si>
  <si>
    <t>Normative Expectations</t>
  </si>
  <si>
    <t>Selling Practices</t>
  </si>
  <si>
    <t>Access/Source</t>
  </si>
  <si>
    <t>Advising clients on antibiotic use</t>
  </si>
  <si>
    <t>Recording Purchases</t>
  </si>
  <si>
    <t>Disposal Instructions</t>
  </si>
  <si>
    <t>Storage Practices</t>
  </si>
  <si>
    <t>Internal Monitoring</t>
  </si>
  <si>
    <t>Reach of Government AMR Programs</t>
  </si>
  <si>
    <t>Reach of Laws on AMR</t>
  </si>
  <si>
    <t>Participation in Farming Community</t>
  </si>
  <si>
    <t>Intention to learn about antimicrobials</t>
  </si>
  <si>
    <t>Preferred News Source</t>
  </si>
  <si>
    <t>Preferred Information Source</t>
  </si>
  <si>
    <t>Uses and Gratification</t>
  </si>
  <si>
    <t>Preferred Health Information Sources</t>
  </si>
  <si>
    <t xml:space="preserve">KNOWLEDGE   </t>
  </si>
  <si>
    <t>ATTITUDES</t>
  </si>
  <si>
    <t>PRACTICES</t>
  </si>
  <si>
    <t>POLICY EVNIRONMENT</t>
  </si>
  <si>
    <t>COMMUNICATION PREFERENCES</t>
  </si>
  <si>
    <t>Advising Clients on Antibiotic Use</t>
  </si>
  <si>
    <t>Reach of AMR Laws</t>
  </si>
  <si>
    <t xml:space="preserve">Reach of Government AMR Programs </t>
  </si>
  <si>
    <t>Participation in Farming Communities</t>
  </si>
  <si>
    <t xml:space="preserve">ATTITUDES </t>
  </si>
  <si>
    <t>POLICY ENVIRONMENT</t>
  </si>
  <si>
    <t>to make</t>
  </si>
  <si>
    <t>RELATED DOCUMENTS</t>
  </si>
  <si>
    <t>Date/s of Visit</t>
  </si>
  <si>
    <t>Location</t>
  </si>
  <si>
    <t>Sample Size</t>
  </si>
  <si>
    <t>Summary Statistics</t>
  </si>
  <si>
    <t>Data Sheets</t>
  </si>
  <si>
    <t>Region</t>
  </si>
  <si>
    <t>click on the hyperlinks below for easy access</t>
  </si>
  <si>
    <t>Country</t>
  </si>
  <si>
    <t>RESULTS</t>
  </si>
  <si>
    <t>SURVEY INFORMATION</t>
  </si>
  <si>
    <t>Raw Data</t>
  </si>
  <si>
    <t>Coded Data</t>
  </si>
  <si>
    <t>Processed Data</t>
  </si>
  <si>
    <t>Summary</t>
  </si>
  <si>
    <t>Survey Answers</t>
  </si>
  <si>
    <t>Correlations</t>
  </si>
  <si>
    <t>GitHub</t>
  </si>
  <si>
    <t>(enter text here)</t>
  </si>
  <si>
    <t>Intro!A1</t>
  </si>
  <si>
    <t>raw_data!A1</t>
  </si>
  <si>
    <t>coded_data!A1</t>
  </si>
  <si>
    <t>processed_data!A1</t>
  </si>
  <si>
    <t xml:space="preserve">Codebook </t>
  </si>
  <si>
    <t xml:space="preserve">Survey Sheet </t>
  </si>
  <si>
    <r>
      <t>(</t>
    </r>
    <r>
      <rPr>
        <i/>
        <sz val="11"/>
        <color theme="1"/>
        <rFont val="Calibri"/>
        <family val="2"/>
        <scheme val="minor"/>
      </rPr>
      <t>explanation provided)</t>
    </r>
  </si>
  <si>
    <t>We did not apply</t>
  </si>
  <si>
    <t xml:space="preserve"> I was not in charge</t>
  </si>
  <si>
    <t>Large farm owners</t>
  </si>
  <si>
    <t>Medium farm owners</t>
  </si>
  <si>
    <t>Small farm owners</t>
  </si>
  <si>
    <t>Medium retailers</t>
  </si>
  <si>
    <t>Large retailers</t>
  </si>
  <si>
    <t>Small retailers</t>
  </si>
  <si>
    <t>Others</t>
  </si>
  <si>
    <t>Male</t>
  </si>
  <si>
    <t>Female</t>
  </si>
  <si>
    <t>Yes</t>
  </si>
  <si>
    <t xml:space="preserve">No  </t>
  </si>
  <si>
    <t>code</t>
  </si>
  <si>
    <t>% of correct answers</t>
  </si>
  <si>
    <t>no.</t>
  </si>
  <si>
    <t>Quartile Index</t>
  </si>
  <si>
    <t>Can you describe what antibiotics are?</t>
  </si>
  <si>
    <t>What are antibiotics intended for?</t>
  </si>
  <si>
    <t>Have you heard of antibiotic resistance?</t>
  </si>
  <si>
    <t>List antibiotics that you know</t>
  </si>
  <si>
    <t>What best describes antibiotic resistance?</t>
  </si>
  <si>
    <t>Where did you hear about antibiotic resistance?</t>
  </si>
  <si>
    <t>Do you know what are antimicrobials?</t>
  </si>
  <si>
    <t>List three antimicrobials</t>
  </si>
  <si>
    <t>Which of the following are considered antimicrobials?</t>
  </si>
  <si>
    <t>Which of the following best describes AMR?</t>
  </si>
  <si>
    <t>All antimicrobials in humans are also used in animals</t>
  </si>
  <si>
    <t>There is a difference between antibiotics and antimicrobials</t>
  </si>
  <si>
    <t xml:space="preserve">Have you heard of antimicrobial resistance (AMR)? </t>
  </si>
  <si>
    <t>Where did you hear about AMR?</t>
  </si>
  <si>
    <t>Which is true about AMR?</t>
  </si>
  <si>
    <t>Which of the following is true about AMR as a health issue?</t>
  </si>
  <si>
    <t>Which of the following can contribute to AMR?</t>
  </si>
  <si>
    <t>Which of the following can control/prevent AMR?</t>
  </si>
  <si>
    <t>Are you worried or concerned about how prepared you are in handling AMR issues in the future?</t>
  </si>
  <si>
    <t>How would you rate your situation if one of your family members had an infection that cannot be treated with medicine?</t>
  </si>
  <si>
    <t>Antimicrobials such as antibiotics protect both humans and animals from diseases</t>
  </si>
  <si>
    <t>3a</t>
  </si>
  <si>
    <t>3b</t>
  </si>
  <si>
    <t>It is good to keep antibiotics at home in case there may be a need for the animals later</t>
  </si>
  <si>
    <t>3c</t>
  </si>
  <si>
    <t>When animals start to show signs of being ill, they should be given antibiotics to prevent them from getting a more serious illness</t>
  </si>
  <si>
    <t>Antibiotics would help animals to get better more quickly</t>
  </si>
  <si>
    <t>3d</t>
  </si>
  <si>
    <t>3e</t>
  </si>
  <si>
    <t>Antibiotics should be stopped as soon as the animal gets better</t>
  </si>
  <si>
    <t>3f</t>
  </si>
  <si>
    <t>Skipping one or two doses does not contribute to the development of antibiotic resistance</t>
  </si>
  <si>
    <t>3g</t>
  </si>
  <si>
    <t>Antiobiotics are safe; hence, they can be commonly used</t>
  </si>
  <si>
    <t>3h</t>
  </si>
  <si>
    <t>I find it hard to refuse a customer who asks for antibiotics even without prescription especially when he/she needs it</t>
  </si>
  <si>
    <t>3i</t>
  </si>
  <si>
    <t>If the animals get side effects during a course of antibiotic treatment, one should stop giving them as soon as possible</t>
  </si>
  <si>
    <t>3j</t>
  </si>
  <si>
    <t>There is no danger in giving antibiotics to animals if properly used</t>
  </si>
  <si>
    <t>3k</t>
  </si>
  <si>
    <t>Antibiotics should be given with prescription</t>
  </si>
  <si>
    <t>4a</t>
  </si>
  <si>
    <t>Opinions of my family members</t>
  </si>
  <si>
    <t>4b</t>
  </si>
  <si>
    <t>Laboratory data</t>
  </si>
  <si>
    <t>4c</t>
  </si>
  <si>
    <t>Opinions of the private industry</t>
  </si>
  <si>
    <t>4d</t>
  </si>
  <si>
    <t>Client/farmer expectations</t>
  </si>
  <si>
    <t>4e</t>
  </si>
  <si>
    <t>Opintions of veterinary professional groups</t>
  </si>
  <si>
    <t>4f</t>
  </si>
  <si>
    <t>Data in scientific journals</t>
  </si>
  <si>
    <t>4g</t>
  </si>
  <si>
    <t>Data from online search engines such as Google, Yahoo, Bing</t>
  </si>
  <si>
    <t>4h</t>
  </si>
  <si>
    <t>Potential earnings or financial gain</t>
  </si>
  <si>
    <t>4i</t>
  </si>
  <si>
    <t>Opinions of other veterinarians</t>
  </si>
  <si>
    <t xml:space="preserve">4j </t>
  </si>
  <si>
    <t>Adherence to laws and legislation</t>
  </si>
  <si>
    <t>4k</t>
  </si>
  <si>
    <t>Other factors</t>
  </si>
  <si>
    <t>Antibiotics are important to improve animal production</t>
  </si>
  <si>
    <t>3l</t>
  </si>
  <si>
    <t>1</t>
  </si>
  <si>
    <t>2</t>
  </si>
  <si>
    <t>3</t>
  </si>
  <si>
    <t>4</t>
  </si>
  <si>
    <t>5</t>
  </si>
  <si>
    <t xml:space="preserve">sample score </t>
  </si>
  <si>
    <t>sample score</t>
  </si>
  <si>
    <t xml:space="preserve">% of correct </t>
  </si>
  <si>
    <t>DATABASE ARCHITECTURE</t>
  </si>
  <si>
    <t>What are the three bestselling OTC drugs in your store?</t>
  </si>
  <si>
    <t>What are the three bestselling prescription drugs in your store?</t>
  </si>
  <si>
    <t>If you dispense prescription drugs without a vet's prescription, please tell us why?</t>
  </si>
  <si>
    <t>Where do you source the antibiotics you prescribe/sell?</t>
  </si>
  <si>
    <t>Do you always advise clients/customers how to use antibiotics for use in farms?</t>
  </si>
  <si>
    <t>If you answer "sometimes" or "no" in 6, please tell us why?</t>
  </si>
  <si>
    <t>When do you advise clients/customers to use/buy antibiotics for use in farms?</t>
  </si>
  <si>
    <t>How do you advise client/customer on the use of antibiotics in farms/animals?</t>
  </si>
  <si>
    <t>Do you keep a record of number of prescriptions you issue to clients/customers?</t>
  </si>
  <si>
    <t>Have you advised the use of antibiotics to treat any of the following diseases?</t>
  </si>
  <si>
    <t>What do you usually advise to clients/farmers when they have excess antibiotics?</t>
  </si>
  <si>
    <t>What do you usually advise to clients/farmers when they have expired antibiotics?</t>
  </si>
  <si>
    <t>Where do you store your prescriptionn drugs and antibiotics?</t>
  </si>
  <si>
    <t>How often do you check the expiration dates of the drugs including antibiotics?</t>
  </si>
  <si>
    <t>What do you do when the drugs including antibiotics have reached their expiration date?</t>
  </si>
  <si>
    <t>What do you do when a client wants to buy a prescription drug from your store?</t>
  </si>
  <si>
    <t>Does anyone from the government monitor the antibiotics you are selling?</t>
  </si>
  <si>
    <t>kab_score</t>
  </si>
  <si>
    <t>kab_ratio</t>
  </si>
  <si>
    <t>kab_index</t>
  </si>
  <si>
    <t>kab_quartile</t>
  </si>
  <si>
    <t>kabr_score</t>
  </si>
  <si>
    <t>kabr_ratio</t>
  </si>
  <si>
    <t>kabr_index</t>
  </si>
  <si>
    <t>kabr_quartile</t>
  </si>
  <si>
    <t>kam_score</t>
  </si>
  <si>
    <t>kam_ratio</t>
  </si>
  <si>
    <t>kam_index</t>
  </si>
  <si>
    <t>kam_quartile</t>
  </si>
  <si>
    <t>kamr_score</t>
  </si>
  <si>
    <t>kamr_ratio</t>
  </si>
  <si>
    <t>kamr_index</t>
  </si>
  <si>
    <t>kamr_quartile</t>
  </si>
  <si>
    <t>aps_score</t>
  </si>
  <si>
    <t>aps_ratio</t>
  </si>
  <si>
    <t>aps_index</t>
  </si>
  <si>
    <t>aps_quartile</t>
  </si>
  <si>
    <t>ase_score</t>
  </si>
  <si>
    <t>ase_ratio</t>
  </si>
  <si>
    <t>ase_index</t>
  </si>
  <si>
    <t>ase_quartile</t>
  </si>
  <si>
    <t>aa_score</t>
  </si>
  <si>
    <t>aa_ratio</t>
  </si>
  <si>
    <t>aa_index</t>
  </si>
  <si>
    <t>aa_quartile</t>
  </si>
  <si>
    <t>ane_score</t>
  </si>
  <si>
    <t>ane_ratio</t>
  </si>
  <si>
    <t>ane_index</t>
  </si>
  <si>
    <t>ane_quartile</t>
  </si>
  <si>
    <t>psp_ratio</t>
  </si>
  <si>
    <t>psp_index</t>
  </si>
  <si>
    <t>psp_quartile</t>
  </si>
  <si>
    <t>psp_score</t>
  </si>
  <si>
    <t>pas_score</t>
  </si>
  <si>
    <t>pas_ratio</t>
  </si>
  <si>
    <t>pas_index</t>
  </si>
  <si>
    <t>pas_quartile</t>
  </si>
  <si>
    <t>pac_score</t>
  </si>
  <si>
    <t>pac_ratio</t>
  </si>
  <si>
    <t>pac_index</t>
  </si>
  <si>
    <t>pac_quartile</t>
  </si>
  <si>
    <t>pr_score</t>
  </si>
  <si>
    <t>pr_ratio</t>
  </si>
  <si>
    <t>pr_index</t>
  </si>
  <si>
    <t>pr_quartile</t>
  </si>
  <si>
    <t>pd_score</t>
  </si>
  <si>
    <t>pd_ratio</t>
  </si>
  <si>
    <t>pd_index</t>
  </si>
  <si>
    <t>pd_quartile</t>
  </si>
  <si>
    <t>ps_score</t>
  </si>
  <si>
    <t>ps_ratio</t>
  </si>
  <si>
    <t>ps_index</t>
  </si>
  <si>
    <t>ps_quartile</t>
  </si>
  <si>
    <t>pim_score</t>
  </si>
  <si>
    <t>pim_ratio</t>
  </si>
  <si>
    <t>pim_index</t>
  </si>
  <si>
    <t>pim_quartile</t>
  </si>
  <si>
    <t>respondent</t>
  </si>
  <si>
    <t>survey_answers!A1</t>
  </si>
  <si>
    <t>summary!A1</t>
  </si>
  <si>
    <t>elaw_score</t>
  </si>
  <si>
    <t>elaw_ratio</t>
  </si>
  <si>
    <t>elaw_index</t>
  </si>
  <si>
    <t>elaw_quartile</t>
  </si>
  <si>
    <t>eprog_score</t>
  </si>
  <si>
    <t>eprog_ratio</t>
  </si>
  <si>
    <t>eprog_quartile</t>
  </si>
  <si>
    <t>eprog_index</t>
  </si>
  <si>
    <t>epar_score</t>
  </si>
  <si>
    <t>epar_ratio</t>
  </si>
  <si>
    <t>epar_index</t>
  </si>
  <si>
    <t>epar_quartile</t>
  </si>
  <si>
    <t>i_score</t>
  </si>
  <si>
    <t>i_ratio</t>
  </si>
  <si>
    <t>i_index</t>
  </si>
  <si>
    <t>i_quartile</t>
  </si>
  <si>
    <t>Can you describe your country's laws on using prescription veterinary drugs?</t>
  </si>
  <si>
    <t>Can you describe your country's laws on dispensing/disposing veterinary drugs?</t>
  </si>
  <si>
    <t>If yes, please list down the prescription laws you know or are familiar with</t>
  </si>
  <si>
    <t>If yes, please list down the disposing laws you know or are familiar with</t>
  </si>
  <si>
    <t>Have you heard about government programs on antimicrobial use in your community?</t>
  </si>
  <si>
    <t>Can you name these government programs on antimicrobial use?</t>
  </si>
  <si>
    <t>Have you been to an assembly where antimicrbial use was discussed?</t>
  </si>
  <si>
    <t>Based on what you head, please recall the top three messages that you got from the assembly</t>
  </si>
  <si>
    <t>Have you encountered information on antimicrobial use in the media?</t>
  </si>
  <si>
    <t>Please recall the top three messages that you got from the media</t>
  </si>
  <si>
    <t>Are you a member in agri-vet suppliers/vendor's organizations in your community?</t>
  </si>
  <si>
    <t>Do you join suppliers/vendors' assemblies or seminars?</t>
  </si>
  <si>
    <t>Do you discuss business management practices with your peers?</t>
  </si>
  <si>
    <t>Policy, Information, and Socio-cultural Environment</t>
  </si>
  <si>
    <t>Please rate your interest in learning more about antimicrobials such as antibiotics</t>
  </si>
  <si>
    <t>What information about antimicrobials such as antibiotics do you want to know about</t>
  </si>
  <si>
    <t>From whom do you want to learn about antimicrobial use such as antibiotics</t>
  </si>
  <si>
    <t>Source</t>
  </si>
  <si>
    <t>Top 1</t>
  </si>
  <si>
    <t>Top 2</t>
  </si>
  <si>
    <t>Top 3</t>
  </si>
  <si>
    <t xml:space="preserve">Media consumption </t>
  </si>
  <si>
    <t>For news</t>
  </si>
  <si>
    <t>For entertainment</t>
  </si>
  <si>
    <t>Communication Preferences</t>
  </si>
  <si>
    <t>Ave. Time</t>
  </si>
  <si>
    <t>Knowledge in Antibiotics</t>
  </si>
  <si>
    <t>Knowledge in Antibiotic Resistance</t>
  </si>
  <si>
    <t>Knowledge in Antimicrobials</t>
  </si>
  <si>
    <t>Knowledge in Antimicrobial Resistance</t>
  </si>
  <si>
    <t>Selling practices</t>
  </si>
  <si>
    <t>Attitude twards AMR</t>
  </si>
  <si>
    <t>Total score</t>
  </si>
  <si>
    <t>AP</t>
  </si>
  <si>
    <t>BJ</t>
  </si>
  <si>
    <t>Reach of AMR Government Programs</t>
  </si>
  <si>
    <t>Intention to Learn about Antimicrobials</t>
  </si>
  <si>
    <t>V</t>
  </si>
  <si>
    <t>B</t>
  </si>
  <si>
    <t>Variables</t>
  </si>
  <si>
    <t>Array</t>
  </si>
  <si>
    <t>KNOWLEDGE</t>
  </si>
  <si>
    <t>ATTITUDE</t>
  </si>
  <si>
    <t>INTENTION TO LEARN ABOUT ANTIMICROBIALS</t>
  </si>
  <si>
    <t>% of Agreement</t>
  </si>
  <si>
    <t>% of interest</t>
  </si>
  <si>
    <t>(%) of correct</t>
  </si>
  <si>
    <t>(%) of Agreement</t>
  </si>
  <si>
    <t>(%) of Interest</t>
  </si>
  <si>
    <t>Uses and Gratifications</t>
  </si>
  <si>
    <t>Preferred Health Sources</t>
  </si>
  <si>
    <t>Average Media Consumption Time</t>
  </si>
  <si>
    <t>news</t>
  </si>
  <si>
    <t>entertainment</t>
  </si>
  <si>
    <t>healthworkers</t>
  </si>
  <si>
    <t>Preferred Media Source</t>
  </si>
  <si>
    <t>vet school</t>
  </si>
  <si>
    <t>onine course</t>
  </si>
  <si>
    <t>websites</t>
  </si>
  <si>
    <t>documentary</t>
  </si>
  <si>
    <t>blogs</t>
  </si>
  <si>
    <t>VARIABLES</t>
  </si>
  <si>
    <t>Knowledge on Antibiotic</t>
  </si>
  <si>
    <t>P-VALUES</t>
  </si>
  <si>
    <t>Attitude towards AMR</t>
  </si>
  <si>
    <t>Self-efficacy in handling AMR-related issues</t>
  </si>
  <si>
    <t>Significant at p &lt; 0.05</t>
  </si>
  <si>
    <t>Significant at p &lt; 0.01</t>
  </si>
  <si>
    <t>T Values</t>
  </si>
  <si>
    <t>PEARSON COEFFICIENTS</t>
  </si>
  <si>
    <t>CORRELATION OF KAP+ VARIABLES (based on processed_data scores)</t>
  </si>
  <si>
    <t>correlation!A1</t>
  </si>
  <si>
    <t>Preferred Entertainment Source</t>
  </si>
  <si>
    <t>J</t>
  </si>
  <si>
    <t>F</t>
  </si>
  <si>
    <t>N</t>
  </si>
  <si>
    <t>Z</t>
  </si>
  <si>
    <t>AD</t>
  </si>
  <si>
    <t>R</t>
  </si>
  <si>
    <t>AH</t>
  </si>
  <si>
    <t>AL</t>
  </si>
  <si>
    <t>AT</t>
  </si>
  <si>
    <t>AX</t>
  </si>
  <si>
    <t>BB</t>
  </si>
  <si>
    <t>BF</t>
  </si>
  <si>
    <t>BN</t>
  </si>
  <si>
    <t>BR</t>
  </si>
  <si>
    <t>BV</t>
  </si>
  <si>
    <t>std. deviation</t>
  </si>
  <si>
    <t>range</t>
  </si>
  <si>
    <t>Median</t>
  </si>
  <si>
    <t>Mode</t>
  </si>
  <si>
    <t>of target</t>
  </si>
  <si>
    <t>(enter target sample size)</t>
  </si>
  <si>
    <t>https://github.com/JNAVillacastin/AMU-AMR-KAP-Excel-Tool-</t>
  </si>
  <si>
    <t>What is your highest educational attainment?</t>
  </si>
  <si>
    <t>What profession do you consider yourself in?</t>
  </si>
  <si>
    <t>Age</t>
  </si>
  <si>
    <t>According to your experience, how does one apply a permit to operate as an agricultural supplier/store?</t>
  </si>
  <si>
    <t>Mainly who does your store/company cater?</t>
  </si>
  <si>
    <t>Gender</t>
  </si>
  <si>
    <t>Have you attended an informal training related to animal production?</t>
  </si>
  <si>
    <t>mean</t>
  </si>
  <si>
    <t>median</t>
  </si>
  <si>
    <t>mode</t>
  </si>
  <si>
    <t>standard deviation</t>
  </si>
  <si>
    <t>How many years of experience do you have in your work?</t>
  </si>
  <si>
    <t>How would you classify your store/company?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</si>
</sst>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20"/>
    </font>
    <font>
      <b/>
      <sz val="11"/>
      <color theme="0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9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365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16" fontId="0" fillId="0" borderId="0" xfId="0" applyNumberFormat="1" applyFill="1" applyBorder="1"/>
    <xf numFmtId="0" fontId="0" fillId="0" borderId="0" xfId="0" applyFill="1"/>
    <xf numFmtId="49" fontId="0" fillId="0" borderId="0" xfId="0" applyNumberForma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20" xfId="0" applyFont="1" applyFill="1" applyBorder="1"/>
    <xf numFmtId="0" fontId="3" fillId="11" borderId="0" xfId="1" quotePrefix="1" applyFill="1" applyBorder="1"/>
    <xf numFmtId="0" fontId="0" fillId="11" borderId="0" xfId="0" applyFill="1" applyBorder="1"/>
    <xf numFmtId="0" fontId="1" fillId="11" borderId="0" xfId="0" applyFont="1" applyFill="1" applyBorder="1"/>
    <xf numFmtId="0" fontId="3" fillId="11" borderId="0" xfId="1" applyFill="1" applyBorder="1"/>
    <xf numFmtId="0" fontId="3" fillId="11" borderId="0" xfId="1" quotePrefix="1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2" fillId="11" borderId="0" xfId="0" applyFont="1" applyFill="1" applyBorder="1" applyAlignment="1">
      <alignment vertical="center"/>
    </xf>
    <xf numFmtId="0" fontId="1" fillId="2" borderId="24" xfId="0" applyFont="1" applyFill="1" applyBorder="1"/>
    <xf numFmtId="0" fontId="1" fillId="2" borderId="21" xfId="0" applyFont="1" applyFill="1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5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left"/>
    </xf>
    <xf numFmtId="0" fontId="3" fillId="7" borderId="24" xfId="1" quotePrefix="1" applyFill="1" applyBorder="1" applyAlignment="1">
      <alignment horizontal="left"/>
    </xf>
    <xf numFmtId="0" fontId="3" fillId="7" borderId="24" xfId="1" applyFill="1" applyBorder="1" applyAlignment="1">
      <alignment horizontal="left"/>
    </xf>
    <xf numFmtId="0" fontId="1" fillId="7" borderId="21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/>
    <xf numFmtId="0" fontId="0" fillId="0" borderId="22" xfId="0" applyBorder="1"/>
    <xf numFmtId="0" fontId="0" fillId="0" borderId="16" xfId="0" applyBorder="1" applyAlignment="1">
      <alignment horizontal="center"/>
    </xf>
    <xf numFmtId="0" fontId="0" fillId="0" borderId="34" xfId="0" applyBorder="1"/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/>
    <xf numFmtId="0" fontId="0" fillId="0" borderId="0" xfId="0" applyFont="1" applyBorder="1"/>
    <xf numFmtId="0" fontId="0" fillId="0" borderId="22" xfId="0" applyFont="1" applyBorder="1"/>
    <xf numFmtId="0" fontId="0" fillId="0" borderId="16" xfId="0" applyFont="1" applyBorder="1"/>
    <xf numFmtId="0" fontId="0" fillId="0" borderId="22" xfId="0" applyBorder="1" applyAlignment="1">
      <alignment horizontal="center"/>
    </xf>
    <xf numFmtId="10" fontId="0" fillId="0" borderId="0" xfId="0" applyNumberFormat="1"/>
    <xf numFmtId="0" fontId="0" fillId="0" borderId="37" xfId="0" applyBorder="1"/>
    <xf numFmtId="10" fontId="0" fillId="0" borderId="0" xfId="0" applyNumberFormat="1" applyBorder="1"/>
    <xf numFmtId="0" fontId="0" fillId="0" borderId="23" xfId="0" applyBorder="1"/>
    <xf numFmtId="10" fontId="0" fillId="0" borderId="22" xfId="0" applyNumberFormat="1" applyBorder="1"/>
    <xf numFmtId="0" fontId="0" fillId="0" borderId="0" xfId="0" applyBorder="1" applyAlignment="1">
      <alignment horizontal="center"/>
    </xf>
    <xf numFmtId="9" fontId="0" fillId="0" borderId="4" xfId="2" applyFont="1" applyBorder="1"/>
    <xf numFmtId="9" fontId="0" fillId="0" borderId="0" xfId="2" applyFont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4" xfId="0" applyFill="1" applyBorder="1"/>
    <xf numFmtId="0" fontId="0" fillId="8" borderId="0" xfId="0" applyFill="1" applyBorder="1"/>
    <xf numFmtId="0" fontId="0" fillId="8" borderId="15" xfId="0" applyFill="1" applyBorder="1"/>
    <xf numFmtId="0" fontId="0" fillId="8" borderId="12" xfId="0" applyFill="1" applyBorder="1"/>
    <xf numFmtId="0" fontId="0" fillId="8" borderId="6" xfId="0" applyFill="1" applyBorder="1"/>
    <xf numFmtId="0" fontId="0" fillId="8" borderId="13" xfId="0" applyFill="1" applyBorder="1"/>
    <xf numFmtId="0" fontId="1" fillId="8" borderId="14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ont="1" applyFill="1" applyBorder="1"/>
    <xf numFmtId="9" fontId="0" fillId="0" borderId="0" xfId="2" applyFont="1" applyBorder="1"/>
    <xf numFmtId="10" fontId="0" fillId="0" borderId="22" xfId="0" applyNumberFormat="1" applyBorder="1" applyAlignment="1"/>
    <xf numFmtId="0" fontId="0" fillId="0" borderId="22" xfId="0" applyBorder="1" applyAlignment="1"/>
    <xf numFmtId="0" fontId="0" fillId="13" borderId="38" xfId="0" applyNumberFormat="1" applyFont="1" applyFill="1" applyBorder="1"/>
    <xf numFmtId="0" fontId="0" fillId="0" borderId="39" xfId="0" applyFont="1" applyBorder="1"/>
    <xf numFmtId="0" fontId="0" fillId="0" borderId="15" xfId="0" applyBorder="1"/>
    <xf numFmtId="0" fontId="0" fillId="0" borderId="12" xfId="0" applyBorder="1"/>
    <xf numFmtId="0" fontId="0" fillId="0" borderId="6" xfId="0" applyBorder="1"/>
    <xf numFmtId="0" fontId="0" fillId="0" borderId="13" xfId="0" applyBorder="1"/>
    <xf numFmtId="0" fontId="0" fillId="0" borderId="1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1" fillId="15" borderId="0" xfId="0" applyFont="1" applyFill="1" applyBorder="1" applyAlignment="1">
      <alignment horizontal="center"/>
    </xf>
    <xf numFmtId="0" fontId="11" fillId="17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1" fillId="20" borderId="0" xfId="0" applyFont="1" applyFill="1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0" fillId="0" borderId="14" xfId="0" applyFill="1" applyBorder="1"/>
    <xf numFmtId="0" fontId="0" fillId="0" borderId="12" xfId="0" applyFill="1" applyBorder="1"/>
    <xf numFmtId="0" fontId="0" fillId="0" borderId="4" xfId="0" applyBorder="1" applyAlignment="1">
      <alignment horizontal="center"/>
    </xf>
    <xf numFmtId="0" fontId="0" fillId="0" borderId="0" xfId="0"/>
    <xf numFmtId="0" fontId="0" fillId="0" borderId="9" xfId="0" applyBorder="1"/>
    <xf numFmtId="0" fontId="0" fillId="0" borderId="14" xfId="0" applyBorder="1"/>
    <xf numFmtId="0" fontId="0" fillId="0" borderId="0" xfId="0" applyBorder="1"/>
    <xf numFmtId="0" fontId="0" fillId="0" borderId="12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Border="1" applyAlignment="1">
      <alignment vertical="center"/>
    </xf>
    <xf numFmtId="0" fontId="0" fillId="24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4" fillId="10" borderId="25" xfId="0" applyFont="1" applyFill="1" applyBorder="1" applyAlignment="1"/>
    <xf numFmtId="0" fontId="3" fillId="7" borderId="43" xfId="1" applyFill="1" applyBorder="1" applyAlignment="1">
      <alignment horizontal="left"/>
    </xf>
    <xf numFmtId="0" fontId="1" fillId="10" borderId="2" xfId="0" applyFont="1" applyFill="1" applyBorder="1"/>
    <xf numFmtId="0" fontId="0" fillId="0" borderId="0" xfId="0" applyBorder="1" applyAlignment="1">
      <alignment horizontal="center"/>
    </xf>
    <xf numFmtId="0" fontId="11" fillId="15" borderId="44" xfId="0" applyFont="1" applyFill="1" applyBorder="1" applyAlignment="1">
      <alignment horizontal="center"/>
    </xf>
    <xf numFmtId="0" fontId="11" fillId="17" borderId="44" xfId="0" applyFont="1" applyFill="1" applyBorder="1" applyAlignment="1">
      <alignment horizontal="center"/>
    </xf>
    <xf numFmtId="0" fontId="11" fillId="20" borderId="4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1" xfId="0" applyBorder="1"/>
    <xf numFmtId="0" fontId="0" fillId="0" borderId="0" xfId="0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4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2" xfId="0" applyFill="1" applyBorder="1"/>
    <xf numFmtId="0" fontId="0" fillId="9" borderId="31" xfId="0" applyFill="1" applyBorder="1"/>
    <xf numFmtId="0" fontId="0" fillId="9" borderId="33" xfId="0" applyFill="1" applyBorder="1"/>
    <xf numFmtId="0" fontId="0" fillId="9" borderId="47" xfId="0" applyFill="1" applyBorder="1"/>
    <xf numFmtId="0" fontId="0" fillId="3" borderId="31" xfId="0" applyFill="1" applyBorder="1"/>
    <xf numFmtId="0" fontId="0" fillId="3" borderId="33" xfId="0" applyFill="1" applyBorder="1"/>
    <xf numFmtId="0" fontId="0" fillId="3" borderId="47" xfId="0" applyFill="1" applyBorder="1"/>
    <xf numFmtId="0" fontId="0" fillId="4" borderId="31" xfId="0" applyFill="1" applyBorder="1"/>
    <xf numFmtId="0" fontId="0" fillId="4" borderId="33" xfId="0" applyFill="1" applyBorder="1"/>
    <xf numFmtId="0" fontId="0" fillId="4" borderId="47" xfId="0" applyFill="1" applyBorder="1"/>
    <xf numFmtId="0" fontId="0" fillId="5" borderId="23" xfId="0" applyFill="1" applyBorder="1"/>
    <xf numFmtId="0" fontId="0" fillId="5" borderId="19" xfId="0" applyFill="1" applyBorder="1"/>
    <xf numFmtId="0" fontId="0" fillId="5" borderId="32" xfId="0" applyFill="1" applyBorder="1"/>
    <xf numFmtId="0" fontId="0" fillId="0" borderId="32" xfId="0" applyNumberFormat="1" applyBorder="1" applyAlignment="1">
      <alignment horizontal="center"/>
    </xf>
    <xf numFmtId="11" fontId="0" fillId="0" borderId="16" xfId="0" applyNumberFormat="1" applyBorder="1" applyAlignment="1">
      <alignment horizontal="center"/>
    </xf>
    <xf numFmtId="11" fontId="0" fillId="0" borderId="34" xfId="0" applyNumberFormat="1" applyBorder="1" applyAlignment="1">
      <alignment horizontal="center"/>
    </xf>
    <xf numFmtId="11" fontId="0" fillId="0" borderId="37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11" fontId="0" fillId="0" borderId="48" xfId="0" applyNumberFormat="1" applyBorder="1" applyAlignment="1">
      <alignment horizontal="center"/>
    </xf>
    <xf numFmtId="11" fontId="0" fillId="0" borderId="49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23" xfId="0" applyNumberFormat="1" applyBorder="1" applyAlignment="1">
      <alignment horizontal="center"/>
    </xf>
    <xf numFmtId="11" fontId="0" fillId="0" borderId="22" xfId="0" applyNumberFormat="1" applyBorder="1" applyAlignment="1">
      <alignment horizontal="center"/>
    </xf>
    <xf numFmtId="11" fontId="0" fillId="0" borderId="32" xfId="0" applyNumberFormat="1" applyBorder="1" applyAlignment="1">
      <alignment horizontal="center"/>
    </xf>
    <xf numFmtId="0" fontId="0" fillId="0" borderId="48" xfId="0" applyNumberFormat="1" applyBorder="1" applyAlignment="1">
      <alignment horizontal="center"/>
    </xf>
    <xf numFmtId="11" fontId="0" fillId="0" borderId="50" xfId="0" applyNumberFormat="1" applyBorder="1" applyAlignment="1">
      <alignment horizontal="center"/>
    </xf>
    <xf numFmtId="11" fontId="0" fillId="0" borderId="27" xfId="0" applyNumberFormat="1" applyBorder="1" applyAlignment="1">
      <alignment horizontal="center"/>
    </xf>
    <xf numFmtId="11" fontId="0" fillId="0" borderId="51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5" borderId="31" xfId="0" applyFill="1" applyBorder="1"/>
    <xf numFmtId="0" fontId="0" fillId="5" borderId="33" xfId="0" applyFill="1" applyBorder="1"/>
    <xf numFmtId="0" fontId="0" fillId="5" borderId="47" xfId="0" applyFill="1" applyBorder="1"/>
    <xf numFmtId="0" fontId="0" fillId="7" borderId="23" xfId="0" applyFill="1" applyBorder="1"/>
    <xf numFmtId="0" fontId="0" fillId="2" borderId="31" xfId="0" applyFill="1" applyBorder="1"/>
    <xf numFmtId="0" fontId="0" fillId="2" borderId="33" xfId="0" applyFill="1" applyBorder="1"/>
    <xf numFmtId="0" fontId="0" fillId="2" borderId="47" xfId="0" applyFill="1" applyBorder="1"/>
    <xf numFmtId="0" fontId="0" fillId="7" borderId="37" xfId="0" applyFill="1" applyBorder="1"/>
    <xf numFmtId="0" fontId="0" fillId="0" borderId="0" xfId="0" applyBorder="1" applyAlignment="1">
      <alignment horizontal="center"/>
    </xf>
    <xf numFmtId="0" fontId="1" fillId="2" borderId="18" xfId="0" applyFont="1" applyFill="1" applyBorder="1" applyAlignment="1"/>
    <xf numFmtId="0" fontId="4" fillId="2" borderId="18" xfId="0" applyFont="1" applyFill="1" applyBorder="1" applyAlignment="1"/>
    <xf numFmtId="0" fontId="1" fillId="2" borderId="19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4" fillId="9" borderId="23" xfId="0" applyFont="1" applyFill="1" applyBorder="1" applyAlignment="1">
      <alignment horizontal="center"/>
    </xf>
    <xf numFmtId="0" fontId="4" fillId="9" borderId="22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3" fillId="7" borderId="22" xfId="1" quotePrefix="1" applyFill="1" applyBorder="1" applyAlignment="1">
      <alignment horizontal="left"/>
    </xf>
    <xf numFmtId="0" fontId="3" fillId="7" borderId="22" xfId="1" applyFill="1" applyBorder="1" applyAlignment="1">
      <alignment horizontal="left"/>
    </xf>
    <xf numFmtId="0" fontId="3" fillId="7" borderId="36" xfId="1" applyFill="1" applyBorder="1" applyAlignment="1">
      <alignment horizontal="left"/>
    </xf>
    <xf numFmtId="0" fontId="6" fillId="7" borderId="16" xfId="1" quotePrefix="1" applyFont="1" applyFill="1" applyBorder="1" applyAlignment="1">
      <alignment horizontal="left"/>
    </xf>
    <xf numFmtId="0" fontId="6" fillId="7" borderId="30" xfId="1" quotePrefix="1" applyFont="1" applyFill="1" applyBorder="1" applyAlignment="1">
      <alignment horizontal="left"/>
    </xf>
    <xf numFmtId="0" fontId="3" fillId="7" borderId="22" xfId="1" quotePrefix="1" applyFill="1" applyBorder="1" applyAlignment="1">
      <alignment horizontal="left" vertical="center"/>
    </xf>
    <xf numFmtId="0" fontId="3" fillId="7" borderId="22" xfId="1" applyFill="1" applyBorder="1" applyAlignment="1">
      <alignment horizontal="left" vertical="center"/>
    </xf>
    <xf numFmtId="0" fontId="3" fillId="7" borderId="36" xfId="1" applyFill="1" applyBorder="1" applyAlignment="1">
      <alignment horizontal="left" vertical="center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3" fillId="25" borderId="3" xfId="1" applyFill="1" applyBorder="1" applyAlignment="1">
      <alignment horizontal="center"/>
    </xf>
    <xf numFmtId="0" fontId="3" fillId="25" borderId="4" xfId="1" applyFill="1" applyBorder="1" applyAlignment="1">
      <alignment horizontal="center"/>
    </xf>
    <xf numFmtId="0" fontId="3" fillId="25" borderId="5" xfId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30" xfId="0" applyFont="1" applyFill="1" applyBorder="1" applyAlignment="1">
      <alignment horizontal="center"/>
    </xf>
    <xf numFmtId="0" fontId="6" fillId="7" borderId="16" xfId="1" applyFont="1" applyFill="1" applyBorder="1" applyAlignment="1"/>
    <xf numFmtId="0" fontId="6" fillId="7" borderId="30" xfId="1" applyFont="1" applyFill="1" applyBorder="1" applyAlignment="1"/>
    <xf numFmtId="0" fontId="5" fillId="7" borderId="18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left"/>
    </xf>
    <xf numFmtId="0" fontId="1" fillId="7" borderId="30" xfId="0" applyFont="1" applyFill="1" applyBorder="1" applyAlignment="1">
      <alignment horizontal="left"/>
    </xf>
    <xf numFmtId="0" fontId="3" fillId="7" borderId="0" xfId="1" quotePrefix="1" applyFill="1" applyBorder="1" applyAlignment="1">
      <alignment horizontal="left"/>
    </xf>
    <xf numFmtId="0" fontId="3" fillId="7" borderId="6" xfId="1" quotePrefix="1" applyFill="1" applyBorder="1" applyAlignment="1">
      <alignment horizontal="left"/>
    </xf>
    <xf numFmtId="0" fontId="3" fillId="7" borderId="13" xfId="1" quotePrefix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7" borderId="31" xfId="0" applyFont="1" applyFill="1" applyBorder="1" applyAlignment="1">
      <alignment horizontal="center"/>
    </xf>
    <xf numFmtId="0" fontId="7" fillId="7" borderId="27" xfId="0" applyFont="1" applyFill="1" applyBorder="1" applyAlignment="1">
      <alignment horizontal="center"/>
    </xf>
    <xf numFmtId="0" fontId="7" fillId="7" borderId="2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3" fillId="0" borderId="15" xfId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0" borderId="13" xfId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0" fillId="0" borderId="3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9" fillId="9" borderId="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1" fillId="19" borderId="14" xfId="0" applyFont="1" applyFill="1" applyBorder="1" applyAlignment="1">
      <alignment horizontal="center"/>
    </xf>
    <xf numFmtId="0" fontId="11" fillId="19" borderId="0" xfId="0" applyFont="1" applyFill="1" applyBorder="1" applyAlignment="1">
      <alignment horizontal="center"/>
    </xf>
    <xf numFmtId="0" fontId="3" fillId="0" borderId="0" xfId="1" applyBorder="1" applyAlignment="1">
      <alignment horizontal="center" vertical="center"/>
    </xf>
    <xf numFmtId="0" fontId="11" fillId="14" borderId="14" xfId="0" applyFont="1" applyFill="1" applyBorder="1" applyAlignment="1">
      <alignment horizontal="center" vertical="center"/>
    </xf>
    <xf numFmtId="0" fontId="11" fillId="14" borderId="0" xfId="0" applyFont="1" applyFill="1" applyBorder="1" applyAlignment="1">
      <alignment horizontal="center" vertical="center"/>
    </xf>
    <xf numFmtId="0" fontId="9" fillId="16" borderId="9" xfId="0" applyFont="1" applyFill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16" borderId="11" xfId="0" applyFont="1" applyFill="1" applyBorder="1" applyAlignment="1">
      <alignment horizontal="center" vertical="center"/>
    </xf>
    <xf numFmtId="0" fontId="9" fillId="16" borderId="12" xfId="0" applyFont="1" applyFill="1" applyBorder="1" applyAlignment="1">
      <alignment horizontal="center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13" xfId="0" applyFont="1" applyFill="1" applyBorder="1" applyAlignment="1">
      <alignment horizontal="center" vertical="center"/>
    </xf>
    <xf numFmtId="0" fontId="11" fillId="22" borderId="14" xfId="0" applyFont="1" applyFill="1" applyBorder="1" applyAlignment="1">
      <alignment horizontal="center"/>
    </xf>
    <xf numFmtId="0" fontId="11" fillId="22" borderId="0" xfId="0" applyFont="1" applyFill="1" applyBorder="1" applyAlignment="1">
      <alignment horizontal="center"/>
    </xf>
    <xf numFmtId="0" fontId="11" fillId="21" borderId="14" xfId="0" applyFont="1" applyFill="1" applyBorder="1" applyAlignment="1">
      <alignment horizontal="center"/>
    </xf>
    <xf numFmtId="0" fontId="11" fillId="21" borderId="0" xfId="0" applyFont="1" applyFill="1" applyBorder="1" applyAlignment="1">
      <alignment horizontal="center"/>
    </xf>
    <xf numFmtId="0" fontId="11" fillId="18" borderId="14" xfId="0" applyFont="1" applyFill="1" applyBorder="1" applyAlignment="1">
      <alignment horizontal="center"/>
    </xf>
    <xf numFmtId="0" fontId="11" fillId="18" borderId="0" xfId="0" applyFont="1" applyFill="1" applyBorder="1" applyAlignment="1">
      <alignment horizontal="center"/>
    </xf>
    <xf numFmtId="0" fontId="9" fillId="11" borderId="42" xfId="0" applyFont="1" applyFill="1" applyBorder="1" applyAlignment="1">
      <alignment horizontal="center" vertical="center"/>
    </xf>
    <xf numFmtId="0" fontId="9" fillId="11" borderId="41" xfId="0" applyFont="1" applyFill="1" applyBorder="1" applyAlignment="1">
      <alignment horizontal="center" vertical="center"/>
    </xf>
    <xf numFmtId="0" fontId="9" fillId="11" borderId="40" xfId="0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6" xfId="1" applyBorder="1" applyAlignment="1">
      <alignment horizontal="center" vertical="center"/>
    </xf>
    <xf numFmtId="0" fontId="12" fillId="16" borderId="9" xfId="0" applyFont="1" applyFill="1" applyBorder="1" applyAlignment="1">
      <alignment horizontal="center"/>
    </xf>
    <xf numFmtId="0" fontId="12" fillId="16" borderId="10" xfId="0" applyFont="1" applyFill="1" applyBorder="1" applyAlignment="1">
      <alignment horizontal="center"/>
    </xf>
    <xf numFmtId="0" fontId="12" fillId="16" borderId="11" xfId="0" applyFont="1" applyFill="1" applyBorder="1" applyAlignment="1">
      <alignment horizontal="center"/>
    </xf>
    <xf numFmtId="0" fontId="12" fillId="16" borderId="12" xfId="0" applyFont="1" applyFill="1" applyBorder="1" applyAlignment="1">
      <alignment horizontal="center"/>
    </xf>
    <xf numFmtId="0" fontId="12" fillId="16" borderId="6" xfId="0" applyFont="1" applyFill="1" applyBorder="1" applyAlignment="1">
      <alignment horizontal="center"/>
    </xf>
    <xf numFmtId="0" fontId="12" fillId="16" borderId="13" xfId="0" applyFont="1" applyFill="1" applyBorder="1" applyAlignment="1">
      <alignment horizontal="center"/>
    </xf>
    <xf numFmtId="0" fontId="0" fillId="0" borderId="22" xfId="0" applyFill="1" applyBorder="1"/>
    <xf numFmtId="0" fontId="0" fillId="0" borderId="45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107"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12369</xdr:rowOff>
    </xdr:from>
    <xdr:to>
      <xdr:col>11</xdr:col>
      <xdr:colOff>0</xdr:colOff>
      <xdr:row>4</xdr:row>
      <xdr:rowOff>190500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2369"/>
          <a:ext cx="9535583" cy="940131"/>
        </a:xfrm>
        <a:prstGeom prst="rect">
          <a:avLst/>
        </a:prstGeom>
        <a:solidFill>
          <a:schemeClr val="accent1">
            <a:lumMod val="50000"/>
            <a:lumOff val="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vendors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2.0</a:t>
          </a:r>
        </a:p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200" b="1">
            <a:solidFill>
              <a:srgbClr val="FFFFFF"/>
            </a:solidFill>
            <a:effectLst/>
            <a:latin typeface="+mn-lt"/>
            <a:ea typeface="Cambria Math" panose="020405030504060302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11</xdr:col>
      <xdr:colOff>0</xdr:colOff>
      <xdr:row>1</xdr:row>
      <xdr:rowOff>35639</xdr:rowOff>
    </xdr:from>
    <xdr:to>
      <xdr:col>16</xdr:col>
      <xdr:colOff>911192</xdr:colOff>
      <xdr:row>14</xdr:row>
      <xdr:rowOff>48677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46710"/>
          <a:ext cx="3956600" cy="23975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G3:L21" totalsRowShown="0" tableBorderDxfId="106">
  <autoFilter ref="G3:L21" xr:uid="{00000000-0009-0000-0100-000003000000}"/>
  <sortState xmlns:xlrd2="http://schemas.microsoft.com/office/spreadsheetml/2017/richdata2" ref="G4:L21">
    <sortCondition descending="1" ref="J3:J21"/>
  </sortState>
  <tableColumns count="6">
    <tableColumn id="1" xr3:uid="{00000000-0010-0000-0000-000001000000}" name="no." dataDxfId="105"/>
    <tableColumn id="2" xr3:uid="{00000000-0010-0000-0000-000002000000}" name="question"/>
    <tableColumn id="3" xr3:uid="{00000000-0010-0000-0000-000003000000}" name="sample score " dataDxfId="104"/>
    <tableColumn id="4" xr3:uid="{00000000-0010-0000-0000-000004000000}" name="% of correct answers" dataDxfId="103"/>
    <tableColumn id="6" xr3:uid="{00000000-0010-0000-0000-000006000000}" name="Index" dataDxfId="102">
      <calculatedColumnFormula>IF(L4="very low",1,IF(L4="low",2,IF(L4="moderate",3,IF(L4="high",4,5))))</calculatedColumnFormula>
    </tableColumn>
    <tableColumn id="5" xr3:uid="{00000000-0010-0000-0000-000005000000}" name="Quartile Index">
      <calculatedColumnFormula>IF(J4&lt;20%,"very low",IF(J4&lt;40%,"low",IF(J4&lt;60%,"moderate",IF(J4&lt;80%,"high","very high"))))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able6" displayName="Table6" ref="A4:M8" totalsRowShown="0">
  <autoFilter ref="A4:M8" xr:uid="{00000000-0009-0000-0100-000006000000}"/>
  <sortState xmlns:xlrd2="http://schemas.microsoft.com/office/spreadsheetml/2017/richdata2" ref="A5:M8">
    <sortCondition descending="1" ref="I4:I8"/>
  </sortState>
  <tableColumns count="13">
    <tableColumn id="15" xr3:uid="{00000000-0010-0000-0900-00000F000000}" name="Array" dataDxfId="50"/>
    <tableColumn id="1" xr3:uid="{00000000-0010-0000-0900-000001000000}" name="Variables"/>
    <tableColumn id="2" xr3:uid="{00000000-0010-0000-0900-000002000000}" name="Min." dataDxfId="49"/>
    <tableColumn id="3" xr3:uid="{00000000-0010-0000-0900-000003000000}" name="Max" dataDxfId="48"/>
    <tableColumn id="4" xr3:uid="{00000000-0010-0000-0900-000004000000}" name="Mean" dataDxfId="47">
      <calculatedColumnFormula>AVERAGE(processed_data!F:F)</calculatedColumnFormula>
    </tableColumn>
    <tableColumn id="10" xr3:uid="{80680A6E-7B95-4B8D-B5EE-986350767F66}" name="Median" dataDxfId="46"/>
    <tableColumn id="11" xr3:uid="{07C2D696-8C4A-4BDC-9E25-8B5621F0CD44}" name="Mode" dataDxfId="45"/>
    <tableColumn id="5" xr3:uid="{00000000-0010-0000-0900-000005000000}" name="Total score" dataDxfId="44"/>
    <tableColumn id="6" xr3:uid="{00000000-0010-0000-0900-000006000000}" name="(%) of correct" dataDxfId="43" dataCellStyle="Percent"/>
    <tableColumn id="7" xr3:uid="{00000000-0010-0000-0900-000007000000}" name="Quartile Index">
      <calculatedColumnFormula>IF(I5&lt;=20%,"very low",IF(I5&lt;=40%,"low",IF(I5&lt;=60%,"moderate", IF(I5&lt;=80%,"high","very high"))))</calculatedColumnFormula>
    </tableColumn>
    <tableColumn id="12" xr3:uid="{C4C6F665-F5F8-4864-BB75-5712E9AF55E0}" name="Index">
      <calculatedColumnFormula>IF(J5="very high", 5, IF(J5="high", 4, IF(J5="moderate", 3, IF(J5="low", 2, 1))))</calculatedColumnFormula>
    </tableColumn>
    <tableColumn id="13" xr3:uid="{AF5779E3-20F0-4550-84AB-C2D1F24F556E}" name="range">
      <calculatedColumnFormula>D5-C5</calculatedColumnFormula>
    </tableColumn>
    <tableColumn id="14" xr3:uid="{D302B2F2-84FE-480E-8D54-2C888A7018B2}" name="std. devi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N3:X28" totalsRowShown="0">
  <autoFilter ref="N3:X28" xr:uid="{00000000-0009-0000-0100-000005000000}"/>
  <sortState xmlns:xlrd2="http://schemas.microsoft.com/office/spreadsheetml/2017/richdata2" ref="N4:X28">
    <sortCondition descending="1" ref="V3:V28"/>
  </sortState>
  <tableColumns count="11">
    <tableColumn id="1" xr3:uid="{00000000-0010-0000-0100-000001000000}" name="no." dataDxfId="101"/>
    <tableColumn id="2" xr3:uid="{00000000-0010-0000-0100-000002000000}" name="question"/>
    <tableColumn id="3" xr3:uid="{00000000-0010-0000-0100-000003000000}" name="1"/>
    <tableColumn id="4" xr3:uid="{00000000-0010-0000-0100-000004000000}" name="2"/>
    <tableColumn id="5" xr3:uid="{00000000-0010-0000-0100-000005000000}" name="3"/>
    <tableColumn id="6" xr3:uid="{00000000-0010-0000-0100-000006000000}" name="4"/>
    <tableColumn id="7" xr3:uid="{00000000-0010-0000-0100-000007000000}" name="5"/>
    <tableColumn id="8" xr3:uid="{00000000-0010-0000-0100-000008000000}" name="sample score" dataDxfId="100"/>
    <tableColumn id="9" xr3:uid="{00000000-0010-0000-0100-000009000000}" name="% of Agreement" dataDxfId="99">
      <calculatedColumnFormula>U4/(COUNT(coded_data!A:A) * 5)</calculatedColumnFormula>
    </tableColumn>
    <tableColumn id="11" xr3:uid="{00000000-0010-0000-0100-00000B000000}" name="Index" dataDxfId="98">
      <calculatedColumnFormula>IF(X4="very low",1,IF(X4="low",2,IF(X4="moderate",3,IF(X4="high",4,5))))</calculatedColumnFormula>
    </tableColumn>
    <tableColumn id="10" xr3:uid="{00000000-0010-0000-0100-00000A000000}" name="Quartile Index">
      <calculatedColumnFormula>IF(V4&lt;20%,"very low",IF(V4&lt;40%,"low",IF(V4&lt;60%,"moderate",IF(V4&lt;80%,"high","very high"))))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Z3:AE20" totalsRowShown="0">
  <autoFilter ref="Z3:AE20" xr:uid="{00000000-0009-0000-0100-000001000000}"/>
  <sortState xmlns:xlrd2="http://schemas.microsoft.com/office/spreadsheetml/2017/richdata2" ref="Z4:AE20">
    <sortCondition descending="1" ref="AC3:AC20"/>
  </sortState>
  <tableColumns count="6">
    <tableColumn id="1" xr3:uid="{00000000-0010-0000-0200-000001000000}" name="no." dataDxfId="97"/>
    <tableColumn id="2" xr3:uid="{00000000-0010-0000-0200-000002000000}" name="question"/>
    <tableColumn id="3" xr3:uid="{00000000-0010-0000-0200-000003000000}" name="sample score" dataDxfId="96"/>
    <tableColumn id="4" xr3:uid="{00000000-0010-0000-0200-000004000000}" name="% of correct " dataDxfId="95" dataCellStyle="Percent"/>
    <tableColumn id="6" xr3:uid="{00000000-0010-0000-0200-000006000000}" name="Index" dataDxfId="94" dataCellStyle="Percent">
      <calculatedColumnFormula>IF(AE4="very low",1,IF(AE4="low",2,IF(AE4="moderate",3,IF(AE4="high",4,5))))</calculatedColumnFormula>
    </tableColumn>
    <tableColumn id="5" xr3:uid="{00000000-0010-0000-0200-000005000000}" name="Quartile Index" dataDxfId="93">
      <calculatedColumnFormula>IF(AC4&lt;20%,"very low",IF(AC4&lt;40%,"low",IF(AC4&lt;60%,"moderate",IF(AC4&lt;80%,"high","very high"))))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G3:AL16" totalsRowShown="0">
  <autoFilter ref="AG3:AL16" xr:uid="{00000000-0009-0000-0100-000002000000}"/>
  <sortState xmlns:xlrd2="http://schemas.microsoft.com/office/spreadsheetml/2017/richdata2" ref="AG4:AL16">
    <sortCondition descending="1" ref="AJ3:AJ16"/>
  </sortState>
  <tableColumns count="6">
    <tableColumn id="1" xr3:uid="{00000000-0010-0000-0300-000001000000}" name="no." dataDxfId="92"/>
    <tableColumn id="2" xr3:uid="{00000000-0010-0000-0300-000002000000}" name="question"/>
    <tableColumn id="3" xr3:uid="{00000000-0010-0000-0300-000003000000}" name="sample score"/>
    <tableColumn id="4" xr3:uid="{00000000-0010-0000-0300-000004000000}" name="% of correct answers" dataDxfId="91" dataCellStyle="Percent">
      <calculatedColumnFormula>AI4/COUNT(coded_data!A:A)</calculatedColumnFormula>
    </tableColumn>
    <tableColumn id="5" xr3:uid="{00000000-0010-0000-0300-000005000000}" name="Index" dataDxfId="90">
      <calculatedColumnFormula>IF(AL4="very low",1,IF(AL4="low",2,IF(AL4="moderate",3,IF(AL4="high",4,5))))</calculatedColumnFormula>
    </tableColumn>
    <tableColumn id="6" xr3:uid="{00000000-0010-0000-0300-000006000000}" name="Quartile Index" dataDxfId="89">
      <calculatedColumnFormula>IF(AJ4&lt;20%,"very low",IF(AJ4&lt;40%,"low",IF(AJ4&lt;60%,"moderate",IF(AJ4&lt;80%,"high","very high"))))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N3:AS6" totalsRowShown="0">
  <autoFilter ref="AN3:AS6" xr:uid="{00000000-0009-0000-0100-000004000000}"/>
  <sortState xmlns:xlrd2="http://schemas.microsoft.com/office/spreadsheetml/2017/richdata2" ref="AN4:AS6">
    <sortCondition descending="1" ref="AQ3:AQ6"/>
  </sortState>
  <tableColumns count="6">
    <tableColumn id="1" xr3:uid="{00000000-0010-0000-0400-000001000000}" name="no." dataDxfId="88"/>
    <tableColumn id="2" xr3:uid="{00000000-0010-0000-0400-000002000000}" name="question"/>
    <tableColumn id="3" xr3:uid="{00000000-0010-0000-0400-000003000000}" name="sample score"/>
    <tableColumn id="4" xr3:uid="{00000000-0010-0000-0400-000004000000}" name="% of interest" dataDxfId="87" dataCellStyle="Percent"/>
    <tableColumn id="5" xr3:uid="{00000000-0010-0000-0400-000005000000}" name="Index" dataDxfId="86">
      <calculatedColumnFormula>IF(AS4="very low",1,IF(AS4="low",2,IF(AS4="moderate",3,IF(AS4="high",4,5))))</calculatedColumnFormula>
    </tableColumn>
    <tableColumn id="6" xr3:uid="{00000000-0010-0000-0400-000006000000}" name="Quartile Index" dataDxfId="85">
      <calculatedColumnFormula>IF(AQ4&lt;20%,"very low",IF(AQ4&lt;40%,"low",IF(AQ4&lt;60%,"moderate",IF(AQ4&lt;80%,"high","very high"))))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1:M15" totalsRowShown="0">
  <autoFilter ref="A11:M15" xr:uid="{00000000-0009-0000-0100-000007000000}"/>
  <sortState xmlns:xlrd2="http://schemas.microsoft.com/office/spreadsheetml/2017/richdata2" ref="A12:M15">
    <sortCondition descending="1" ref="I11:I15"/>
  </sortState>
  <tableColumns count="13">
    <tableColumn id="8" xr3:uid="{00000000-0010-0000-0500-000008000000}" name="Array" dataDxfId="84"/>
    <tableColumn id="1" xr3:uid="{00000000-0010-0000-0500-000001000000}" name="Variables"/>
    <tableColumn id="2" xr3:uid="{00000000-0010-0000-0500-000002000000}" name="Min." dataDxfId="83"/>
    <tableColumn id="3" xr3:uid="{00000000-0010-0000-0500-000003000000}" name="Max" dataDxfId="82"/>
    <tableColumn id="4" xr3:uid="{00000000-0010-0000-0500-000004000000}" name="Mean" dataDxfId="81"/>
    <tableColumn id="9" xr3:uid="{1B51561E-BFC5-4871-AABD-A8232A52547A}" name="Median" dataDxfId="80"/>
    <tableColumn id="10" xr3:uid="{AEA4A6A9-813F-4C27-BCD6-986F8B789C2A}" name="Mode" dataDxfId="79"/>
    <tableColumn id="5" xr3:uid="{00000000-0010-0000-0500-000005000000}" name="Total score" dataDxfId="78"/>
    <tableColumn id="6" xr3:uid="{00000000-0010-0000-0500-000006000000}" name="(%) of Agreement" dataDxfId="77" dataCellStyle="Percent"/>
    <tableColumn id="7" xr3:uid="{00000000-0010-0000-0500-000007000000}" name="Quartile Index">
      <calculatedColumnFormula>IF(I12&lt;=20%,"very low",IF(I12&lt;=40%,"low",IF(I12&lt;=60%,"moderate", IF(I12&lt;=80%,"high","very high"))))</calculatedColumnFormula>
    </tableColumn>
    <tableColumn id="11" xr3:uid="{1DABA668-7212-4B6E-B140-73F4C16D6C2F}" name="Index">
      <calculatedColumnFormula>IF(J12="very high", 5, IF(J12="high", 4, IF(J12="moderate", 3, IF(J12="low", 2, 1))))</calculatedColumnFormula>
    </tableColumn>
    <tableColumn id="12" xr3:uid="{8A6C721C-47CF-4CD8-B3C4-94C5820BAF3E}" name="range">
      <calculatedColumnFormula>D12-C12</calculatedColumnFormula>
    </tableColumn>
    <tableColumn id="13" xr3:uid="{ABFBFE77-A6E1-4C95-BE51-84E166E8256E}" name="std. deviation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18:M25" totalsRowShown="0">
  <autoFilter ref="A18:M25" xr:uid="{00000000-0009-0000-0100-000008000000}"/>
  <sortState xmlns:xlrd2="http://schemas.microsoft.com/office/spreadsheetml/2017/richdata2" ref="A19:M25">
    <sortCondition descending="1" ref="I18:I25"/>
  </sortState>
  <tableColumns count="13">
    <tableColumn id="8" xr3:uid="{00000000-0010-0000-0600-000008000000}" name="Array" dataDxfId="76"/>
    <tableColumn id="1" xr3:uid="{00000000-0010-0000-0600-000001000000}" name="Variables"/>
    <tableColumn id="2" xr3:uid="{00000000-0010-0000-0600-000002000000}" name="Min." dataDxfId="75"/>
    <tableColumn id="3" xr3:uid="{00000000-0010-0000-0600-000003000000}" name="Max" dataDxfId="74"/>
    <tableColumn id="4" xr3:uid="{00000000-0010-0000-0600-000004000000}" name="Mean" dataDxfId="73"/>
    <tableColumn id="9" xr3:uid="{79CB9442-024E-458A-9549-515C36441BBF}" name="Median" dataDxfId="72"/>
    <tableColumn id="10" xr3:uid="{62394534-8A7B-46CD-B9D0-D19DC543FD75}" name="Mode" dataDxfId="71"/>
    <tableColumn id="5" xr3:uid="{00000000-0010-0000-0600-000005000000}" name="Total score" dataDxfId="70"/>
    <tableColumn id="6" xr3:uid="{00000000-0010-0000-0600-000006000000}" name="(%) of correct" dataDxfId="69" dataCellStyle="Percent"/>
    <tableColumn id="7" xr3:uid="{00000000-0010-0000-0600-000007000000}" name="Quartile Index">
      <calculatedColumnFormula>IF(I19&lt;=20%,"very low",IF(I19&lt;=40%,"low",IF(I19&lt;=60%,"moderate", IF(I19&lt;=80%,"high","very high"))))</calculatedColumnFormula>
    </tableColumn>
    <tableColumn id="11" xr3:uid="{2C4E3AB9-5E3D-4332-B14B-5FBF8A1ED899}" name="Index">
      <calculatedColumnFormula>IF(J19="very high", 5, IF(J19="high", 4, IF(J19="moderate", 3, IF(J19="low", 2, 1))))</calculatedColumnFormula>
    </tableColumn>
    <tableColumn id="12" xr3:uid="{90368574-0D03-49C2-A074-FBEA770D7BBA}" name="range">
      <calculatedColumnFormula>D19-C19</calculatedColumnFormula>
    </tableColumn>
    <tableColumn id="13" xr3:uid="{891F7852-5BDA-4379-9499-B59A197D35B2}" name="std. deviation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9" displayName="Table9" ref="A28:M31" totalsRowShown="0">
  <autoFilter ref="A28:M31" xr:uid="{00000000-0009-0000-0100-000009000000}"/>
  <sortState xmlns:xlrd2="http://schemas.microsoft.com/office/spreadsheetml/2017/richdata2" ref="A29:M31">
    <sortCondition descending="1" ref="I28:I31"/>
  </sortState>
  <tableColumns count="13">
    <tableColumn id="8" xr3:uid="{00000000-0010-0000-0700-000008000000}" name="Array" dataDxfId="68"/>
    <tableColumn id="1" xr3:uid="{00000000-0010-0000-0700-000001000000}" name="Variables" dataDxfId="67"/>
    <tableColumn id="2" xr3:uid="{00000000-0010-0000-0700-000002000000}" name="Min." dataDxfId="66"/>
    <tableColumn id="3" xr3:uid="{00000000-0010-0000-0700-000003000000}" name="Max" dataDxfId="65"/>
    <tableColumn id="4" xr3:uid="{00000000-0010-0000-0700-000004000000}" name="Mean" dataDxfId="64"/>
    <tableColumn id="9" xr3:uid="{8A107FE2-A46D-4A26-9A63-E29856770F22}" name="Median" dataDxfId="63"/>
    <tableColumn id="10" xr3:uid="{D912FF90-5BCA-4056-B458-655547D96A6C}" name="Mode" dataDxfId="62"/>
    <tableColumn id="5" xr3:uid="{00000000-0010-0000-0700-000005000000}" name="Total score" dataDxfId="61"/>
    <tableColumn id="6" xr3:uid="{00000000-0010-0000-0700-000006000000}" name="(%) of correct" dataDxfId="60" dataCellStyle="Percent">
      <calculatedColumnFormula>H29/COUNT(processed_data!A:A)/ 8</calculatedColumnFormula>
    </tableColumn>
    <tableColumn id="7" xr3:uid="{00000000-0010-0000-0700-000007000000}" name="Quartile Index">
      <calculatedColumnFormula>IF(I29&lt;=20%,"very low",IF(I29&lt;=40%,"low",IF(I29&lt;=60%,"moderate", IF(I29&lt;=80%,"high","very high"))))</calculatedColumnFormula>
    </tableColumn>
    <tableColumn id="11" xr3:uid="{CF59B4F3-5643-4BCB-B096-AFCA4A2AD2D9}" name="Index">
      <calculatedColumnFormula>IF(J29="very high", 5, IF(J29="high", 4, IF(J29="moderate", 3, IF(J29="low", 2, 1))))</calculatedColumnFormula>
    </tableColumn>
    <tableColumn id="12" xr3:uid="{0AFE4245-9C45-4722-9A8A-65F472F2F284}" name="range">
      <calculatedColumnFormula>D29-C29</calculatedColumnFormula>
    </tableColumn>
    <tableColumn id="13" xr3:uid="{CAA63ECB-A771-4019-8A29-21AEC59728FE}" name="std. deviation"/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0" displayName="Table10" ref="A34:M35" totalsRowShown="0">
  <autoFilter ref="A34:M35" xr:uid="{00000000-0009-0000-0100-00000A000000}"/>
  <tableColumns count="13">
    <tableColumn id="8" xr3:uid="{00000000-0010-0000-0800-000008000000}" name="Array" dataDxfId="59"/>
    <tableColumn id="1" xr3:uid="{00000000-0010-0000-0800-000001000000}" name="Variables" dataDxfId="58"/>
    <tableColumn id="2" xr3:uid="{00000000-0010-0000-0800-000002000000}" name="Min." dataDxfId="57">
      <calculatedColumnFormula>MIN(processed_data!BV:BV)</calculatedColumnFormula>
    </tableColumn>
    <tableColumn id="3" xr3:uid="{00000000-0010-0000-0800-000003000000}" name="Max" dataDxfId="56">
      <calculatedColumnFormula>MAX(processed_data!BV:BV)</calculatedColumnFormula>
    </tableColumn>
    <tableColumn id="4" xr3:uid="{00000000-0010-0000-0800-000004000000}" name="Mean" dataDxfId="55">
      <calculatedColumnFormula>AVERAGE(processed_data!BV:BV)</calculatedColumnFormula>
    </tableColumn>
    <tableColumn id="9" xr3:uid="{B1EF64A7-5967-430C-8BE2-306885DF3C50}" name="Median" dataDxfId="54">
      <calculatedColumnFormula>MEDIAN(processed_data!BV:BV)</calculatedColumnFormula>
    </tableColumn>
    <tableColumn id="10" xr3:uid="{08DB4703-7F26-43C2-9A14-06B119F5312B}" name="Mode" dataDxfId="53">
      <calculatedColumnFormula>MODE(processed_data!BV:BV)</calculatedColumnFormula>
    </tableColumn>
    <tableColumn id="5" xr3:uid="{00000000-0010-0000-0800-000005000000}" name="Total score" dataDxfId="52">
      <calculatedColumnFormula>SUM(processed_data!BV:BV)</calculatedColumnFormula>
    </tableColumn>
    <tableColumn id="6" xr3:uid="{00000000-0010-0000-0800-000006000000}" name="(%) of Interest" dataDxfId="51" dataCellStyle="Percent">
      <calculatedColumnFormula>H35/COUNT(processed_data!A:A)/ 8</calculatedColumnFormula>
    </tableColumn>
    <tableColumn id="7" xr3:uid="{00000000-0010-0000-0800-000007000000}" name="Quartile Index"/>
    <tableColumn id="11" xr3:uid="{D34FCAE7-CB10-4A37-A2CD-FF4115D904F9}" name="Index">
      <calculatedColumnFormula>IF(J35="very high", 5, IF(J35="high", 4, IF(J35="moderate", 3, IF(J35="low", 2, 1))))</calculatedColumnFormula>
    </tableColumn>
    <tableColumn id="12" xr3:uid="{CAABC0D0-41B3-4744-91C9-FAD14C11FF05}" name="range">
      <calculatedColumnFormula>D35-C35</calculatedColumnFormula>
    </tableColumn>
    <tableColumn id="13" xr3:uid="{AD391A8C-EBF7-45B4-ADB6-01B20549634A}" name="std. deviation">
      <calculatedColumnFormula>_xlfn.STDEV.P(processed_data!BV:BV)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NAVillacastin/AMU-AMR-KAP-Excel-Tool-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showGridLines="0" tabSelected="1" zoomScaleNormal="100" zoomScaleSheetLayoutView="84" workbookViewId="0"/>
  </sheetViews>
  <sheetFormatPr defaultRowHeight="14.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7" max="17" width="13.36328125" customWidth="1"/>
  </cols>
  <sheetData>
    <row r="1" spans="1:18" ht="15" thickBot="1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04" t="s">
        <v>523</v>
      </c>
      <c r="M1" s="205"/>
      <c r="N1" s="205"/>
      <c r="O1" s="205"/>
      <c r="P1" s="205"/>
      <c r="Q1" s="206"/>
      <c r="R1" s="14"/>
    </row>
    <row r="2" spans="1:18">
      <c r="A2" s="24"/>
      <c r="B2" s="5"/>
      <c r="C2" s="5"/>
      <c r="D2" s="5"/>
      <c r="E2" s="5"/>
      <c r="F2" s="5"/>
      <c r="G2" s="5"/>
      <c r="H2" s="5"/>
      <c r="I2" s="5"/>
      <c r="J2" s="5"/>
      <c r="K2" s="5"/>
      <c r="L2" s="51"/>
      <c r="M2" s="52"/>
      <c r="N2" s="52"/>
      <c r="O2" s="52"/>
      <c r="P2" s="52"/>
      <c r="Q2" s="53"/>
      <c r="R2" s="14"/>
    </row>
    <row r="3" spans="1:18">
      <c r="A3" s="24"/>
      <c r="B3" s="5"/>
      <c r="C3" s="5"/>
      <c r="D3" s="5"/>
      <c r="E3" s="5"/>
      <c r="F3" s="5"/>
      <c r="G3" s="5"/>
      <c r="H3" s="5"/>
      <c r="I3" s="5"/>
      <c r="J3" s="5"/>
      <c r="K3" s="5"/>
      <c r="L3" s="60"/>
      <c r="M3" s="212"/>
      <c r="N3" s="212"/>
      <c r="O3" s="212"/>
      <c r="P3" s="212"/>
      <c r="Q3" s="213"/>
      <c r="R3" s="14"/>
    </row>
    <row r="4" spans="1:18">
      <c r="A4" s="24"/>
      <c r="B4" s="5"/>
      <c r="C4" s="5"/>
      <c r="D4" s="5"/>
      <c r="E4" s="5"/>
      <c r="F4" s="5"/>
      <c r="G4" s="5"/>
      <c r="H4" s="5"/>
      <c r="I4" s="5"/>
      <c r="J4" s="5"/>
      <c r="K4" s="5"/>
      <c r="L4" s="60"/>
      <c r="M4" s="212"/>
      <c r="N4" s="212"/>
      <c r="O4" s="212"/>
      <c r="P4" s="212"/>
      <c r="Q4" s="213"/>
      <c r="R4" s="14"/>
    </row>
    <row r="5" spans="1:18" ht="15" thickBot="1">
      <c r="A5" s="24"/>
      <c r="B5" s="5"/>
      <c r="C5" s="5"/>
      <c r="D5" s="5"/>
      <c r="E5" s="5"/>
      <c r="F5" s="5"/>
      <c r="G5" s="5"/>
      <c r="H5" s="5"/>
      <c r="I5" s="5"/>
      <c r="J5" s="5"/>
      <c r="K5" s="5"/>
      <c r="L5" s="209"/>
      <c r="M5" s="210"/>
      <c r="N5" s="210"/>
      <c r="O5" s="210"/>
      <c r="P5" s="210"/>
      <c r="Q5" s="211"/>
      <c r="R5" s="14"/>
    </row>
    <row r="6" spans="1:18">
      <c r="A6" s="234" t="s">
        <v>416</v>
      </c>
      <c r="B6" s="235"/>
      <c r="C6" s="235"/>
      <c r="D6" s="235"/>
      <c r="E6" s="235"/>
      <c r="F6" s="235"/>
      <c r="G6" s="236" t="s">
        <v>415</v>
      </c>
      <c r="H6" s="237"/>
      <c r="I6" s="237"/>
      <c r="J6" s="237"/>
      <c r="K6" s="238"/>
      <c r="L6" s="209"/>
      <c r="M6" s="210"/>
      <c r="N6" s="210"/>
      <c r="O6" s="210"/>
      <c r="P6" s="210"/>
      <c r="Q6" s="211"/>
      <c r="R6" s="14"/>
    </row>
    <row r="7" spans="1:18">
      <c r="A7" s="20" t="s">
        <v>414</v>
      </c>
      <c r="B7" s="183" t="s">
        <v>424</v>
      </c>
      <c r="C7" s="184"/>
      <c r="D7" s="184"/>
      <c r="E7" s="184"/>
      <c r="F7" s="184"/>
      <c r="G7" s="222" t="s">
        <v>413</v>
      </c>
      <c r="H7" s="223"/>
      <c r="I7" s="223"/>
      <c r="J7" s="223"/>
      <c r="K7" s="224"/>
      <c r="L7" s="209"/>
      <c r="M7" s="210"/>
      <c r="N7" s="210"/>
      <c r="O7" s="210"/>
      <c r="P7" s="210"/>
      <c r="Q7" s="211"/>
      <c r="R7" s="14"/>
    </row>
    <row r="8" spans="1:18">
      <c r="A8" s="12" t="s">
        <v>412</v>
      </c>
      <c r="B8" s="192" t="s">
        <v>424</v>
      </c>
      <c r="C8" s="193"/>
      <c r="D8" s="193"/>
      <c r="E8" s="193"/>
      <c r="F8" s="193"/>
      <c r="G8" s="25" t="s">
        <v>411</v>
      </c>
      <c r="H8" s="227" t="s">
        <v>420</v>
      </c>
      <c r="I8" s="227"/>
      <c r="J8" s="227"/>
      <c r="K8" s="228"/>
      <c r="L8" s="54"/>
      <c r="M8" s="55"/>
      <c r="N8" s="55"/>
      <c r="O8" s="55"/>
      <c r="P8" s="55"/>
      <c r="Q8" s="56"/>
      <c r="R8" s="14"/>
    </row>
    <row r="9" spans="1:18">
      <c r="A9" s="12" t="s">
        <v>409</v>
      </c>
      <c r="B9" s="181" t="str">
        <f>CONCATENATE("(n = ", COUNT(raw_data!A:A), ")")</f>
        <v>(n = 10)</v>
      </c>
      <c r="C9" s="179" t="s">
        <v>712</v>
      </c>
      <c r="D9" s="180" t="s">
        <v>713</v>
      </c>
      <c r="E9" s="179"/>
      <c r="F9" s="179"/>
      <c r="G9" s="26" t="s">
        <v>417</v>
      </c>
      <c r="H9" s="225" t="s">
        <v>421</v>
      </c>
      <c r="I9" s="225"/>
      <c r="J9" s="225"/>
      <c r="K9" s="226"/>
      <c r="L9" s="54"/>
      <c r="M9" s="55"/>
      <c r="N9" s="55"/>
      <c r="O9" s="55"/>
      <c r="P9" s="55"/>
      <c r="Q9" s="56"/>
      <c r="R9" s="14"/>
    </row>
    <row r="10" spans="1:18">
      <c r="A10" s="12" t="s">
        <v>408</v>
      </c>
      <c r="B10" s="192" t="s">
        <v>424</v>
      </c>
      <c r="C10" s="193"/>
      <c r="D10" s="193"/>
      <c r="E10" s="193"/>
      <c r="F10" s="193"/>
      <c r="G10" s="27" t="s">
        <v>426</v>
      </c>
      <c r="H10" s="196" t="s">
        <v>602</v>
      </c>
      <c r="I10" s="197"/>
      <c r="J10" s="197"/>
      <c r="K10" s="198"/>
      <c r="L10" s="54"/>
      <c r="M10" s="55"/>
      <c r="N10" s="55"/>
      <c r="O10" s="55"/>
      <c r="P10" s="55"/>
      <c r="Q10" s="56"/>
      <c r="R10" s="14"/>
    </row>
    <row r="11" spans="1:18" ht="15" thickBot="1">
      <c r="A11" s="21" t="s">
        <v>407</v>
      </c>
      <c r="B11" s="194" t="s">
        <v>424</v>
      </c>
      <c r="C11" s="195"/>
      <c r="D11" s="195"/>
      <c r="E11" s="195"/>
      <c r="F11" s="195"/>
      <c r="G11" s="26" t="s">
        <v>418</v>
      </c>
      <c r="H11" s="199" t="s">
        <v>410</v>
      </c>
      <c r="I11" s="199"/>
      <c r="J11" s="199"/>
      <c r="K11" s="200"/>
      <c r="L11" s="54"/>
      <c r="M11" s="55"/>
      <c r="N11" s="55"/>
      <c r="O11" s="55"/>
      <c r="P11" s="55"/>
      <c r="Q11" s="56"/>
      <c r="R11" s="14"/>
    </row>
    <row r="12" spans="1:18" ht="15" thickBot="1">
      <c r="A12" s="185" t="s">
        <v>406</v>
      </c>
      <c r="B12" s="186"/>
      <c r="C12" s="186"/>
      <c r="D12" s="186"/>
      <c r="E12" s="186"/>
      <c r="F12" s="186"/>
      <c r="G12" s="28" t="s">
        <v>427</v>
      </c>
      <c r="H12" s="201" t="s">
        <v>603</v>
      </c>
      <c r="I12" s="202"/>
      <c r="J12" s="202"/>
      <c r="K12" s="203"/>
      <c r="L12" s="54"/>
      <c r="M12" s="55"/>
      <c r="N12" s="55"/>
      <c r="O12" s="55"/>
      <c r="P12" s="55"/>
      <c r="Q12" s="56"/>
      <c r="R12" s="14"/>
    </row>
    <row r="13" spans="1:18">
      <c r="A13" s="187" t="s">
        <v>429</v>
      </c>
      <c r="B13" s="188"/>
      <c r="C13" s="189"/>
      <c r="D13" s="190" t="s">
        <v>405</v>
      </c>
      <c r="E13" s="191"/>
      <c r="F13" s="191"/>
      <c r="G13" s="29" t="s">
        <v>419</v>
      </c>
      <c r="H13" s="229" t="s">
        <v>422</v>
      </c>
      <c r="I13" s="229"/>
      <c r="J13" s="229"/>
      <c r="K13" s="230"/>
      <c r="L13" s="54"/>
      <c r="M13" s="55"/>
      <c r="N13" s="55"/>
      <c r="O13" s="55"/>
      <c r="P13" s="55"/>
      <c r="Q13" s="56"/>
      <c r="R13" s="14"/>
    </row>
    <row r="14" spans="1:18" ht="15" thickBot="1">
      <c r="A14" s="217" t="s">
        <v>430</v>
      </c>
      <c r="B14" s="218"/>
      <c r="C14" s="219"/>
      <c r="D14" s="220" t="s">
        <v>405</v>
      </c>
      <c r="E14" s="221"/>
      <c r="F14" s="221"/>
      <c r="G14" s="99" t="s">
        <v>428</v>
      </c>
      <c r="H14" s="231" t="s">
        <v>691</v>
      </c>
      <c r="I14" s="231"/>
      <c r="J14" s="232"/>
      <c r="K14" s="233"/>
      <c r="L14" s="54"/>
      <c r="M14" s="55"/>
      <c r="N14" s="55"/>
      <c r="O14" s="55"/>
      <c r="P14" s="55"/>
      <c r="Q14" s="56"/>
      <c r="R14" s="14"/>
    </row>
    <row r="15" spans="1:18" ht="15" thickBot="1">
      <c r="A15" s="100" t="s">
        <v>423</v>
      </c>
      <c r="B15" s="214" t="s">
        <v>714</v>
      </c>
      <c r="C15" s="215"/>
      <c r="D15" s="215"/>
      <c r="E15" s="215"/>
      <c r="F15" s="215"/>
      <c r="G15" s="215"/>
      <c r="H15" s="215"/>
      <c r="I15" s="216"/>
      <c r="J15" s="14"/>
      <c r="K15" s="14"/>
      <c r="L15" s="57"/>
      <c r="M15" s="58"/>
      <c r="N15" s="58"/>
      <c r="O15" s="58"/>
      <c r="P15" s="58"/>
      <c r="Q15" s="59"/>
      <c r="R15" s="14"/>
    </row>
    <row r="16" spans="1:18" ht="15" thickBot="1">
      <c r="J16" s="98"/>
      <c r="K16" s="98"/>
      <c r="R16" s="14"/>
    </row>
    <row r="17" spans="7:18">
      <c r="G17" s="14"/>
      <c r="H17" s="15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7:18">
      <c r="G18" s="14"/>
      <c r="H18" s="13"/>
      <c r="I18" s="14"/>
      <c r="J18" s="14"/>
      <c r="K18" s="14"/>
    </row>
    <row r="19" spans="7:18">
      <c r="G19" s="14"/>
      <c r="H19" s="14"/>
      <c r="I19" s="14"/>
      <c r="J19" s="14"/>
      <c r="K19" s="14"/>
    </row>
    <row r="20" spans="7:18">
      <c r="G20" s="14"/>
      <c r="H20" s="15"/>
      <c r="I20" s="14"/>
      <c r="J20" s="14"/>
      <c r="K20" s="14"/>
    </row>
    <row r="21" spans="7:18">
      <c r="G21" s="14"/>
      <c r="H21" s="13"/>
      <c r="I21" s="14"/>
      <c r="J21" s="14"/>
      <c r="K21" s="14"/>
    </row>
    <row r="22" spans="7:18">
      <c r="G22" s="16"/>
      <c r="H22" s="207"/>
      <c r="I22" s="208"/>
      <c r="J22" s="208"/>
      <c r="K22" s="208"/>
    </row>
    <row r="23" spans="7:18">
      <c r="G23" s="17"/>
      <c r="H23" s="17"/>
      <c r="I23" s="18"/>
      <c r="J23" s="18"/>
      <c r="K23" s="18"/>
    </row>
    <row r="24" spans="7:18">
      <c r="G24" s="18"/>
      <c r="H24" s="19"/>
      <c r="I24" s="18"/>
      <c r="J24" s="18"/>
      <c r="K24" s="18"/>
    </row>
  </sheetData>
  <mergeCells count="25">
    <mergeCell ref="H14:K14"/>
    <mergeCell ref="A6:F6"/>
    <mergeCell ref="G6:K6"/>
    <mergeCell ref="H10:K10"/>
    <mergeCell ref="H11:K11"/>
    <mergeCell ref="H12:K12"/>
    <mergeCell ref="L1:Q1"/>
    <mergeCell ref="H22:K22"/>
    <mergeCell ref="L5:Q7"/>
    <mergeCell ref="M3:Q3"/>
    <mergeCell ref="M4:Q4"/>
    <mergeCell ref="B15:I15"/>
    <mergeCell ref="A14:C14"/>
    <mergeCell ref="D14:F14"/>
    <mergeCell ref="G7:K7"/>
    <mergeCell ref="H9:K9"/>
    <mergeCell ref="B8:F8"/>
    <mergeCell ref="H8:K8"/>
    <mergeCell ref="H13:K13"/>
    <mergeCell ref="B7:F7"/>
    <mergeCell ref="A12:F12"/>
    <mergeCell ref="A13:C13"/>
    <mergeCell ref="D13:F13"/>
    <mergeCell ref="B10:F10"/>
    <mergeCell ref="B11:F11"/>
  </mergeCells>
  <hyperlinks>
    <hyperlink ref="G10" location="raw_data!A1" display="raw_data!A1" xr:uid="{00000000-0004-0000-0000-000000000000}"/>
    <hyperlink ref="G12" location="coded_data!A1" display="coded_data!A1" xr:uid="{00000000-0004-0000-0000-000001000000}"/>
    <hyperlink ref="G14" location="processed_data!A1" display="processed_data!A1" xr:uid="{00000000-0004-0000-0000-000002000000}"/>
    <hyperlink ref="H10:K10" location="survey_answers!A1" display="survey_answers!A1" xr:uid="{00000000-0004-0000-0000-000004000000}"/>
    <hyperlink ref="H12:K12" location="summary!A1" display="summary!A1" xr:uid="{00000000-0004-0000-0000-000005000000}"/>
    <hyperlink ref="H14:K14" location="correlation!A1" display="correlation!A1" xr:uid="{AE4211FD-F4BD-492D-AB30-B0B526EE63D2}"/>
    <hyperlink ref="B15:I15" r:id="rId1" display="https://github.com/JNAVillacastin/AMU-AMR-KAP-Excel-Tool-" xr:uid="{86B25559-EC4A-49E9-B513-6506B7C7BE2B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14"/>
  <sheetViews>
    <sheetView workbookViewId="0">
      <selection sqref="A1:A2"/>
    </sheetView>
  </sheetViews>
  <sheetFormatPr defaultRowHeight="14.5"/>
  <cols>
    <col min="1" max="1" width="11" style="1" customWidth="1"/>
    <col min="10" max="10" width="9.1796875" style="1"/>
    <col min="30" max="31" width="9.1796875" style="2"/>
    <col min="42" max="42" width="9.1796875" style="1"/>
    <col min="68" max="68" width="9.1796875" style="1"/>
    <col min="131" max="131" width="9.1796875" style="1"/>
    <col min="151" max="151" width="9.1796875" style="1"/>
    <col min="153" max="153" width="16.54296875" customWidth="1"/>
    <col min="154" max="154" width="15.7265625" customWidth="1"/>
    <col min="155" max="155" width="9.1796875" style="1"/>
    <col min="158" max="158" width="9.1796875" style="5"/>
    <col min="177" max="177" width="9.1796875" style="1"/>
  </cols>
  <sheetData>
    <row r="1" spans="1:177" ht="15" thickBot="1">
      <c r="A1" s="252" t="s">
        <v>425</v>
      </c>
      <c r="B1" s="253" t="s">
        <v>364</v>
      </c>
      <c r="C1" s="254"/>
      <c r="D1" s="254"/>
      <c r="E1" s="254"/>
      <c r="F1" s="254"/>
      <c r="G1" s="254"/>
      <c r="H1" s="254"/>
      <c r="I1" s="254"/>
      <c r="J1" s="255"/>
      <c r="K1" s="259" t="s">
        <v>394</v>
      </c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59"/>
      <c r="AI1" s="259"/>
      <c r="AJ1" s="259"/>
      <c r="AK1" s="259"/>
      <c r="AL1" s="259"/>
      <c r="AM1" s="259"/>
      <c r="AN1" s="259"/>
      <c r="AO1" s="259"/>
      <c r="AP1" s="260"/>
      <c r="AQ1" s="261" t="s">
        <v>395</v>
      </c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2"/>
      <c r="BI1" s="262"/>
      <c r="BJ1" s="262"/>
      <c r="BK1" s="262"/>
      <c r="BL1" s="262"/>
      <c r="BM1" s="262"/>
      <c r="BN1" s="262"/>
      <c r="BO1" s="262"/>
      <c r="BP1" s="263"/>
      <c r="BQ1" s="264" t="s">
        <v>396</v>
      </c>
      <c r="BR1" s="265"/>
      <c r="BS1" s="265"/>
      <c r="BT1" s="265"/>
      <c r="BU1" s="265"/>
      <c r="BV1" s="265"/>
      <c r="BW1" s="265"/>
      <c r="BX1" s="265"/>
      <c r="BY1" s="265"/>
      <c r="BZ1" s="265"/>
      <c r="CA1" s="265"/>
      <c r="CB1" s="265"/>
      <c r="CC1" s="265"/>
      <c r="CD1" s="265"/>
      <c r="CE1" s="265"/>
      <c r="CF1" s="265"/>
      <c r="CG1" s="265"/>
      <c r="CH1" s="265"/>
      <c r="CI1" s="265"/>
      <c r="CJ1" s="265"/>
      <c r="CK1" s="265"/>
      <c r="CL1" s="265"/>
      <c r="CM1" s="265"/>
      <c r="CN1" s="265"/>
      <c r="CO1" s="265"/>
      <c r="CP1" s="265"/>
      <c r="CQ1" s="265"/>
      <c r="CR1" s="265"/>
      <c r="CS1" s="265"/>
      <c r="CT1" s="265"/>
      <c r="CU1" s="265"/>
      <c r="CV1" s="265"/>
      <c r="CW1" s="265"/>
      <c r="CX1" s="265"/>
      <c r="CY1" s="265"/>
      <c r="CZ1" s="265"/>
      <c r="DA1" s="265"/>
      <c r="DB1" s="265"/>
      <c r="DC1" s="265"/>
      <c r="DD1" s="265"/>
      <c r="DE1" s="265"/>
      <c r="DF1" s="265"/>
      <c r="DG1" s="265"/>
      <c r="DH1" s="265"/>
      <c r="DI1" s="265"/>
      <c r="DJ1" s="265"/>
      <c r="DK1" s="265"/>
      <c r="DL1" s="265"/>
      <c r="DM1" s="265"/>
      <c r="DN1" s="265"/>
      <c r="DO1" s="265"/>
      <c r="DP1" s="265"/>
      <c r="DQ1" s="265"/>
      <c r="DR1" s="265"/>
      <c r="DS1" s="265"/>
      <c r="DT1" s="265"/>
      <c r="DU1" s="265"/>
      <c r="DV1" s="265"/>
      <c r="DW1" s="265"/>
      <c r="DX1" s="265"/>
      <c r="DY1" s="265"/>
      <c r="DZ1" s="265"/>
      <c r="EA1" s="266"/>
      <c r="EB1" s="242" t="s">
        <v>397</v>
      </c>
      <c r="EC1" s="243"/>
      <c r="ED1" s="243"/>
      <c r="EE1" s="243"/>
      <c r="EF1" s="243"/>
      <c r="EG1" s="243"/>
      <c r="EH1" s="243"/>
      <c r="EI1" s="243"/>
      <c r="EJ1" s="243"/>
      <c r="EK1" s="243"/>
      <c r="EL1" s="243"/>
      <c r="EM1" s="243"/>
      <c r="EN1" s="243"/>
      <c r="EO1" s="243"/>
      <c r="EP1" s="243"/>
      <c r="EQ1" s="243"/>
      <c r="ER1" s="243"/>
      <c r="ES1" s="243"/>
      <c r="ET1" s="243"/>
      <c r="EU1" s="243"/>
      <c r="EV1" s="244" t="s">
        <v>389</v>
      </c>
      <c r="EW1" s="245"/>
      <c r="EX1" s="245"/>
      <c r="EY1" s="246"/>
      <c r="EZ1" s="250" t="s">
        <v>398</v>
      </c>
      <c r="FA1" s="250"/>
      <c r="FB1" s="250"/>
      <c r="FC1" s="250"/>
      <c r="FD1" s="250"/>
      <c r="FE1" s="250"/>
      <c r="FF1" s="250"/>
      <c r="FG1" s="250"/>
      <c r="FH1" s="250"/>
      <c r="FI1" s="250"/>
      <c r="FJ1" s="250"/>
      <c r="FK1" s="250"/>
      <c r="FL1" s="250"/>
      <c r="FM1" s="250"/>
      <c r="FN1" s="250"/>
      <c r="FO1" s="250"/>
      <c r="FP1" s="250"/>
      <c r="FQ1" s="250"/>
      <c r="FR1" s="250"/>
      <c r="FS1" s="250"/>
      <c r="FT1" s="250"/>
      <c r="FU1" s="251"/>
    </row>
    <row r="2" spans="1:177" ht="15" thickBot="1">
      <c r="A2" s="252"/>
      <c r="B2" s="256"/>
      <c r="C2" s="257"/>
      <c r="D2" s="257"/>
      <c r="E2" s="257"/>
      <c r="F2" s="257"/>
      <c r="G2" s="257"/>
      <c r="H2" s="257"/>
      <c r="I2" s="257"/>
      <c r="J2" s="258"/>
      <c r="K2" s="240" t="s">
        <v>365</v>
      </c>
      <c r="L2" s="240"/>
      <c r="M2" s="240"/>
      <c r="N2" s="240"/>
      <c r="O2" s="241"/>
      <c r="P2" s="239" t="s">
        <v>366</v>
      </c>
      <c r="Q2" s="240"/>
      <c r="R2" s="240"/>
      <c r="S2" s="240"/>
      <c r="T2" s="240"/>
      <c r="U2" s="240"/>
      <c r="V2" s="240"/>
      <c r="W2" s="241"/>
      <c r="X2" s="239" t="s">
        <v>367</v>
      </c>
      <c r="Y2" s="240"/>
      <c r="Z2" s="240"/>
      <c r="AA2" s="240"/>
      <c r="AB2" s="241"/>
      <c r="AC2" s="239" t="s">
        <v>368</v>
      </c>
      <c r="AD2" s="240"/>
      <c r="AE2" s="240"/>
      <c r="AF2" s="240"/>
      <c r="AG2" s="240"/>
      <c r="AH2" s="240"/>
      <c r="AI2" s="240"/>
      <c r="AJ2" s="240"/>
      <c r="AK2" s="240"/>
      <c r="AL2" s="240"/>
      <c r="AM2" s="240"/>
      <c r="AN2" s="240"/>
      <c r="AO2" s="240"/>
      <c r="AP2" s="241"/>
      <c r="AQ2" s="9" t="s">
        <v>375</v>
      </c>
      <c r="AR2" s="9" t="s">
        <v>376</v>
      </c>
      <c r="AS2" s="239" t="s">
        <v>377</v>
      </c>
      <c r="AT2" s="240"/>
      <c r="AU2" s="240"/>
      <c r="AV2" s="240"/>
      <c r="AW2" s="240"/>
      <c r="AX2" s="240"/>
      <c r="AY2" s="240"/>
      <c r="AZ2" s="240"/>
      <c r="BA2" s="240"/>
      <c r="BB2" s="240"/>
      <c r="BC2" s="240"/>
      <c r="BD2" s="241"/>
      <c r="BE2" s="239" t="s">
        <v>378</v>
      </c>
      <c r="BF2" s="240"/>
      <c r="BG2" s="240"/>
      <c r="BH2" s="240"/>
      <c r="BI2" s="240"/>
      <c r="BJ2" s="240"/>
      <c r="BK2" s="240"/>
      <c r="BL2" s="240"/>
      <c r="BM2" s="240"/>
      <c r="BN2" s="240"/>
      <c r="BO2" s="240"/>
      <c r="BP2" s="241"/>
      <c r="BQ2" s="239" t="s">
        <v>379</v>
      </c>
      <c r="BR2" s="240"/>
      <c r="BS2" s="240"/>
      <c r="BT2" s="240"/>
      <c r="BU2" s="240"/>
      <c r="BV2" s="240"/>
      <c r="BW2" s="240"/>
      <c r="BX2" s="240"/>
      <c r="BY2" s="240"/>
      <c r="BZ2" s="240"/>
      <c r="CA2" s="240"/>
      <c r="CB2" s="240"/>
      <c r="CC2" s="240"/>
      <c r="CD2" s="240"/>
      <c r="CE2" s="240"/>
      <c r="CF2" s="240"/>
      <c r="CG2" s="240"/>
      <c r="CH2" s="240"/>
      <c r="CI2" s="240"/>
      <c r="CJ2" s="241"/>
      <c r="CK2" s="239" t="s">
        <v>380</v>
      </c>
      <c r="CL2" s="240"/>
      <c r="CM2" s="240"/>
      <c r="CN2" s="241"/>
      <c r="CO2" s="239" t="s">
        <v>381</v>
      </c>
      <c r="CP2" s="240"/>
      <c r="CQ2" s="240"/>
      <c r="CR2" s="240"/>
      <c r="CS2" s="240"/>
      <c r="CT2" s="240"/>
      <c r="CU2" s="240"/>
      <c r="CV2" s="240"/>
      <c r="CW2" s="240"/>
      <c r="CX2" s="240"/>
      <c r="CY2" s="240"/>
      <c r="CZ2" s="241"/>
      <c r="DA2" s="239" t="s">
        <v>382</v>
      </c>
      <c r="DB2" s="240"/>
      <c r="DC2" s="240"/>
      <c r="DD2" s="240"/>
      <c r="DE2" s="240"/>
      <c r="DF2" s="241"/>
      <c r="DG2" s="239" t="s">
        <v>383</v>
      </c>
      <c r="DH2" s="240"/>
      <c r="DI2" s="240"/>
      <c r="DJ2" s="240"/>
      <c r="DK2" s="240"/>
      <c r="DL2" s="240"/>
      <c r="DM2" s="240"/>
      <c r="DN2" s="240"/>
      <c r="DO2" s="240"/>
      <c r="DP2" s="240"/>
      <c r="DQ2" s="240"/>
      <c r="DR2" s="241"/>
      <c r="DS2" s="239" t="s">
        <v>384</v>
      </c>
      <c r="DT2" s="240"/>
      <c r="DU2" s="240"/>
      <c r="DV2" s="240"/>
      <c r="DW2" s="240"/>
      <c r="DX2" s="240"/>
      <c r="DY2" s="240"/>
      <c r="DZ2" s="241"/>
      <c r="EA2" s="9" t="s">
        <v>385</v>
      </c>
      <c r="EB2" s="239" t="s">
        <v>387</v>
      </c>
      <c r="EC2" s="240"/>
      <c r="ED2" s="240"/>
      <c r="EE2" s="240"/>
      <c r="EF2" s="240"/>
      <c r="EG2" s="241"/>
      <c r="EH2" s="239" t="s">
        <v>386</v>
      </c>
      <c r="EI2" s="240"/>
      <c r="EJ2" s="240"/>
      <c r="EK2" s="240"/>
      <c r="EL2" s="240"/>
      <c r="EM2" s="240"/>
      <c r="EN2" s="240"/>
      <c r="EO2" s="240"/>
      <c r="EP2" s="240"/>
      <c r="EQ2" s="240"/>
      <c r="ER2" s="241"/>
      <c r="ES2" s="239" t="s">
        <v>388</v>
      </c>
      <c r="ET2" s="240"/>
      <c r="EU2" s="240"/>
      <c r="EV2" s="247"/>
      <c r="EW2" s="248"/>
      <c r="EX2" s="248"/>
      <c r="EY2" s="249"/>
      <c r="EZ2" s="240" t="s">
        <v>390</v>
      </c>
      <c r="FA2" s="240"/>
      <c r="FB2" s="240"/>
      <c r="FC2" s="240"/>
      <c r="FD2" s="240"/>
      <c r="FE2" s="241"/>
      <c r="FF2" s="239" t="s">
        <v>692</v>
      </c>
      <c r="FG2" s="240"/>
      <c r="FH2" s="240"/>
      <c r="FI2" s="240"/>
      <c r="FJ2" s="240"/>
      <c r="FK2" s="241"/>
      <c r="FL2" s="9" t="s">
        <v>392</v>
      </c>
      <c r="FM2" s="239" t="s">
        <v>393</v>
      </c>
      <c r="FN2" s="240"/>
      <c r="FO2" s="240"/>
      <c r="FP2" s="240"/>
      <c r="FQ2" s="240"/>
      <c r="FR2" s="240"/>
      <c r="FS2" s="240"/>
      <c r="FT2" s="240"/>
      <c r="FU2" s="241"/>
    </row>
    <row r="3" spans="1:177">
      <c r="A3" s="1" t="s">
        <v>601</v>
      </c>
      <c r="B3" t="s">
        <v>355</v>
      </c>
      <c r="C3" t="s">
        <v>356</v>
      </c>
      <c r="D3" t="s">
        <v>357</v>
      </c>
      <c r="E3" t="s">
        <v>358</v>
      </c>
      <c r="F3" t="s">
        <v>359</v>
      </c>
      <c r="G3" t="s">
        <v>360</v>
      </c>
      <c r="H3" t="s">
        <v>361</v>
      </c>
      <c r="I3" t="s">
        <v>362</v>
      </c>
      <c r="J3" s="1" t="s">
        <v>363</v>
      </c>
      <c r="K3" t="s">
        <v>89</v>
      </c>
      <c r="L3" t="s">
        <v>90</v>
      </c>
      <c r="M3" t="s">
        <v>91</v>
      </c>
      <c r="N3" t="s">
        <v>118</v>
      </c>
      <c r="O3" t="s">
        <v>119</v>
      </c>
      <c r="P3" t="s">
        <v>120</v>
      </c>
      <c r="Q3" t="s">
        <v>121</v>
      </c>
      <c r="R3" t="s">
        <v>122</v>
      </c>
      <c r="S3" t="s">
        <v>123</v>
      </c>
      <c r="T3" t="s">
        <v>124</v>
      </c>
      <c r="U3" t="s">
        <v>125</v>
      </c>
      <c r="V3" t="s">
        <v>126</v>
      </c>
      <c r="W3" t="s">
        <v>127</v>
      </c>
      <c r="X3" t="s">
        <v>128</v>
      </c>
      <c r="Y3" t="s">
        <v>129</v>
      </c>
      <c r="Z3" t="s">
        <v>130</v>
      </c>
      <c r="AA3" t="s">
        <v>131</v>
      </c>
      <c r="AB3" t="s">
        <v>132</v>
      </c>
      <c r="AC3" t="s">
        <v>133</v>
      </c>
      <c r="AD3" s="2" t="s">
        <v>134</v>
      </c>
      <c r="AE3" s="2" t="s">
        <v>135</v>
      </c>
      <c r="AF3" t="s">
        <v>136</v>
      </c>
      <c r="AG3" t="s">
        <v>137</v>
      </c>
      <c r="AH3" t="s">
        <v>138</v>
      </c>
      <c r="AI3" t="s">
        <v>139</v>
      </c>
      <c r="AJ3" t="s">
        <v>140</v>
      </c>
      <c r="AK3" t="s">
        <v>141</v>
      </c>
      <c r="AL3" t="s">
        <v>142</v>
      </c>
      <c r="AM3" t="s">
        <v>143</v>
      </c>
      <c r="AN3" t="s">
        <v>144</v>
      </c>
      <c r="AO3" t="s">
        <v>145</v>
      </c>
      <c r="AP3" s="1" t="s">
        <v>146</v>
      </c>
      <c r="AQ3" t="s">
        <v>92</v>
      </c>
      <c r="AR3" t="s">
        <v>93</v>
      </c>
      <c r="AS3" t="s">
        <v>94</v>
      </c>
      <c r="AT3" t="s">
        <v>95</v>
      </c>
      <c r="AU3" t="s">
        <v>96</v>
      </c>
      <c r="AV3" t="s">
        <v>97</v>
      </c>
      <c r="AW3" t="s">
        <v>98</v>
      </c>
      <c r="AX3" t="s">
        <v>99</v>
      </c>
      <c r="AY3" t="s">
        <v>100</v>
      </c>
      <c r="AZ3" t="s">
        <v>101</v>
      </c>
      <c r="BA3" t="s">
        <v>102</v>
      </c>
      <c r="BB3" t="s">
        <v>103</v>
      </c>
      <c r="BC3" t="s">
        <v>104</v>
      </c>
      <c r="BD3" t="s">
        <v>105</v>
      </c>
      <c r="BE3" t="s">
        <v>106</v>
      </c>
      <c r="BF3" t="s">
        <v>107</v>
      </c>
      <c r="BG3" t="s">
        <v>108</v>
      </c>
      <c r="BH3" t="s">
        <v>109</v>
      </c>
      <c r="BI3" t="s">
        <v>110</v>
      </c>
      <c r="BJ3" t="s">
        <v>111</v>
      </c>
      <c r="BK3" t="s">
        <v>112</v>
      </c>
      <c r="BL3" t="s">
        <v>113</v>
      </c>
      <c r="BM3" t="s">
        <v>114</v>
      </c>
      <c r="BN3" t="s">
        <v>115</v>
      </c>
      <c r="BO3" t="s">
        <v>116</v>
      </c>
      <c r="BP3" s="1" t="s">
        <v>117</v>
      </c>
      <c r="BQ3" s="3" t="s">
        <v>147</v>
      </c>
      <c r="BR3" s="3" t="s">
        <v>148</v>
      </c>
      <c r="BS3" s="3" t="s">
        <v>149</v>
      </c>
      <c r="BT3" s="3" t="s">
        <v>150</v>
      </c>
      <c r="BU3" s="3" t="s">
        <v>151</v>
      </c>
      <c r="BV3" s="3" t="s">
        <v>152</v>
      </c>
      <c r="BW3" s="3" t="s">
        <v>167</v>
      </c>
      <c r="BX3" s="3" t="s">
        <v>168</v>
      </c>
      <c r="BY3" s="3" t="s">
        <v>169</v>
      </c>
      <c r="BZ3" s="3" t="s">
        <v>170</v>
      </c>
      <c r="CA3" s="3" t="s">
        <v>171</v>
      </c>
      <c r="CB3" s="3" t="s">
        <v>172</v>
      </c>
      <c r="CC3" s="3" t="s">
        <v>173</v>
      </c>
      <c r="CD3" s="3" t="s">
        <v>174</v>
      </c>
      <c r="CE3" s="3" t="s">
        <v>176</v>
      </c>
      <c r="CF3" s="3" t="s">
        <v>177</v>
      </c>
      <c r="CG3" s="3" t="s">
        <v>178</v>
      </c>
      <c r="CH3" s="3" t="s">
        <v>179</v>
      </c>
      <c r="CI3" s="3" t="s">
        <v>180</v>
      </c>
      <c r="CJ3" s="3" t="s">
        <v>181</v>
      </c>
      <c r="CK3" s="3" t="s">
        <v>183</v>
      </c>
      <c r="CL3" s="3" t="s">
        <v>184</v>
      </c>
      <c r="CM3" s="3" t="s">
        <v>185</v>
      </c>
      <c r="CN3" s="3" t="s">
        <v>186</v>
      </c>
      <c r="CO3" s="3" t="s">
        <v>187</v>
      </c>
      <c r="CP3" s="3" t="s">
        <v>188</v>
      </c>
      <c r="CQ3" s="3" t="s">
        <v>189</v>
      </c>
      <c r="CR3" s="3" t="s">
        <v>190</v>
      </c>
      <c r="CS3" s="3" t="s">
        <v>191</v>
      </c>
      <c r="CT3" s="3" t="s">
        <v>192</v>
      </c>
      <c r="CU3" s="3" t="s">
        <v>193</v>
      </c>
      <c r="CV3" s="3" t="s">
        <v>196</v>
      </c>
      <c r="CW3" s="3" t="s">
        <v>197</v>
      </c>
      <c r="CX3" s="3" t="s">
        <v>198</v>
      </c>
      <c r="CY3" s="3" t="s">
        <v>199</v>
      </c>
      <c r="CZ3" s="3" t="s">
        <v>200</v>
      </c>
      <c r="DA3" s="3" t="s">
        <v>204</v>
      </c>
      <c r="DB3" s="3" t="s">
        <v>205</v>
      </c>
      <c r="DC3" s="3" t="s">
        <v>206</v>
      </c>
      <c r="DD3" s="3" t="s">
        <v>208</v>
      </c>
      <c r="DE3" s="3" t="s">
        <v>207</v>
      </c>
      <c r="DF3" s="3" t="s">
        <v>209</v>
      </c>
      <c r="DG3" s="3" t="s">
        <v>210</v>
      </c>
      <c r="DH3" s="3" t="s">
        <v>211</v>
      </c>
      <c r="DI3" s="3" t="s">
        <v>212</v>
      </c>
      <c r="DJ3" s="3" t="s">
        <v>213</v>
      </c>
      <c r="DK3" s="3" t="s">
        <v>214</v>
      </c>
      <c r="DL3" s="3" t="s">
        <v>215</v>
      </c>
      <c r="DM3" s="3" t="s">
        <v>225</v>
      </c>
      <c r="DN3" s="3" t="s">
        <v>219</v>
      </c>
      <c r="DO3" s="3" t="s">
        <v>220</v>
      </c>
      <c r="DP3" s="3" t="s">
        <v>221</v>
      </c>
      <c r="DQ3" s="3" t="s">
        <v>222</v>
      </c>
      <c r="DR3" s="3" t="s">
        <v>223</v>
      </c>
      <c r="DS3" s="3" t="s">
        <v>226</v>
      </c>
      <c r="DT3" s="3" t="s">
        <v>227</v>
      </c>
      <c r="DU3" s="3" t="s">
        <v>228</v>
      </c>
      <c r="DV3" s="3" t="s">
        <v>229</v>
      </c>
      <c r="DW3" s="3" t="s">
        <v>230</v>
      </c>
      <c r="DX3" s="3" t="s">
        <v>231</v>
      </c>
      <c r="DY3" s="3" t="s">
        <v>232</v>
      </c>
      <c r="DZ3" s="3" t="s">
        <v>233</v>
      </c>
      <c r="EA3" s="4" t="s">
        <v>234</v>
      </c>
      <c r="EB3" s="3" t="s">
        <v>243</v>
      </c>
      <c r="EC3" s="3" t="s">
        <v>244</v>
      </c>
      <c r="ED3" s="3" t="s">
        <v>245</v>
      </c>
      <c r="EE3" s="3" t="s">
        <v>246</v>
      </c>
      <c r="EF3" s="3" t="s">
        <v>247</v>
      </c>
      <c r="EG3" s="3" t="s">
        <v>248</v>
      </c>
      <c r="EH3" s="3" t="s">
        <v>249</v>
      </c>
      <c r="EI3" s="3" t="s">
        <v>250</v>
      </c>
      <c r="EJ3" s="3" t="s">
        <v>251</v>
      </c>
      <c r="EK3" s="3" t="s">
        <v>252</v>
      </c>
      <c r="EL3" s="3" t="s">
        <v>253</v>
      </c>
      <c r="EM3" s="3" t="s">
        <v>254</v>
      </c>
      <c r="EN3" s="3" t="s">
        <v>255</v>
      </c>
      <c r="EO3" s="3" t="s">
        <v>256</v>
      </c>
      <c r="EP3" s="3" t="s">
        <v>257</v>
      </c>
      <c r="EQ3" s="3" t="s">
        <v>258</v>
      </c>
      <c r="ER3" s="3" t="s">
        <v>259</v>
      </c>
      <c r="ES3" s="3" t="s">
        <v>260</v>
      </c>
      <c r="ET3" s="3" t="s">
        <v>261</v>
      </c>
      <c r="EU3" s="4" t="s">
        <v>262</v>
      </c>
      <c r="EV3" s="3" t="s">
        <v>263</v>
      </c>
      <c r="EW3" s="3" t="s">
        <v>264</v>
      </c>
      <c r="EX3" s="3" t="s">
        <v>265</v>
      </c>
      <c r="EY3" s="4" t="s">
        <v>266</v>
      </c>
      <c r="EZ3" s="3" t="s">
        <v>267</v>
      </c>
      <c r="FA3" s="3" t="s">
        <v>268</v>
      </c>
      <c r="FB3" s="3" t="s">
        <v>269</v>
      </c>
      <c r="FC3" s="3" t="s">
        <v>270</v>
      </c>
      <c r="FD3" s="3" t="s">
        <v>271</v>
      </c>
      <c r="FE3" s="3" t="s">
        <v>272</v>
      </c>
      <c r="FF3" s="3" t="s">
        <v>273</v>
      </c>
      <c r="FG3" s="3" t="s">
        <v>274</v>
      </c>
      <c r="FH3" s="3" t="s">
        <v>275</v>
      </c>
      <c r="FI3" s="3" t="s">
        <v>276</v>
      </c>
      <c r="FJ3" s="3" t="s">
        <v>277</v>
      </c>
      <c r="FK3" s="3" t="s">
        <v>278</v>
      </c>
      <c r="FL3" s="3" t="s">
        <v>279</v>
      </c>
      <c r="FM3" s="3" t="s">
        <v>281</v>
      </c>
      <c r="FN3" s="3" t="s">
        <v>280</v>
      </c>
      <c r="FO3" s="3" t="s">
        <v>282</v>
      </c>
      <c r="FP3" s="3" t="s">
        <v>283</v>
      </c>
      <c r="FQ3" s="3" t="s">
        <v>284</v>
      </c>
      <c r="FR3" s="3" t="s">
        <v>285</v>
      </c>
      <c r="FS3" s="3" t="s">
        <v>291</v>
      </c>
      <c r="FT3" s="3" t="s">
        <v>292</v>
      </c>
      <c r="FU3" s="3" t="s">
        <v>293</v>
      </c>
    </row>
    <row r="4" spans="1:177">
      <c r="A4" s="1">
        <v>1</v>
      </c>
      <c r="B4" t="s">
        <v>2</v>
      </c>
      <c r="C4" t="s">
        <v>6</v>
      </c>
      <c r="D4">
        <v>1978</v>
      </c>
      <c r="E4" t="s">
        <v>12</v>
      </c>
      <c r="F4" t="s">
        <v>17</v>
      </c>
      <c r="G4" t="s">
        <v>22</v>
      </c>
      <c r="H4" t="s">
        <v>26</v>
      </c>
      <c r="I4" t="s">
        <v>33</v>
      </c>
      <c r="J4" s="1" t="s">
        <v>34</v>
      </c>
      <c r="K4" t="s">
        <v>34</v>
      </c>
      <c r="L4" t="s">
        <v>38</v>
      </c>
      <c r="M4" t="s">
        <v>57</v>
      </c>
      <c r="N4" t="s">
        <v>61</v>
      </c>
      <c r="O4" t="s">
        <v>60</v>
      </c>
      <c r="P4" t="s">
        <v>34</v>
      </c>
      <c r="Q4" t="s">
        <v>42</v>
      </c>
      <c r="R4" t="s">
        <v>34</v>
      </c>
      <c r="S4" t="s">
        <v>34</v>
      </c>
      <c r="T4" t="s">
        <v>34</v>
      </c>
      <c r="U4" t="s">
        <v>35</v>
      </c>
      <c r="V4" t="s">
        <v>34</v>
      </c>
      <c r="W4" t="s">
        <v>35</v>
      </c>
      <c r="X4" t="s">
        <v>34</v>
      </c>
      <c r="Y4" t="s">
        <v>63</v>
      </c>
      <c r="Z4" t="s">
        <v>64</v>
      </c>
      <c r="AA4" t="s">
        <v>65</v>
      </c>
      <c r="AB4" t="s">
        <v>46</v>
      </c>
      <c r="AC4" t="s">
        <v>53</v>
      </c>
      <c r="AD4" s="2" t="s">
        <v>51</v>
      </c>
      <c r="AE4" s="2" t="s">
        <v>52</v>
      </c>
      <c r="AF4" t="s">
        <v>34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66</v>
      </c>
      <c r="AN4" t="s">
        <v>67</v>
      </c>
      <c r="AO4" t="s">
        <v>70</v>
      </c>
      <c r="AP4" s="1" t="s">
        <v>67</v>
      </c>
      <c r="AQ4" t="s">
        <v>71</v>
      </c>
      <c r="AR4" t="s">
        <v>76</v>
      </c>
      <c r="AS4" t="s">
        <v>80</v>
      </c>
      <c r="AT4" t="s">
        <v>80</v>
      </c>
      <c r="AU4" t="s">
        <v>81</v>
      </c>
      <c r="AV4" t="s">
        <v>82</v>
      </c>
      <c r="AW4" t="s">
        <v>80</v>
      </c>
      <c r="AX4" t="s">
        <v>80</v>
      </c>
      <c r="AY4" t="s">
        <v>80</v>
      </c>
      <c r="AZ4" t="s">
        <v>83</v>
      </c>
      <c r="BA4" t="s">
        <v>82</v>
      </c>
      <c r="BB4" t="s">
        <v>80</v>
      </c>
      <c r="BC4" t="s">
        <v>80</v>
      </c>
      <c r="BD4" t="s">
        <v>80</v>
      </c>
      <c r="BE4" t="s">
        <v>85</v>
      </c>
      <c r="BF4" t="s">
        <v>87</v>
      </c>
      <c r="BG4" t="s">
        <v>88</v>
      </c>
      <c r="BH4" t="s">
        <v>86</v>
      </c>
      <c r="BI4" t="s">
        <v>87</v>
      </c>
      <c r="BJ4" t="s">
        <v>87</v>
      </c>
      <c r="BK4" t="s">
        <v>87</v>
      </c>
      <c r="BL4" t="s">
        <v>88</v>
      </c>
      <c r="BM4" t="s">
        <v>87</v>
      </c>
      <c r="BN4" t="s">
        <v>87</v>
      </c>
      <c r="BO4" t="s">
        <v>35</v>
      </c>
      <c r="BP4" s="1" t="s">
        <v>45</v>
      </c>
      <c r="BQ4" s="3" t="s">
        <v>162</v>
      </c>
      <c r="BR4" s="3" t="s">
        <v>165</v>
      </c>
      <c r="BS4" s="3" t="s">
        <v>163</v>
      </c>
      <c r="BT4" s="3" t="s">
        <v>161</v>
      </c>
      <c r="BU4" s="3" t="s">
        <v>157</v>
      </c>
      <c r="BV4" s="3" t="s">
        <v>155</v>
      </c>
      <c r="BW4" s="3" t="s">
        <v>34</v>
      </c>
      <c r="BX4" s="3" t="s">
        <v>34</v>
      </c>
      <c r="BY4" s="3" t="s">
        <v>34</v>
      </c>
      <c r="BZ4" s="3" t="s">
        <v>35</v>
      </c>
      <c r="CA4" s="3" t="s">
        <v>34</v>
      </c>
      <c r="CB4" s="3" t="s">
        <v>34</v>
      </c>
      <c r="CC4" s="3" t="s">
        <v>34</v>
      </c>
      <c r="CD4" s="3" t="s">
        <v>175</v>
      </c>
      <c r="CE4" s="3" t="s">
        <v>45</v>
      </c>
      <c r="CF4" s="3" t="s">
        <v>45</v>
      </c>
      <c r="CG4" s="3" t="s">
        <v>45</v>
      </c>
      <c r="CH4" s="3" t="s">
        <v>45</v>
      </c>
      <c r="CI4" s="3" t="s">
        <v>45</v>
      </c>
      <c r="CJ4" s="3" t="s">
        <v>45</v>
      </c>
      <c r="CK4" s="3" t="s">
        <v>34</v>
      </c>
      <c r="CL4" s="3" t="s">
        <v>34</v>
      </c>
      <c r="CM4" s="3" t="s">
        <v>34</v>
      </c>
      <c r="CN4" s="3" t="s">
        <v>35</v>
      </c>
      <c r="CO4" s="3" t="s">
        <v>34</v>
      </c>
      <c r="CP4" s="3" t="s">
        <v>45</v>
      </c>
      <c r="CQ4" s="3" t="s">
        <v>45</v>
      </c>
      <c r="CR4" s="3" t="s">
        <v>45</v>
      </c>
      <c r="CS4" s="3" t="s">
        <v>45</v>
      </c>
      <c r="CT4" s="3" t="s">
        <v>45</v>
      </c>
      <c r="CU4" s="3" t="s">
        <v>45</v>
      </c>
      <c r="CV4" s="3" t="s">
        <v>34</v>
      </c>
      <c r="CW4" s="3" t="s">
        <v>34</v>
      </c>
      <c r="CX4" s="3" t="s">
        <v>35</v>
      </c>
      <c r="CY4" s="3" t="s">
        <v>34</v>
      </c>
      <c r="CZ4" s="3" t="s">
        <v>201</v>
      </c>
      <c r="DA4" s="3" t="s">
        <v>34</v>
      </c>
      <c r="DB4" s="3" t="s">
        <v>34</v>
      </c>
      <c r="DC4" s="3" t="s">
        <v>34</v>
      </c>
      <c r="DD4" s="3" t="s">
        <v>34</v>
      </c>
      <c r="DE4" s="3" t="s">
        <v>34</v>
      </c>
      <c r="DF4" s="3" t="s">
        <v>35</v>
      </c>
      <c r="DG4" s="3" t="s">
        <v>34</v>
      </c>
      <c r="DH4" s="3" t="s">
        <v>34</v>
      </c>
      <c r="DI4" s="3" t="s">
        <v>35</v>
      </c>
      <c r="DJ4" s="3" t="s">
        <v>35</v>
      </c>
      <c r="DK4" s="3" t="s">
        <v>35</v>
      </c>
      <c r="DL4" s="3" t="s">
        <v>45</v>
      </c>
      <c r="DM4" s="3" t="s">
        <v>34</v>
      </c>
      <c r="DN4" s="3" t="s">
        <v>34</v>
      </c>
      <c r="DO4" s="3" t="s">
        <v>35</v>
      </c>
      <c r="DP4" s="3" t="s">
        <v>35</v>
      </c>
      <c r="DQ4" s="3" t="s">
        <v>35</v>
      </c>
      <c r="DR4" s="3" t="s">
        <v>224</v>
      </c>
      <c r="DS4" s="3" t="s">
        <v>34</v>
      </c>
      <c r="DT4" s="3" t="s">
        <v>35</v>
      </c>
      <c r="DU4" s="3" t="s">
        <v>35</v>
      </c>
      <c r="DV4" s="3" t="s">
        <v>35</v>
      </c>
      <c r="DW4" s="3" t="s">
        <v>34</v>
      </c>
      <c r="DX4" s="3" t="s">
        <v>35</v>
      </c>
      <c r="DY4" s="3" t="s">
        <v>237</v>
      </c>
      <c r="DZ4" s="3" t="s">
        <v>241</v>
      </c>
      <c r="EA4" s="1" t="s">
        <v>35</v>
      </c>
      <c r="EB4" s="3" t="s">
        <v>34</v>
      </c>
      <c r="EC4" s="3" t="s">
        <v>337</v>
      </c>
      <c r="ED4" s="3" t="s">
        <v>338</v>
      </c>
      <c r="EE4" s="3" t="s">
        <v>34</v>
      </c>
      <c r="EF4" s="3" t="s">
        <v>340</v>
      </c>
      <c r="EG4" s="3" t="s">
        <v>341</v>
      </c>
      <c r="EH4" s="3" t="s">
        <v>34</v>
      </c>
      <c r="EI4" s="3" t="s">
        <v>45</v>
      </c>
      <c r="EJ4" s="3" t="s">
        <v>45</v>
      </c>
      <c r="EK4" s="3" t="s">
        <v>34</v>
      </c>
      <c r="EL4" s="3" t="s">
        <v>343</v>
      </c>
      <c r="EM4" s="3" t="s">
        <v>344</v>
      </c>
      <c r="EN4" s="3" t="s">
        <v>346</v>
      </c>
      <c r="EO4" s="3" t="s">
        <v>34</v>
      </c>
      <c r="EP4" s="3" t="s">
        <v>348</v>
      </c>
      <c r="EQ4" s="3" t="s">
        <v>349</v>
      </c>
      <c r="ER4" s="3" t="s">
        <v>350</v>
      </c>
      <c r="ES4" s="3" t="s">
        <v>34</v>
      </c>
      <c r="ET4" s="3" t="s">
        <v>351</v>
      </c>
      <c r="EU4" s="1" t="s">
        <v>34</v>
      </c>
      <c r="EV4" t="s">
        <v>306</v>
      </c>
      <c r="EW4" t="s">
        <v>308</v>
      </c>
      <c r="EX4" t="s">
        <v>45</v>
      </c>
      <c r="EY4" s="1" t="s">
        <v>310</v>
      </c>
      <c r="EZ4" t="s">
        <v>299</v>
      </c>
      <c r="FA4" t="s">
        <v>296</v>
      </c>
      <c r="FB4" s="5" t="s">
        <v>297</v>
      </c>
      <c r="FC4" s="6" t="s">
        <v>301</v>
      </c>
      <c r="FD4" s="3" t="s">
        <v>302</v>
      </c>
      <c r="FE4" s="3" t="s">
        <v>302</v>
      </c>
      <c r="FF4" t="s">
        <v>305</v>
      </c>
      <c r="FG4" t="s">
        <v>297</v>
      </c>
      <c r="FH4" s="5" t="s">
        <v>296</v>
      </c>
      <c r="FI4" s="3" t="s">
        <v>302</v>
      </c>
      <c r="FJ4" s="3" t="s">
        <v>303</v>
      </c>
      <c r="FK4" s="3" t="s">
        <v>303</v>
      </c>
      <c r="FL4" t="s">
        <v>286</v>
      </c>
      <c r="FM4" t="s">
        <v>34</v>
      </c>
      <c r="FN4" t="s">
        <v>35</v>
      </c>
      <c r="FO4" t="s">
        <v>34</v>
      </c>
      <c r="FP4" t="s">
        <v>34</v>
      </c>
      <c r="FQ4" t="s">
        <v>34</v>
      </c>
      <c r="FR4" t="s">
        <v>290</v>
      </c>
      <c r="FS4" s="83" t="s">
        <v>294</v>
      </c>
      <c r="FT4" t="s">
        <v>295</v>
      </c>
      <c r="FU4" s="1" t="s">
        <v>297</v>
      </c>
    </row>
    <row r="5" spans="1:177">
      <c r="A5" s="1">
        <v>2</v>
      </c>
      <c r="B5" t="s">
        <v>4</v>
      </c>
      <c r="C5" t="s">
        <v>7</v>
      </c>
      <c r="D5">
        <v>1974</v>
      </c>
      <c r="E5" t="s">
        <v>13</v>
      </c>
      <c r="F5" t="s">
        <v>18</v>
      </c>
      <c r="G5" t="s">
        <v>23</v>
      </c>
      <c r="H5" t="s">
        <v>27</v>
      </c>
      <c r="I5" t="s">
        <v>32</v>
      </c>
      <c r="J5" s="1" t="s">
        <v>34</v>
      </c>
      <c r="K5" t="s">
        <v>34</v>
      </c>
      <c r="L5" t="s">
        <v>39</v>
      </c>
      <c r="M5" t="s">
        <v>57</v>
      </c>
      <c r="N5" t="s">
        <v>45</v>
      </c>
      <c r="O5" t="s">
        <v>45</v>
      </c>
      <c r="P5" t="s">
        <v>35</v>
      </c>
      <c r="Q5" t="s">
        <v>37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45</v>
      </c>
      <c r="Z5" t="s">
        <v>45</v>
      </c>
      <c r="AA5" t="s">
        <v>45</v>
      </c>
      <c r="AB5" t="s">
        <v>47</v>
      </c>
      <c r="AC5" t="s">
        <v>54</v>
      </c>
      <c r="AD5" s="2" t="s">
        <v>52</v>
      </c>
      <c r="AE5" s="2" t="s">
        <v>51</v>
      </c>
      <c r="AF5" t="s">
        <v>45</v>
      </c>
      <c r="AG5" t="s">
        <v>45</v>
      </c>
      <c r="AH5" t="s">
        <v>45</v>
      </c>
      <c r="AI5" t="s">
        <v>45</v>
      </c>
      <c r="AJ5" t="s">
        <v>45</v>
      </c>
      <c r="AK5" t="s">
        <v>45</v>
      </c>
      <c r="AL5" t="s">
        <v>45</v>
      </c>
      <c r="AM5" t="s">
        <v>37</v>
      </c>
      <c r="AN5" t="s">
        <v>37</v>
      </c>
      <c r="AO5" t="s">
        <v>37</v>
      </c>
      <c r="AP5" s="1" t="s">
        <v>37</v>
      </c>
      <c r="AQ5" t="s">
        <v>72</v>
      </c>
      <c r="AR5" t="s">
        <v>76</v>
      </c>
      <c r="AS5" t="s">
        <v>80</v>
      </c>
      <c r="AT5" t="s">
        <v>80</v>
      </c>
      <c r="AU5" t="s">
        <v>81</v>
      </c>
      <c r="AV5" t="s">
        <v>81</v>
      </c>
      <c r="AW5" t="s">
        <v>80</v>
      </c>
      <c r="AX5" t="s">
        <v>83</v>
      </c>
      <c r="AY5" t="s">
        <v>82</v>
      </c>
      <c r="AZ5" t="s">
        <v>81</v>
      </c>
      <c r="BA5" t="s">
        <v>81</v>
      </c>
      <c r="BB5" t="s">
        <v>80</v>
      </c>
      <c r="BC5" t="s">
        <v>80</v>
      </c>
      <c r="BD5" t="s">
        <v>81</v>
      </c>
      <c r="BE5" t="s">
        <v>85</v>
      </c>
      <c r="BF5" t="s">
        <v>86</v>
      </c>
      <c r="BG5" t="s">
        <v>88</v>
      </c>
      <c r="BH5" t="s">
        <v>87</v>
      </c>
      <c r="BI5" t="s">
        <v>86</v>
      </c>
      <c r="BJ5" t="s">
        <v>85</v>
      </c>
      <c r="BK5" t="s">
        <v>87</v>
      </c>
      <c r="BL5" t="s">
        <v>87</v>
      </c>
      <c r="BM5" t="s">
        <v>87</v>
      </c>
      <c r="BN5" t="s">
        <v>88</v>
      </c>
      <c r="BO5" t="s">
        <v>35</v>
      </c>
      <c r="BP5" s="1" t="s">
        <v>45</v>
      </c>
      <c r="BQ5" s="3" t="s">
        <v>163</v>
      </c>
      <c r="BR5" s="3" t="s">
        <v>162</v>
      </c>
      <c r="BS5" s="3" t="s">
        <v>45</v>
      </c>
      <c r="BT5" s="3" t="s">
        <v>161</v>
      </c>
      <c r="BU5" s="3" t="s">
        <v>157</v>
      </c>
      <c r="BV5" s="3" t="s">
        <v>155</v>
      </c>
      <c r="BW5" s="3" t="s">
        <v>34</v>
      </c>
      <c r="BX5" s="3" t="s">
        <v>35</v>
      </c>
      <c r="BY5" s="3" t="s">
        <v>34</v>
      </c>
      <c r="BZ5" s="3" t="s">
        <v>35</v>
      </c>
      <c r="CA5" s="3" t="s">
        <v>34</v>
      </c>
      <c r="CB5" s="3" t="s">
        <v>35</v>
      </c>
      <c r="CC5" s="3" t="s">
        <v>35</v>
      </c>
      <c r="CD5" s="3" t="s">
        <v>35</v>
      </c>
      <c r="CE5" s="3" t="s">
        <v>45</v>
      </c>
      <c r="CF5" s="3" t="s">
        <v>45</v>
      </c>
      <c r="CG5" s="3" t="s">
        <v>45</v>
      </c>
      <c r="CH5" s="3" t="s">
        <v>45</v>
      </c>
      <c r="CI5" s="3" t="s">
        <v>45</v>
      </c>
      <c r="CJ5" s="3" t="s">
        <v>45</v>
      </c>
      <c r="CK5" s="3" t="s">
        <v>34</v>
      </c>
      <c r="CL5" s="3" t="s">
        <v>34</v>
      </c>
      <c r="CM5" s="3" t="s">
        <v>35</v>
      </c>
      <c r="CN5" s="3" t="s">
        <v>35</v>
      </c>
      <c r="CO5" s="3" t="s">
        <v>34</v>
      </c>
      <c r="CP5" s="3" t="s">
        <v>45</v>
      </c>
      <c r="CQ5" s="3" t="s">
        <v>45</v>
      </c>
      <c r="CR5" s="3" t="s">
        <v>45</v>
      </c>
      <c r="CS5" s="3" t="s">
        <v>45</v>
      </c>
      <c r="CT5" s="3" t="s">
        <v>45</v>
      </c>
      <c r="CU5" s="3" t="s">
        <v>45</v>
      </c>
      <c r="CV5" s="3" t="s">
        <v>34</v>
      </c>
      <c r="CW5" s="3" t="s">
        <v>35</v>
      </c>
      <c r="CX5" s="3" t="s">
        <v>35</v>
      </c>
      <c r="CY5" s="3" t="s">
        <v>34</v>
      </c>
      <c r="CZ5" s="3" t="s">
        <v>202</v>
      </c>
      <c r="DA5" s="3" t="s">
        <v>34</v>
      </c>
      <c r="DB5" s="3" t="s">
        <v>34</v>
      </c>
      <c r="DC5" s="3" t="s">
        <v>34</v>
      </c>
      <c r="DD5" s="3" t="s">
        <v>34</v>
      </c>
      <c r="DE5" s="3" t="s">
        <v>35</v>
      </c>
      <c r="DF5" s="3" t="s">
        <v>35</v>
      </c>
      <c r="DG5" s="3" t="s">
        <v>34</v>
      </c>
      <c r="DH5" s="3" t="s">
        <v>34</v>
      </c>
      <c r="DI5" s="3" t="s">
        <v>35</v>
      </c>
      <c r="DJ5" s="3" t="s">
        <v>35</v>
      </c>
      <c r="DK5" s="3" t="s">
        <v>34</v>
      </c>
      <c r="DL5" s="3" t="s">
        <v>45</v>
      </c>
      <c r="DM5" s="3" t="s">
        <v>34</v>
      </c>
      <c r="DN5" s="3" t="s">
        <v>34</v>
      </c>
      <c r="DO5" s="3" t="s">
        <v>35</v>
      </c>
      <c r="DP5" s="3" t="s">
        <v>35</v>
      </c>
      <c r="DQ5" s="3" t="s">
        <v>34</v>
      </c>
      <c r="DR5" s="3" t="s">
        <v>224</v>
      </c>
      <c r="DS5" s="3" t="s">
        <v>34</v>
      </c>
      <c r="DT5" s="3" t="s">
        <v>35</v>
      </c>
      <c r="DU5" s="3" t="s">
        <v>35</v>
      </c>
      <c r="DV5" s="3" t="s">
        <v>35</v>
      </c>
      <c r="DW5" s="3" t="s">
        <v>35</v>
      </c>
      <c r="DX5" s="3" t="s">
        <v>35</v>
      </c>
      <c r="DY5" s="3" t="s">
        <v>236</v>
      </c>
      <c r="DZ5" s="3" t="s">
        <v>241</v>
      </c>
      <c r="EA5" s="1" t="s">
        <v>35</v>
      </c>
      <c r="EB5" s="3" t="s">
        <v>37</v>
      </c>
      <c r="EC5" s="3" t="s">
        <v>45</v>
      </c>
      <c r="ED5" s="3" t="s">
        <v>45</v>
      </c>
      <c r="EE5" s="3" t="s">
        <v>35</v>
      </c>
      <c r="EF5" s="3" t="s">
        <v>45</v>
      </c>
      <c r="EG5" s="3" t="s">
        <v>45</v>
      </c>
      <c r="EH5" s="3" t="s">
        <v>34</v>
      </c>
      <c r="EI5" s="3" t="s">
        <v>45</v>
      </c>
      <c r="EJ5" s="3" t="s">
        <v>45</v>
      </c>
      <c r="EK5" s="3" t="s">
        <v>34</v>
      </c>
      <c r="EL5" s="3" t="s">
        <v>343</v>
      </c>
      <c r="EM5" s="3" t="s">
        <v>344</v>
      </c>
      <c r="EN5" s="3" t="s">
        <v>344</v>
      </c>
      <c r="EO5" s="3" t="s">
        <v>35</v>
      </c>
      <c r="EP5" s="3" t="s">
        <v>45</v>
      </c>
      <c r="EQ5" s="3" t="s">
        <v>45</v>
      </c>
      <c r="ER5" s="3" t="s">
        <v>45</v>
      </c>
      <c r="ES5" s="3" t="s">
        <v>35</v>
      </c>
      <c r="ET5" s="3" t="s">
        <v>352</v>
      </c>
      <c r="EU5" s="1" t="s">
        <v>34</v>
      </c>
      <c r="EV5" t="s">
        <v>306</v>
      </c>
      <c r="EW5" t="s">
        <v>309</v>
      </c>
      <c r="EX5" t="s">
        <v>316</v>
      </c>
      <c r="EY5" s="1" t="s">
        <v>311</v>
      </c>
      <c r="EZ5" t="s">
        <v>296</v>
      </c>
      <c r="FA5" t="s">
        <v>297</v>
      </c>
      <c r="FB5" s="5" t="s">
        <v>298</v>
      </c>
      <c r="FC5" s="3" t="s">
        <v>301</v>
      </c>
      <c r="FD5" s="3" t="s">
        <v>302</v>
      </c>
      <c r="FE5" s="3" t="s">
        <v>302</v>
      </c>
      <c r="FF5" t="s">
        <v>296</v>
      </c>
      <c r="FG5" t="s">
        <v>297</v>
      </c>
      <c r="FH5" s="5" t="s">
        <v>298</v>
      </c>
      <c r="FI5" s="3" t="s">
        <v>302</v>
      </c>
      <c r="FJ5" s="3" t="s">
        <v>303</v>
      </c>
      <c r="FK5" s="3" t="s">
        <v>301</v>
      </c>
      <c r="FL5" t="s">
        <v>672</v>
      </c>
      <c r="FM5" t="s">
        <v>34</v>
      </c>
      <c r="FN5" t="s">
        <v>34</v>
      </c>
      <c r="FO5" t="s">
        <v>35</v>
      </c>
      <c r="FP5" t="s">
        <v>34</v>
      </c>
      <c r="FQ5" t="s">
        <v>35</v>
      </c>
      <c r="FR5" t="s">
        <v>45</v>
      </c>
      <c r="FS5" t="s">
        <v>296</v>
      </c>
      <c r="FT5" t="s">
        <v>297</v>
      </c>
      <c r="FU5" s="1" t="s">
        <v>45</v>
      </c>
    </row>
    <row r="6" spans="1:177">
      <c r="A6" s="1">
        <v>3</v>
      </c>
      <c r="B6" t="s">
        <v>3</v>
      </c>
      <c r="C6" t="s">
        <v>8</v>
      </c>
      <c r="D6">
        <v>1980</v>
      </c>
      <c r="E6" t="s">
        <v>14</v>
      </c>
      <c r="F6" t="s">
        <v>19</v>
      </c>
      <c r="G6" t="s">
        <v>24</v>
      </c>
      <c r="H6" t="s">
        <v>27</v>
      </c>
      <c r="I6" t="s">
        <v>32</v>
      </c>
      <c r="J6" s="1" t="s">
        <v>34</v>
      </c>
      <c r="K6" t="s">
        <v>35</v>
      </c>
      <c r="L6" t="s">
        <v>40</v>
      </c>
      <c r="M6" t="s">
        <v>58</v>
      </c>
      <c r="N6" t="s">
        <v>57</v>
      </c>
      <c r="O6" t="s">
        <v>62</v>
      </c>
      <c r="P6" t="s">
        <v>34</v>
      </c>
      <c r="Q6" t="s">
        <v>42</v>
      </c>
      <c r="R6" t="s">
        <v>34</v>
      </c>
      <c r="S6" t="s">
        <v>34</v>
      </c>
      <c r="T6" t="s">
        <v>34</v>
      </c>
      <c r="U6" t="s">
        <v>34</v>
      </c>
      <c r="V6" t="s">
        <v>35</v>
      </c>
      <c r="W6" t="s">
        <v>35</v>
      </c>
      <c r="X6" t="s">
        <v>34</v>
      </c>
      <c r="Y6" t="s">
        <v>63</v>
      </c>
      <c r="Z6" t="s">
        <v>45</v>
      </c>
      <c r="AA6" t="s">
        <v>45</v>
      </c>
      <c r="AB6" t="s">
        <v>46</v>
      </c>
      <c r="AC6" t="s">
        <v>53</v>
      </c>
      <c r="AD6" s="2" t="s">
        <v>51</v>
      </c>
      <c r="AE6" s="2" t="s">
        <v>52</v>
      </c>
      <c r="AF6" t="s">
        <v>34</v>
      </c>
      <c r="AG6" t="s">
        <v>45</v>
      </c>
      <c r="AH6" t="s">
        <v>45</v>
      </c>
      <c r="AI6" t="s">
        <v>45</v>
      </c>
      <c r="AJ6" t="s">
        <v>45</v>
      </c>
      <c r="AK6" t="s">
        <v>45</v>
      </c>
      <c r="AL6" t="s">
        <v>45</v>
      </c>
      <c r="AM6" t="s">
        <v>67</v>
      </c>
      <c r="AN6" t="s">
        <v>67</v>
      </c>
      <c r="AO6" t="s">
        <v>68</v>
      </c>
      <c r="AP6" s="1" t="s">
        <v>70</v>
      </c>
      <c r="AQ6" t="s">
        <v>72</v>
      </c>
      <c r="AR6" t="s">
        <v>77</v>
      </c>
      <c r="AS6" t="s">
        <v>81</v>
      </c>
      <c r="AT6" t="s">
        <v>80</v>
      </c>
      <c r="AU6" t="s">
        <v>81</v>
      </c>
      <c r="AV6" t="s">
        <v>81</v>
      </c>
      <c r="AW6" t="s">
        <v>80</v>
      </c>
      <c r="AX6" t="s">
        <v>80</v>
      </c>
      <c r="AY6" t="s">
        <v>80</v>
      </c>
      <c r="AZ6" t="s">
        <v>83</v>
      </c>
      <c r="BA6" t="s">
        <v>81</v>
      </c>
      <c r="BB6" t="s">
        <v>80</v>
      </c>
      <c r="BC6" t="s">
        <v>80</v>
      </c>
      <c r="BD6" t="s">
        <v>81</v>
      </c>
      <c r="BE6" t="s">
        <v>35</v>
      </c>
      <c r="BF6" t="s">
        <v>87</v>
      </c>
      <c r="BG6" t="s">
        <v>88</v>
      </c>
      <c r="BH6" t="s">
        <v>86</v>
      </c>
      <c r="BI6" t="s">
        <v>87</v>
      </c>
      <c r="BJ6" t="s">
        <v>88</v>
      </c>
      <c r="BK6" t="s">
        <v>88</v>
      </c>
      <c r="BL6" t="s">
        <v>88</v>
      </c>
      <c r="BM6" t="s">
        <v>87</v>
      </c>
      <c r="BN6" t="s">
        <v>87</v>
      </c>
      <c r="BO6" t="s">
        <v>87</v>
      </c>
      <c r="BP6" s="1" t="s">
        <v>87</v>
      </c>
      <c r="BQ6" s="3" t="s">
        <v>164</v>
      </c>
      <c r="BR6" s="3" t="s">
        <v>162</v>
      </c>
      <c r="BS6" s="3" t="s">
        <v>163</v>
      </c>
      <c r="BT6" s="3" t="s">
        <v>161</v>
      </c>
      <c r="BU6" s="3" t="s">
        <v>157</v>
      </c>
      <c r="BV6" s="3" t="s">
        <v>155</v>
      </c>
      <c r="BW6" s="3" t="s">
        <v>34</v>
      </c>
      <c r="BX6" s="3" t="s">
        <v>34</v>
      </c>
      <c r="BY6" s="3" t="s">
        <v>34</v>
      </c>
      <c r="BZ6" s="3" t="s">
        <v>35</v>
      </c>
      <c r="CA6" s="3" t="s">
        <v>34</v>
      </c>
      <c r="CB6" s="3" t="s">
        <v>34</v>
      </c>
      <c r="CC6" s="3" t="s">
        <v>34</v>
      </c>
      <c r="CD6" s="3" t="s">
        <v>175</v>
      </c>
      <c r="CE6" s="3" t="s">
        <v>45</v>
      </c>
      <c r="CF6" s="3" t="s">
        <v>45</v>
      </c>
      <c r="CG6" s="3" t="s">
        <v>45</v>
      </c>
      <c r="CH6" s="3" t="s">
        <v>45</v>
      </c>
      <c r="CI6" s="3" t="s">
        <v>45</v>
      </c>
      <c r="CJ6" s="3" t="s">
        <v>45</v>
      </c>
      <c r="CK6" s="3" t="s">
        <v>34</v>
      </c>
      <c r="CL6" s="3" t="s">
        <v>35</v>
      </c>
      <c r="CM6" s="3" t="s">
        <v>34</v>
      </c>
      <c r="CN6" s="3" t="s">
        <v>35</v>
      </c>
      <c r="CO6" s="3" t="s">
        <v>34</v>
      </c>
      <c r="CP6" s="3" t="s">
        <v>45</v>
      </c>
      <c r="CQ6" s="3" t="s">
        <v>45</v>
      </c>
      <c r="CR6" s="3" t="s">
        <v>45</v>
      </c>
      <c r="CS6" s="3" t="s">
        <v>45</v>
      </c>
      <c r="CT6" s="3" t="s">
        <v>45</v>
      </c>
      <c r="CU6" s="3" t="s">
        <v>45</v>
      </c>
      <c r="CV6" s="3" t="s">
        <v>34</v>
      </c>
      <c r="CW6" s="3" t="s">
        <v>35</v>
      </c>
      <c r="CX6" s="3" t="s">
        <v>34</v>
      </c>
      <c r="CY6" s="3" t="s">
        <v>34</v>
      </c>
      <c r="CZ6" s="3" t="s">
        <v>201</v>
      </c>
      <c r="DA6" s="3" t="s">
        <v>34</v>
      </c>
      <c r="DB6" s="3" t="s">
        <v>34</v>
      </c>
      <c r="DC6" s="3" t="s">
        <v>34</v>
      </c>
      <c r="DD6" s="3" t="s">
        <v>34</v>
      </c>
      <c r="DE6" s="3" t="s">
        <v>34</v>
      </c>
      <c r="DF6" s="3" t="s">
        <v>216</v>
      </c>
      <c r="DG6" s="3" t="s">
        <v>34</v>
      </c>
      <c r="DH6" s="3" t="s">
        <v>34</v>
      </c>
      <c r="DI6" s="3" t="s">
        <v>34</v>
      </c>
      <c r="DJ6" s="3" t="s">
        <v>35</v>
      </c>
      <c r="DK6" s="3" t="s">
        <v>35</v>
      </c>
      <c r="DL6" s="3" t="s">
        <v>45</v>
      </c>
      <c r="DM6" s="3" t="s">
        <v>34</v>
      </c>
      <c r="DN6" s="3" t="s">
        <v>34</v>
      </c>
      <c r="DO6" s="3" t="s">
        <v>34</v>
      </c>
      <c r="DP6" s="3" t="s">
        <v>35</v>
      </c>
      <c r="DQ6" s="3" t="s">
        <v>35</v>
      </c>
      <c r="DR6" s="3" t="s">
        <v>224</v>
      </c>
      <c r="DS6" s="3" t="s">
        <v>34</v>
      </c>
      <c r="DT6" s="3" t="s">
        <v>35</v>
      </c>
      <c r="DU6" s="3" t="s">
        <v>35</v>
      </c>
      <c r="DV6" s="3" t="s">
        <v>35</v>
      </c>
      <c r="DW6" s="3" t="s">
        <v>34</v>
      </c>
      <c r="DX6" s="3" t="s">
        <v>35</v>
      </c>
      <c r="DY6" s="3" t="s">
        <v>237</v>
      </c>
      <c r="DZ6" s="3" t="s">
        <v>241</v>
      </c>
      <c r="EA6" s="1" t="s">
        <v>35</v>
      </c>
      <c r="EB6" s="3" t="s">
        <v>34</v>
      </c>
      <c r="EC6" s="3" t="s">
        <v>337</v>
      </c>
      <c r="ED6" s="3" t="s">
        <v>339</v>
      </c>
      <c r="EE6" s="3" t="s">
        <v>34</v>
      </c>
      <c r="EF6" s="3" t="s">
        <v>340</v>
      </c>
      <c r="EG6" s="3" t="s">
        <v>341</v>
      </c>
      <c r="EH6" s="3" t="s">
        <v>34</v>
      </c>
      <c r="EI6" s="3" t="s">
        <v>45</v>
      </c>
      <c r="EJ6" s="3" t="s">
        <v>45</v>
      </c>
      <c r="EK6" s="3" t="s">
        <v>34</v>
      </c>
      <c r="EL6" s="3" t="s">
        <v>346</v>
      </c>
      <c r="EM6" s="3" t="s">
        <v>344</v>
      </c>
      <c r="EN6" s="3" t="s">
        <v>45</v>
      </c>
      <c r="EO6" s="3" t="s">
        <v>347</v>
      </c>
      <c r="EP6" s="3" t="s">
        <v>45</v>
      </c>
      <c r="EQ6" s="3" t="s">
        <v>45</v>
      </c>
      <c r="ER6" s="3" t="s">
        <v>45</v>
      </c>
      <c r="ES6" s="3" t="s">
        <v>34</v>
      </c>
      <c r="ET6" s="3" t="s">
        <v>351</v>
      </c>
      <c r="EU6" s="1" t="s">
        <v>34</v>
      </c>
      <c r="EV6" t="s">
        <v>306</v>
      </c>
      <c r="EW6" t="s">
        <v>309</v>
      </c>
      <c r="EX6" t="s">
        <v>317</v>
      </c>
      <c r="EY6" s="1" t="s">
        <v>312</v>
      </c>
      <c r="EZ6" t="s">
        <v>297</v>
      </c>
      <c r="FA6" t="s">
        <v>296</v>
      </c>
      <c r="FB6" s="5" t="s">
        <v>45</v>
      </c>
      <c r="FC6" s="3" t="s">
        <v>302</v>
      </c>
      <c r="FD6" s="3" t="s">
        <v>301</v>
      </c>
      <c r="FE6" s="3" t="s">
        <v>45</v>
      </c>
      <c r="FF6" t="s">
        <v>297</v>
      </c>
      <c r="FG6" t="s">
        <v>296</v>
      </c>
      <c r="FH6" s="5" t="s">
        <v>45</v>
      </c>
      <c r="FI6" s="3" t="s">
        <v>302</v>
      </c>
      <c r="FJ6" s="3" t="s">
        <v>301</v>
      </c>
      <c r="FK6" s="3" t="s">
        <v>45</v>
      </c>
      <c r="FL6" t="s">
        <v>286</v>
      </c>
      <c r="FM6" t="s">
        <v>34</v>
      </c>
      <c r="FN6" t="s">
        <v>35</v>
      </c>
      <c r="FO6" t="s">
        <v>34</v>
      </c>
      <c r="FP6" t="s">
        <v>35</v>
      </c>
      <c r="FQ6" t="s">
        <v>34</v>
      </c>
      <c r="FR6" t="s">
        <v>290</v>
      </c>
      <c r="FS6" t="s">
        <v>297</v>
      </c>
      <c r="FT6" t="s">
        <v>45</v>
      </c>
      <c r="FU6" s="1" t="s">
        <v>45</v>
      </c>
    </row>
    <row r="7" spans="1:177">
      <c r="A7" s="1">
        <v>4</v>
      </c>
      <c r="B7" t="s">
        <v>1</v>
      </c>
      <c r="C7" t="s">
        <v>7</v>
      </c>
      <c r="D7">
        <v>1996</v>
      </c>
      <c r="E7" t="s">
        <v>15</v>
      </c>
      <c r="F7" t="s">
        <v>19</v>
      </c>
      <c r="G7" t="s">
        <v>23</v>
      </c>
      <c r="H7" t="s">
        <v>29</v>
      </c>
      <c r="I7" t="s">
        <v>32</v>
      </c>
      <c r="J7" s="1" t="s">
        <v>35</v>
      </c>
      <c r="K7" t="s">
        <v>35</v>
      </c>
      <c r="L7" t="s">
        <v>37</v>
      </c>
      <c r="M7" t="s">
        <v>57</v>
      </c>
      <c r="N7" t="s">
        <v>45</v>
      </c>
      <c r="O7" t="s">
        <v>45</v>
      </c>
      <c r="P7" t="s">
        <v>35</v>
      </c>
      <c r="Q7" t="s">
        <v>37</v>
      </c>
      <c r="R7" t="s">
        <v>45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45</v>
      </c>
      <c r="Z7" t="s">
        <v>45</v>
      </c>
      <c r="AA7" t="s">
        <v>45</v>
      </c>
      <c r="AB7" t="s">
        <v>49</v>
      </c>
      <c r="AC7" t="s">
        <v>55</v>
      </c>
      <c r="AD7" s="2" t="s">
        <v>52</v>
      </c>
      <c r="AE7" s="2" t="s">
        <v>51</v>
      </c>
      <c r="AF7" t="s">
        <v>35</v>
      </c>
      <c r="AG7" t="s">
        <v>45</v>
      </c>
      <c r="AH7" t="s">
        <v>45</v>
      </c>
      <c r="AI7" t="s">
        <v>45</v>
      </c>
      <c r="AJ7" t="s">
        <v>45</v>
      </c>
      <c r="AK7" t="s">
        <v>45</v>
      </c>
      <c r="AL7" t="s">
        <v>45</v>
      </c>
      <c r="AM7" t="s">
        <v>37</v>
      </c>
      <c r="AN7" t="s">
        <v>37</v>
      </c>
      <c r="AO7" t="s">
        <v>37</v>
      </c>
      <c r="AP7" s="1" t="s">
        <v>37</v>
      </c>
      <c r="AQ7" t="s">
        <v>72</v>
      </c>
      <c r="AR7" t="s">
        <v>77</v>
      </c>
      <c r="AS7" t="s">
        <v>81</v>
      </c>
      <c r="AT7" t="s">
        <v>80</v>
      </c>
      <c r="AU7" t="s">
        <v>81</v>
      </c>
      <c r="AV7" t="s">
        <v>81</v>
      </c>
      <c r="AW7" t="s">
        <v>81</v>
      </c>
      <c r="AX7" t="s">
        <v>83</v>
      </c>
      <c r="AY7" t="s">
        <v>82</v>
      </c>
      <c r="AZ7" t="s">
        <v>81</v>
      </c>
      <c r="BA7" t="s">
        <v>81</v>
      </c>
      <c r="BB7" t="s">
        <v>80</v>
      </c>
      <c r="BC7" t="s">
        <v>80</v>
      </c>
      <c r="BD7" t="s">
        <v>82</v>
      </c>
      <c r="BE7" t="s">
        <v>85</v>
      </c>
      <c r="BF7" t="s">
        <v>86</v>
      </c>
      <c r="BG7" t="s">
        <v>88</v>
      </c>
      <c r="BH7" t="s">
        <v>88</v>
      </c>
      <c r="BI7" t="s">
        <v>86</v>
      </c>
      <c r="BJ7" t="s">
        <v>85</v>
      </c>
      <c r="BK7" t="s">
        <v>88</v>
      </c>
      <c r="BL7" t="s">
        <v>87</v>
      </c>
      <c r="BM7" t="s">
        <v>87</v>
      </c>
      <c r="BN7" t="s">
        <v>88</v>
      </c>
      <c r="BO7" t="s">
        <v>35</v>
      </c>
      <c r="BP7" s="1" t="s">
        <v>45</v>
      </c>
      <c r="BQ7" s="3" t="s">
        <v>165</v>
      </c>
      <c r="BR7" s="3" t="s">
        <v>162</v>
      </c>
      <c r="BS7" s="3" t="s">
        <v>163</v>
      </c>
      <c r="BT7" s="3" t="s">
        <v>159</v>
      </c>
      <c r="BU7" s="3" t="s">
        <v>155</v>
      </c>
      <c r="BV7" s="3" t="s">
        <v>153</v>
      </c>
      <c r="BW7" s="3" t="s">
        <v>35</v>
      </c>
      <c r="BX7" s="3" t="s">
        <v>35</v>
      </c>
      <c r="BY7" s="3" t="s">
        <v>35</v>
      </c>
      <c r="BZ7" s="3" t="s">
        <v>34</v>
      </c>
      <c r="CA7" s="3" t="s">
        <v>34</v>
      </c>
      <c r="CB7" s="3" t="s">
        <v>35</v>
      </c>
      <c r="CC7" s="3" t="s">
        <v>35</v>
      </c>
      <c r="CD7" s="3" t="s">
        <v>35</v>
      </c>
      <c r="CE7" s="3" t="s">
        <v>35</v>
      </c>
      <c r="CF7" s="3" t="s">
        <v>34</v>
      </c>
      <c r="CG7" s="3" t="s">
        <v>34</v>
      </c>
      <c r="CH7" s="3" t="s">
        <v>34</v>
      </c>
      <c r="CI7" s="3" t="s">
        <v>34</v>
      </c>
      <c r="CJ7" s="3" t="s">
        <v>35</v>
      </c>
      <c r="CK7" s="3" t="s">
        <v>34</v>
      </c>
      <c r="CL7" s="3" t="s">
        <v>34</v>
      </c>
      <c r="CM7" s="3" t="s">
        <v>35</v>
      </c>
      <c r="CN7" s="3" t="s">
        <v>35</v>
      </c>
      <c r="CO7" s="3" t="s">
        <v>34</v>
      </c>
      <c r="CP7" s="3" t="s">
        <v>45</v>
      </c>
      <c r="CQ7" s="3" t="s">
        <v>45</v>
      </c>
      <c r="CR7" s="3" t="s">
        <v>45</v>
      </c>
      <c r="CS7" s="3" t="s">
        <v>45</v>
      </c>
      <c r="CT7" s="3" t="s">
        <v>45</v>
      </c>
      <c r="CU7" s="3" t="s">
        <v>45</v>
      </c>
      <c r="CV7" s="3" t="s">
        <v>34</v>
      </c>
      <c r="CW7" s="3" t="s">
        <v>35</v>
      </c>
      <c r="CX7" s="3" t="s">
        <v>35</v>
      </c>
      <c r="CY7" s="3" t="s">
        <v>34</v>
      </c>
      <c r="CZ7" s="3" t="s">
        <v>202</v>
      </c>
      <c r="DA7" s="3" t="s">
        <v>35</v>
      </c>
      <c r="DB7" s="3" t="s">
        <v>34</v>
      </c>
      <c r="DC7" s="3" t="s">
        <v>34</v>
      </c>
      <c r="DD7" s="3" t="s">
        <v>34</v>
      </c>
      <c r="DE7" s="3" t="s">
        <v>34</v>
      </c>
      <c r="DF7" s="3" t="s">
        <v>35</v>
      </c>
      <c r="DG7" s="3" t="s">
        <v>35</v>
      </c>
      <c r="DH7" s="3" t="s">
        <v>34</v>
      </c>
      <c r="DI7" s="3" t="s">
        <v>35</v>
      </c>
      <c r="DJ7" s="3" t="s">
        <v>35</v>
      </c>
      <c r="DK7" s="3" t="s">
        <v>35</v>
      </c>
      <c r="DL7" s="3" t="s">
        <v>45</v>
      </c>
      <c r="DM7" s="3" t="s">
        <v>35</v>
      </c>
      <c r="DN7" s="3" t="s">
        <v>34</v>
      </c>
      <c r="DO7" s="3" t="s">
        <v>35</v>
      </c>
      <c r="DP7" s="3" t="s">
        <v>35</v>
      </c>
      <c r="DQ7" s="3" t="s">
        <v>35</v>
      </c>
      <c r="DR7" s="3" t="s">
        <v>45</v>
      </c>
      <c r="DS7" s="3" t="s">
        <v>34</v>
      </c>
      <c r="DT7" s="3" t="s">
        <v>35</v>
      </c>
      <c r="DU7" s="3" t="s">
        <v>35</v>
      </c>
      <c r="DV7" s="3" t="s">
        <v>35</v>
      </c>
      <c r="DW7" s="3" t="s">
        <v>35</v>
      </c>
      <c r="DX7" s="3" t="s">
        <v>35</v>
      </c>
      <c r="DY7" s="3" t="s">
        <v>238</v>
      </c>
      <c r="DZ7" s="3" t="s">
        <v>241</v>
      </c>
      <c r="EA7" s="1" t="s">
        <v>35</v>
      </c>
      <c r="EB7" s="3" t="s">
        <v>37</v>
      </c>
      <c r="EC7" s="3" t="s">
        <v>45</v>
      </c>
      <c r="ED7" s="3" t="s">
        <v>45</v>
      </c>
      <c r="EE7" s="3" t="s">
        <v>35</v>
      </c>
      <c r="EF7" s="3" t="s">
        <v>45</v>
      </c>
      <c r="EG7" s="3" t="s">
        <v>45</v>
      </c>
      <c r="EH7" s="3" t="s">
        <v>35</v>
      </c>
      <c r="EI7" s="3" t="s">
        <v>45</v>
      </c>
      <c r="EJ7" s="3" t="s">
        <v>45</v>
      </c>
      <c r="EK7" s="3" t="s">
        <v>35</v>
      </c>
      <c r="EL7" s="3" t="s">
        <v>45</v>
      </c>
      <c r="EM7" s="3" t="s">
        <v>45</v>
      </c>
      <c r="EN7" s="3" t="s">
        <v>45</v>
      </c>
      <c r="EO7" s="3" t="s">
        <v>35</v>
      </c>
      <c r="EP7" s="3" t="s">
        <v>45</v>
      </c>
      <c r="EQ7" s="3" t="s">
        <v>45</v>
      </c>
      <c r="ER7" s="3" t="s">
        <v>45</v>
      </c>
      <c r="ES7" s="3" t="s">
        <v>34</v>
      </c>
      <c r="ET7" s="3" t="s">
        <v>352</v>
      </c>
      <c r="EU7" s="1" t="s">
        <v>34</v>
      </c>
      <c r="EV7" t="s">
        <v>306</v>
      </c>
      <c r="EW7" t="s">
        <v>314</v>
      </c>
      <c r="EX7" t="s">
        <v>315</v>
      </c>
      <c r="EY7" s="1" t="s">
        <v>313</v>
      </c>
      <c r="EZ7" t="s">
        <v>296</v>
      </c>
      <c r="FA7" t="s">
        <v>297</v>
      </c>
      <c r="FB7" s="5" t="s">
        <v>45</v>
      </c>
      <c r="FC7" s="3" t="s">
        <v>301</v>
      </c>
      <c r="FD7" s="3" t="s">
        <v>303</v>
      </c>
      <c r="FE7" s="3" t="s">
        <v>45</v>
      </c>
      <c r="FF7" t="s">
        <v>296</v>
      </c>
      <c r="FG7" t="s">
        <v>297</v>
      </c>
      <c r="FH7" s="5" t="s">
        <v>45</v>
      </c>
      <c r="FI7" s="3" t="s">
        <v>303</v>
      </c>
      <c r="FJ7" s="3" t="s">
        <v>303</v>
      </c>
      <c r="FK7" s="3" t="s">
        <v>45</v>
      </c>
      <c r="FL7" t="s">
        <v>288</v>
      </c>
      <c r="FM7" t="s">
        <v>34</v>
      </c>
      <c r="FN7" t="s">
        <v>35</v>
      </c>
      <c r="FO7" t="s">
        <v>35</v>
      </c>
      <c r="FP7" t="s">
        <v>34</v>
      </c>
      <c r="FQ7" t="s">
        <v>35</v>
      </c>
      <c r="FR7" t="s">
        <v>290</v>
      </c>
      <c r="FS7" t="s">
        <v>296</v>
      </c>
      <c r="FT7" t="s">
        <v>297</v>
      </c>
      <c r="FU7" s="1" t="s">
        <v>45</v>
      </c>
    </row>
    <row r="8" spans="1:177">
      <c r="A8" s="1">
        <v>5</v>
      </c>
      <c r="B8" t="s">
        <v>3</v>
      </c>
      <c r="C8" t="s">
        <v>7</v>
      </c>
      <c r="D8">
        <v>1993</v>
      </c>
      <c r="E8" t="s">
        <v>21</v>
      </c>
      <c r="F8" t="s">
        <v>18</v>
      </c>
      <c r="G8" t="s">
        <v>23</v>
      </c>
      <c r="H8" t="s">
        <v>27</v>
      </c>
      <c r="I8" t="s">
        <v>32</v>
      </c>
      <c r="J8" s="1" t="s">
        <v>34</v>
      </c>
      <c r="K8" t="s">
        <v>37</v>
      </c>
      <c r="L8" t="s">
        <v>41</v>
      </c>
      <c r="M8" t="s">
        <v>57</v>
      </c>
      <c r="N8" t="s">
        <v>45</v>
      </c>
      <c r="O8" t="s">
        <v>45</v>
      </c>
      <c r="P8" t="s">
        <v>35</v>
      </c>
      <c r="Q8" t="s">
        <v>43</v>
      </c>
      <c r="R8" t="s">
        <v>45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45</v>
      </c>
      <c r="Z8" t="s">
        <v>45</v>
      </c>
      <c r="AA8" t="s">
        <v>45</v>
      </c>
      <c r="AB8" t="s">
        <v>49</v>
      </c>
      <c r="AC8" t="s">
        <v>55</v>
      </c>
      <c r="AD8" s="2" t="s">
        <v>52</v>
      </c>
      <c r="AE8" s="2" t="s">
        <v>51</v>
      </c>
      <c r="AF8" t="s">
        <v>35</v>
      </c>
      <c r="AG8" t="s">
        <v>45</v>
      </c>
      <c r="AH8" t="s">
        <v>45</v>
      </c>
      <c r="AI8" t="s">
        <v>45</v>
      </c>
      <c r="AJ8" t="s">
        <v>45</v>
      </c>
      <c r="AK8" t="s">
        <v>45</v>
      </c>
      <c r="AL8" t="s">
        <v>45</v>
      </c>
      <c r="AM8" t="s">
        <v>37</v>
      </c>
      <c r="AN8" t="s">
        <v>37</v>
      </c>
      <c r="AO8" t="s">
        <v>37</v>
      </c>
      <c r="AP8" s="1" t="s">
        <v>37</v>
      </c>
      <c r="AQ8" t="s">
        <v>73</v>
      </c>
      <c r="AR8" t="s">
        <v>77</v>
      </c>
      <c r="AS8" t="s">
        <v>81</v>
      </c>
      <c r="AT8" t="s">
        <v>80</v>
      </c>
      <c r="AU8" t="s">
        <v>81</v>
      </c>
      <c r="AV8" t="s">
        <v>81</v>
      </c>
      <c r="AW8" t="s">
        <v>81</v>
      </c>
      <c r="AX8" t="s">
        <v>84</v>
      </c>
      <c r="AY8" t="s">
        <v>82</v>
      </c>
      <c r="AZ8" t="s">
        <v>81</v>
      </c>
      <c r="BA8" t="s">
        <v>81</v>
      </c>
      <c r="BB8" t="s">
        <v>80</v>
      </c>
      <c r="BC8" t="s">
        <v>80</v>
      </c>
      <c r="BD8" t="s">
        <v>82</v>
      </c>
      <c r="BE8" t="s">
        <v>85</v>
      </c>
      <c r="BF8" t="s">
        <v>86</v>
      </c>
      <c r="BG8" t="s">
        <v>87</v>
      </c>
      <c r="BH8" t="s">
        <v>88</v>
      </c>
      <c r="BI8" t="s">
        <v>86</v>
      </c>
      <c r="BJ8" t="s">
        <v>85</v>
      </c>
      <c r="BK8" t="s">
        <v>88</v>
      </c>
      <c r="BL8" t="s">
        <v>87</v>
      </c>
      <c r="BM8" t="s">
        <v>87</v>
      </c>
      <c r="BN8" t="s">
        <v>88</v>
      </c>
      <c r="BO8" t="s">
        <v>35</v>
      </c>
      <c r="BP8" s="1" t="s">
        <v>45</v>
      </c>
      <c r="BQ8" s="3" t="s">
        <v>166</v>
      </c>
      <c r="BR8" s="3" t="s">
        <v>164</v>
      </c>
      <c r="BS8" s="3" t="s">
        <v>45</v>
      </c>
      <c r="BT8" s="3" t="s">
        <v>155</v>
      </c>
      <c r="BU8" s="3" t="s">
        <v>153</v>
      </c>
      <c r="BV8" s="3" t="s">
        <v>157</v>
      </c>
      <c r="BW8" s="3" t="s">
        <v>35</v>
      </c>
      <c r="BX8" s="3" t="s">
        <v>35</v>
      </c>
      <c r="BY8" s="3" t="s">
        <v>35</v>
      </c>
      <c r="BZ8" s="3" t="s">
        <v>34</v>
      </c>
      <c r="CA8" s="3" t="s">
        <v>35</v>
      </c>
      <c r="CB8" s="3" t="s">
        <v>35</v>
      </c>
      <c r="CC8" s="3" t="s">
        <v>35</v>
      </c>
      <c r="CD8" s="3" t="s">
        <v>35</v>
      </c>
      <c r="CE8" s="3" t="s">
        <v>35</v>
      </c>
      <c r="CF8" s="3" t="s">
        <v>34</v>
      </c>
      <c r="CG8" s="3" t="s">
        <v>34</v>
      </c>
      <c r="CH8" s="3" t="s">
        <v>34</v>
      </c>
      <c r="CI8" s="3" t="s">
        <v>34</v>
      </c>
      <c r="CJ8" s="3" t="s">
        <v>35</v>
      </c>
      <c r="CK8" s="3" t="s">
        <v>34</v>
      </c>
      <c r="CL8" s="3" t="s">
        <v>34</v>
      </c>
      <c r="CM8" s="3" t="s">
        <v>35</v>
      </c>
      <c r="CN8" s="3" t="s">
        <v>35</v>
      </c>
      <c r="CO8" s="3" t="s">
        <v>195</v>
      </c>
      <c r="CP8" s="3" t="s">
        <v>34</v>
      </c>
      <c r="CQ8" s="3" t="s">
        <v>34</v>
      </c>
      <c r="CR8" s="3" t="s">
        <v>34</v>
      </c>
      <c r="CS8" s="3" t="s">
        <v>34</v>
      </c>
      <c r="CT8" s="3" t="s">
        <v>34</v>
      </c>
      <c r="CU8" s="3" t="s">
        <v>194</v>
      </c>
      <c r="CV8" s="3" t="s">
        <v>35</v>
      </c>
      <c r="CW8" s="3" t="s">
        <v>34</v>
      </c>
      <c r="CX8" s="3" t="s">
        <v>35</v>
      </c>
      <c r="CY8" s="3" t="s">
        <v>34</v>
      </c>
      <c r="CZ8" s="3" t="s">
        <v>202</v>
      </c>
      <c r="DA8" s="3" t="s">
        <v>35</v>
      </c>
      <c r="DB8" s="3" t="s">
        <v>35</v>
      </c>
      <c r="DC8" s="3" t="s">
        <v>35</v>
      </c>
      <c r="DD8" s="3" t="s">
        <v>34</v>
      </c>
      <c r="DE8" s="3" t="s">
        <v>34</v>
      </c>
      <c r="DF8" s="3" t="s">
        <v>35</v>
      </c>
      <c r="DG8" s="3" t="s">
        <v>35</v>
      </c>
      <c r="DH8" s="3" t="s">
        <v>34</v>
      </c>
      <c r="DI8" s="3" t="s">
        <v>35</v>
      </c>
      <c r="DJ8" s="3" t="s">
        <v>35</v>
      </c>
      <c r="DK8" s="3" t="s">
        <v>35</v>
      </c>
      <c r="DL8" s="3" t="s">
        <v>45</v>
      </c>
      <c r="DM8" s="3" t="s">
        <v>35</v>
      </c>
      <c r="DN8" s="3" t="s">
        <v>34</v>
      </c>
      <c r="DO8" s="3" t="s">
        <v>35</v>
      </c>
      <c r="DP8" s="3" t="s">
        <v>35</v>
      </c>
      <c r="DQ8" s="3" t="s">
        <v>35</v>
      </c>
      <c r="DR8" s="3" t="s">
        <v>45</v>
      </c>
      <c r="DS8" s="3" t="s">
        <v>34</v>
      </c>
      <c r="DT8" s="3" t="s">
        <v>35</v>
      </c>
      <c r="DU8" s="3" t="s">
        <v>35</v>
      </c>
      <c r="DV8" s="3" t="s">
        <v>35</v>
      </c>
      <c r="DW8" s="3" t="s">
        <v>35</v>
      </c>
      <c r="DX8" s="3" t="s">
        <v>35</v>
      </c>
      <c r="DY8" s="3" t="s">
        <v>236</v>
      </c>
      <c r="DZ8" s="3" t="s">
        <v>241</v>
      </c>
      <c r="EA8" s="1" t="s">
        <v>35</v>
      </c>
      <c r="EB8" s="3" t="s">
        <v>37</v>
      </c>
      <c r="EC8" s="3" t="s">
        <v>45</v>
      </c>
      <c r="ED8" s="3" t="s">
        <v>45</v>
      </c>
      <c r="EE8" s="3" t="s">
        <v>35</v>
      </c>
      <c r="EF8" s="3" t="s">
        <v>45</v>
      </c>
      <c r="EG8" s="3" t="s">
        <v>45</v>
      </c>
      <c r="EH8" s="3" t="s">
        <v>34</v>
      </c>
      <c r="EI8" s="3" t="s">
        <v>45</v>
      </c>
      <c r="EJ8" s="3" t="s">
        <v>45</v>
      </c>
      <c r="EK8" s="3" t="s">
        <v>34</v>
      </c>
      <c r="EL8" s="3" t="s">
        <v>346</v>
      </c>
      <c r="EM8" s="3" t="s">
        <v>343</v>
      </c>
      <c r="EN8" s="3" t="s">
        <v>45</v>
      </c>
      <c r="EO8" s="3" t="s">
        <v>35</v>
      </c>
      <c r="EP8" s="3" t="s">
        <v>45</v>
      </c>
      <c r="EQ8" s="3" t="s">
        <v>45</v>
      </c>
      <c r="ER8" s="3" t="s">
        <v>45</v>
      </c>
      <c r="ES8" s="3" t="s">
        <v>35</v>
      </c>
      <c r="ET8" s="3" t="s">
        <v>353</v>
      </c>
      <c r="EU8" s="1" t="s">
        <v>34</v>
      </c>
      <c r="EV8" t="s">
        <v>82</v>
      </c>
      <c r="EW8" t="s">
        <v>317</v>
      </c>
      <c r="EY8" s="1" t="s">
        <v>312</v>
      </c>
      <c r="EZ8" t="s">
        <v>296</v>
      </c>
      <c r="FA8" t="s">
        <v>298</v>
      </c>
      <c r="FB8" s="5" t="s">
        <v>45</v>
      </c>
      <c r="FC8" s="3" t="s">
        <v>301</v>
      </c>
      <c r="FD8" s="3" t="s">
        <v>303</v>
      </c>
      <c r="FE8" s="3" t="s">
        <v>45</v>
      </c>
      <c r="FF8" t="s">
        <v>296</v>
      </c>
      <c r="FG8" t="s">
        <v>298</v>
      </c>
      <c r="FH8" s="5" t="s">
        <v>45</v>
      </c>
      <c r="FI8" s="3" t="s">
        <v>303</v>
      </c>
      <c r="FJ8" s="3" t="s">
        <v>301</v>
      </c>
      <c r="FK8" s="3" t="s">
        <v>45</v>
      </c>
      <c r="FL8" t="s">
        <v>287</v>
      </c>
      <c r="FM8" t="s">
        <v>34</v>
      </c>
      <c r="FN8" t="s">
        <v>34</v>
      </c>
      <c r="FO8" t="s">
        <v>35</v>
      </c>
      <c r="FP8" t="s">
        <v>34</v>
      </c>
      <c r="FQ8" t="s">
        <v>35</v>
      </c>
      <c r="FR8" t="s">
        <v>45</v>
      </c>
      <c r="FS8" t="s">
        <v>296</v>
      </c>
      <c r="FT8" t="s">
        <v>298</v>
      </c>
      <c r="FU8" s="1" t="s">
        <v>45</v>
      </c>
    </row>
    <row r="9" spans="1:177">
      <c r="A9" s="1">
        <v>6</v>
      </c>
      <c r="B9" t="s">
        <v>3</v>
      </c>
      <c r="C9" t="s">
        <v>7</v>
      </c>
      <c r="D9">
        <v>1993</v>
      </c>
      <c r="E9" t="s">
        <v>13</v>
      </c>
      <c r="F9" t="s">
        <v>18</v>
      </c>
      <c r="G9" t="s">
        <v>23</v>
      </c>
      <c r="H9" t="s">
        <v>28</v>
      </c>
      <c r="I9" t="s">
        <v>32</v>
      </c>
      <c r="J9" s="1" t="s">
        <v>35</v>
      </c>
      <c r="K9" t="s">
        <v>35</v>
      </c>
      <c r="L9" t="s">
        <v>41</v>
      </c>
      <c r="M9" t="s">
        <v>57</v>
      </c>
      <c r="N9" t="s">
        <v>45</v>
      </c>
      <c r="O9" t="s">
        <v>45</v>
      </c>
      <c r="P9" t="s">
        <v>35</v>
      </c>
      <c r="Q9" t="s">
        <v>44</v>
      </c>
      <c r="R9" t="s">
        <v>45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45</v>
      </c>
      <c r="Z9" t="s">
        <v>45</v>
      </c>
      <c r="AA9" t="s">
        <v>45</v>
      </c>
      <c r="AB9" t="s">
        <v>47</v>
      </c>
      <c r="AC9" t="s">
        <v>54</v>
      </c>
      <c r="AD9" s="2" t="s">
        <v>52</v>
      </c>
      <c r="AE9" s="2" t="s">
        <v>50</v>
      </c>
      <c r="AF9" t="s">
        <v>35</v>
      </c>
      <c r="AG9" t="s">
        <v>45</v>
      </c>
      <c r="AH9" t="s">
        <v>45</v>
      </c>
      <c r="AI9" t="s">
        <v>45</v>
      </c>
      <c r="AJ9" t="s">
        <v>45</v>
      </c>
      <c r="AK9" t="s">
        <v>45</v>
      </c>
      <c r="AL9" t="s">
        <v>45</v>
      </c>
      <c r="AM9" t="s">
        <v>37</v>
      </c>
      <c r="AN9" t="s">
        <v>37</v>
      </c>
      <c r="AO9" t="s">
        <v>37</v>
      </c>
      <c r="AP9" s="1" t="s">
        <v>37</v>
      </c>
      <c r="AQ9" t="s">
        <v>74</v>
      </c>
      <c r="AR9" t="s">
        <v>77</v>
      </c>
      <c r="AS9" t="s">
        <v>81</v>
      </c>
      <c r="AT9" t="s">
        <v>80</v>
      </c>
      <c r="AU9" t="s">
        <v>81</v>
      </c>
      <c r="AV9" t="s">
        <v>81</v>
      </c>
      <c r="AW9" t="s">
        <v>81</v>
      </c>
      <c r="AX9" t="s">
        <v>82</v>
      </c>
      <c r="AY9" t="s">
        <v>82</v>
      </c>
      <c r="AZ9" t="s">
        <v>81</v>
      </c>
      <c r="BA9" t="s">
        <v>81</v>
      </c>
      <c r="BB9" t="s">
        <v>80</v>
      </c>
      <c r="BC9" t="s">
        <v>80</v>
      </c>
      <c r="BD9" t="s">
        <v>82</v>
      </c>
      <c r="BE9" t="s">
        <v>86</v>
      </c>
      <c r="BF9" t="s">
        <v>86</v>
      </c>
      <c r="BG9" t="s">
        <v>87</v>
      </c>
      <c r="BH9" t="s">
        <v>88</v>
      </c>
      <c r="BI9" t="s">
        <v>86</v>
      </c>
      <c r="BJ9" t="s">
        <v>35</v>
      </c>
      <c r="BK9" t="s">
        <v>86</v>
      </c>
      <c r="BL9" t="s">
        <v>87</v>
      </c>
      <c r="BM9" t="s">
        <v>87</v>
      </c>
      <c r="BN9" t="s">
        <v>88</v>
      </c>
      <c r="BO9" t="s">
        <v>35</v>
      </c>
      <c r="BP9" s="1" t="s">
        <v>45</v>
      </c>
      <c r="BQ9" s="3" t="s">
        <v>162</v>
      </c>
      <c r="BR9" s="3" t="s">
        <v>163</v>
      </c>
      <c r="BS9" s="3" t="s">
        <v>45</v>
      </c>
      <c r="BT9" s="3" t="s">
        <v>156</v>
      </c>
      <c r="BU9" s="3" t="s">
        <v>154</v>
      </c>
      <c r="BV9" s="3" t="s">
        <v>45</v>
      </c>
      <c r="BW9" s="3" t="s">
        <v>35</v>
      </c>
      <c r="BX9" s="3" t="s">
        <v>35</v>
      </c>
      <c r="BY9" s="3" t="s">
        <v>35</v>
      </c>
      <c r="BZ9" s="3" t="s">
        <v>34</v>
      </c>
      <c r="CA9" s="3" t="s">
        <v>35</v>
      </c>
      <c r="CB9" s="3" t="s">
        <v>35</v>
      </c>
      <c r="CC9" s="3" t="s">
        <v>35</v>
      </c>
      <c r="CD9" s="3" t="s">
        <v>35</v>
      </c>
      <c r="CE9" s="3" t="s">
        <v>35</v>
      </c>
      <c r="CF9" s="3" t="s">
        <v>34</v>
      </c>
      <c r="CG9" s="3" t="s">
        <v>34</v>
      </c>
      <c r="CH9" s="3" t="s">
        <v>34</v>
      </c>
      <c r="CI9" s="3" t="s">
        <v>34</v>
      </c>
      <c r="CJ9" s="3" t="s">
        <v>182</v>
      </c>
      <c r="CK9" s="3" t="s">
        <v>34</v>
      </c>
      <c r="CL9" s="3" t="s">
        <v>35</v>
      </c>
      <c r="CM9" s="3" t="s">
        <v>35</v>
      </c>
      <c r="CN9" s="3" t="s">
        <v>35</v>
      </c>
      <c r="CO9" s="3" t="s">
        <v>35</v>
      </c>
      <c r="CP9" s="3" t="s">
        <v>35</v>
      </c>
      <c r="CQ9" s="3" t="s">
        <v>34</v>
      </c>
      <c r="CR9" s="3" t="s">
        <v>34</v>
      </c>
      <c r="CS9" s="3" t="s">
        <v>35</v>
      </c>
      <c r="CT9" s="3" t="s">
        <v>34</v>
      </c>
      <c r="CU9" s="3" t="s">
        <v>194</v>
      </c>
      <c r="CV9" s="3" t="s">
        <v>45</v>
      </c>
      <c r="CW9" s="3" t="s">
        <v>45</v>
      </c>
      <c r="CX9" s="3" t="s">
        <v>45</v>
      </c>
      <c r="CY9" s="3" t="s">
        <v>45</v>
      </c>
      <c r="CZ9" s="3" t="s">
        <v>45</v>
      </c>
      <c r="DA9" s="3" t="s">
        <v>34</v>
      </c>
      <c r="DB9" s="3" t="s">
        <v>34</v>
      </c>
      <c r="DC9" s="3" t="s">
        <v>34</v>
      </c>
      <c r="DD9" s="3" t="s">
        <v>34</v>
      </c>
      <c r="DE9" s="3" t="s">
        <v>35</v>
      </c>
      <c r="DF9" s="3" t="s">
        <v>35</v>
      </c>
      <c r="DG9" s="3" t="s">
        <v>35</v>
      </c>
      <c r="DH9" s="3" t="s">
        <v>34</v>
      </c>
      <c r="DI9" s="3" t="s">
        <v>35</v>
      </c>
      <c r="DJ9" s="3" t="s">
        <v>35</v>
      </c>
      <c r="DK9" s="3" t="s">
        <v>34</v>
      </c>
      <c r="DL9" s="3" t="s">
        <v>45</v>
      </c>
      <c r="DM9" s="3" t="s">
        <v>35</v>
      </c>
      <c r="DN9" s="3" t="s">
        <v>34</v>
      </c>
      <c r="DO9" s="3" t="s">
        <v>35</v>
      </c>
      <c r="DP9" s="3" t="s">
        <v>35</v>
      </c>
      <c r="DQ9" s="3" t="s">
        <v>34</v>
      </c>
      <c r="DR9" s="3" t="s">
        <v>224</v>
      </c>
      <c r="DS9" s="3" t="s">
        <v>34</v>
      </c>
      <c r="DT9" s="3" t="s">
        <v>35</v>
      </c>
      <c r="DU9" s="3" t="s">
        <v>35</v>
      </c>
      <c r="DV9" s="3" t="s">
        <v>35</v>
      </c>
      <c r="DW9" s="3" t="s">
        <v>35</v>
      </c>
      <c r="DX9" s="3" t="s">
        <v>35</v>
      </c>
      <c r="DY9" s="3" t="s">
        <v>239</v>
      </c>
      <c r="DZ9" s="3" t="s">
        <v>241</v>
      </c>
      <c r="EA9" s="1" t="s">
        <v>35</v>
      </c>
      <c r="EB9" s="3" t="s">
        <v>34</v>
      </c>
      <c r="EC9" s="3" t="s">
        <v>45</v>
      </c>
      <c r="ED9" s="3" t="s">
        <v>45</v>
      </c>
      <c r="EE9" s="3" t="s">
        <v>34</v>
      </c>
      <c r="EF9" s="3" t="s">
        <v>45</v>
      </c>
      <c r="EG9" s="3" t="s">
        <v>45</v>
      </c>
      <c r="EH9" s="3" t="s">
        <v>34</v>
      </c>
      <c r="EI9" s="3" t="s">
        <v>45</v>
      </c>
      <c r="EJ9" s="3" t="s">
        <v>45</v>
      </c>
      <c r="EK9" s="3" t="s">
        <v>342</v>
      </c>
      <c r="EL9" s="3" t="s">
        <v>45</v>
      </c>
      <c r="EM9" s="3" t="s">
        <v>45</v>
      </c>
      <c r="EN9" s="3" t="s">
        <v>45</v>
      </c>
      <c r="EO9" s="3" t="s">
        <v>35</v>
      </c>
      <c r="EP9" s="3" t="s">
        <v>45</v>
      </c>
      <c r="EQ9" s="3" t="s">
        <v>45</v>
      </c>
      <c r="ER9" s="3" t="s">
        <v>45</v>
      </c>
      <c r="ES9" s="3" t="s">
        <v>34</v>
      </c>
      <c r="ET9" s="3" t="s">
        <v>354</v>
      </c>
      <c r="EU9" s="1" t="s">
        <v>35</v>
      </c>
      <c r="EV9" t="s">
        <v>307</v>
      </c>
      <c r="EW9" t="s">
        <v>45</v>
      </c>
      <c r="EX9" t="s">
        <v>45</v>
      </c>
      <c r="EY9" s="1" t="s">
        <v>312</v>
      </c>
      <c r="EZ9" t="s">
        <v>298</v>
      </c>
      <c r="FA9" t="s">
        <v>297</v>
      </c>
      <c r="FB9" s="5" t="s">
        <v>296</v>
      </c>
      <c r="FC9" s="3" t="s">
        <v>303</v>
      </c>
      <c r="FD9" s="3" t="s">
        <v>301</v>
      </c>
      <c r="FE9" s="3" t="s">
        <v>301</v>
      </c>
      <c r="FF9" t="s">
        <v>296</v>
      </c>
      <c r="FG9" t="s">
        <v>297</v>
      </c>
      <c r="FH9" s="5" t="s">
        <v>298</v>
      </c>
      <c r="FI9" s="3" t="s">
        <v>302</v>
      </c>
      <c r="FJ9" s="3" t="s">
        <v>303</v>
      </c>
      <c r="FK9" s="3" t="s">
        <v>303</v>
      </c>
      <c r="FL9" t="s">
        <v>289</v>
      </c>
      <c r="FM9" t="s">
        <v>34</v>
      </c>
      <c r="FN9" t="s">
        <v>34</v>
      </c>
      <c r="FO9" t="s">
        <v>35</v>
      </c>
      <c r="FP9" t="s">
        <v>34</v>
      </c>
      <c r="FQ9" t="s">
        <v>34</v>
      </c>
      <c r="FR9" t="s">
        <v>45</v>
      </c>
      <c r="FS9" t="s">
        <v>298</v>
      </c>
      <c r="FT9" t="s">
        <v>297</v>
      </c>
      <c r="FU9" s="1" t="s">
        <v>296</v>
      </c>
    </row>
    <row r="10" spans="1:177">
      <c r="A10" s="1">
        <v>7</v>
      </c>
      <c r="B10" t="s">
        <v>1</v>
      </c>
      <c r="C10" t="s">
        <v>6</v>
      </c>
      <c r="D10">
        <v>1990</v>
      </c>
      <c r="E10" t="s">
        <v>13</v>
      </c>
      <c r="F10" t="s">
        <v>19</v>
      </c>
      <c r="G10" t="s">
        <v>22</v>
      </c>
      <c r="H10" t="s">
        <v>27</v>
      </c>
      <c r="I10" t="s">
        <v>32</v>
      </c>
      <c r="J10" s="1" t="s">
        <v>35</v>
      </c>
      <c r="K10" t="s">
        <v>34</v>
      </c>
      <c r="L10" t="s">
        <v>40</v>
      </c>
      <c r="M10" t="s">
        <v>57</v>
      </c>
      <c r="N10" t="s">
        <v>60</v>
      </c>
      <c r="O10" t="s">
        <v>45</v>
      </c>
      <c r="P10" t="s">
        <v>35</v>
      </c>
      <c r="Q10" t="s">
        <v>37</v>
      </c>
      <c r="R10" t="s">
        <v>45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45</v>
      </c>
      <c r="Z10" t="s">
        <v>45</v>
      </c>
      <c r="AA10" t="s">
        <v>45</v>
      </c>
      <c r="AB10" t="s">
        <v>47</v>
      </c>
      <c r="AC10" t="s">
        <v>55</v>
      </c>
      <c r="AD10" s="2" t="s">
        <v>52</v>
      </c>
      <c r="AE10" s="2" t="s">
        <v>51</v>
      </c>
      <c r="AF10" t="s">
        <v>35</v>
      </c>
      <c r="AG10" t="s">
        <v>45</v>
      </c>
      <c r="AH10" t="s">
        <v>45</v>
      </c>
      <c r="AI10" t="s">
        <v>45</v>
      </c>
      <c r="AJ10" t="s">
        <v>45</v>
      </c>
      <c r="AK10" t="s">
        <v>45</v>
      </c>
      <c r="AL10" t="s">
        <v>45</v>
      </c>
      <c r="AM10" t="s">
        <v>37</v>
      </c>
      <c r="AN10" t="s">
        <v>37</v>
      </c>
      <c r="AO10" t="s">
        <v>37</v>
      </c>
      <c r="AP10" s="1" t="s">
        <v>37</v>
      </c>
      <c r="AQ10" t="s">
        <v>75</v>
      </c>
      <c r="AR10" t="s">
        <v>78</v>
      </c>
      <c r="AS10" t="s">
        <v>81</v>
      </c>
      <c r="AT10" t="s">
        <v>80</v>
      </c>
      <c r="AU10" t="s">
        <v>81</v>
      </c>
      <c r="AV10" t="s">
        <v>81</v>
      </c>
      <c r="AW10" t="s">
        <v>81</v>
      </c>
      <c r="AX10" t="s">
        <v>82</v>
      </c>
      <c r="AY10" t="s">
        <v>82</v>
      </c>
      <c r="AZ10" t="s">
        <v>81</v>
      </c>
      <c r="BA10" t="s">
        <v>81</v>
      </c>
      <c r="BB10" t="s">
        <v>80</v>
      </c>
      <c r="BC10" t="s">
        <v>80</v>
      </c>
      <c r="BD10" t="s">
        <v>82</v>
      </c>
      <c r="BE10" t="s">
        <v>86</v>
      </c>
      <c r="BF10" t="s">
        <v>86</v>
      </c>
      <c r="BG10" t="s">
        <v>87</v>
      </c>
      <c r="BH10" t="s">
        <v>88</v>
      </c>
      <c r="BI10" t="s">
        <v>86</v>
      </c>
      <c r="BJ10" t="s">
        <v>35</v>
      </c>
      <c r="BK10" t="s">
        <v>86</v>
      </c>
      <c r="BL10" t="s">
        <v>87</v>
      </c>
      <c r="BM10" t="s">
        <v>87</v>
      </c>
      <c r="BN10" t="s">
        <v>88</v>
      </c>
      <c r="BO10" t="s">
        <v>35</v>
      </c>
      <c r="BP10" s="1" t="s">
        <v>45</v>
      </c>
      <c r="BQ10" s="3" t="s">
        <v>162</v>
      </c>
      <c r="BR10" s="3" t="s">
        <v>163</v>
      </c>
      <c r="BS10" s="3" t="s">
        <v>164</v>
      </c>
      <c r="BT10" s="3" t="s">
        <v>153</v>
      </c>
      <c r="BU10" s="3" t="s">
        <v>155</v>
      </c>
      <c r="BV10" s="3" t="s">
        <v>45</v>
      </c>
      <c r="BW10" s="3" t="s">
        <v>34</v>
      </c>
      <c r="BX10" s="3" t="s">
        <v>35</v>
      </c>
      <c r="BY10" s="3" t="s">
        <v>34</v>
      </c>
      <c r="BZ10" s="3" t="s">
        <v>35</v>
      </c>
      <c r="CA10" s="3" t="s">
        <v>34</v>
      </c>
      <c r="CB10" s="3" t="s">
        <v>35</v>
      </c>
      <c r="CC10" s="3" t="s">
        <v>35</v>
      </c>
      <c r="CD10" s="3" t="s">
        <v>35</v>
      </c>
      <c r="CE10" s="3" t="s">
        <v>45</v>
      </c>
      <c r="CF10" s="3" t="s">
        <v>45</v>
      </c>
      <c r="CG10" s="3" t="s">
        <v>45</v>
      </c>
      <c r="CH10" s="3" t="s">
        <v>45</v>
      </c>
      <c r="CI10" s="3" t="s">
        <v>45</v>
      </c>
      <c r="CJ10" s="3" t="s">
        <v>45</v>
      </c>
      <c r="CK10" s="3" t="s">
        <v>34</v>
      </c>
      <c r="CL10" s="3" t="s">
        <v>34</v>
      </c>
      <c r="CM10" s="3" t="s">
        <v>35</v>
      </c>
      <c r="CN10" s="3" t="s">
        <v>35</v>
      </c>
      <c r="CO10" s="3" t="s">
        <v>34</v>
      </c>
      <c r="CP10" s="3" t="s">
        <v>45</v>
      </c>
      <c r="CQ10" s="3" t="s">
        <v>45</v>
      </c>
      <c r="CR10" s="3" t="s">
        <v>45</v>
      </c>
      <c r="CS10" s="3" t="s">
        <v>45</v>
      </c>
      <c r="CT10" s="3" t="s">
        <v>45</v>
      </c>
      <c r="CU10" s="3" t="s">
        <v>45</v>
      </c>
      <c r="CV10" s="3" t="s">
        <v>34</v>
      </c>
      <c r="CW10" s="3" t="s">
        <v>34</v>
      </c>
      <c r="CX10" s="3" t="s">
        <v>34</v>
      </c>
      <c r="CY10" s="3" t="s">
        <v>34</v>
      </c>
      <c r="CZ10" s="3" t="s">
        <v>203</v>
      </c>
      <c r="DA10" s="3" t="s">
        <v>35</v>
      </c>
      <c r="DB10" s="3" t="s">
        <v>35</v>
      </c>
      <c r="DC10" s="3" t="s">
        <v>35</v>
      </c>
      <c r="DD10" s="3" t="s">
        <v>34</v>
      </c>
      <c r="DE10" s="3" t="s">
        <v>34</v>
      </c>
      <c r="DF10" s="3" t="s">
        <v>35</v>
      </c>
      <c r="DG10" s="3" t="s">
        <v>34</v>
      </c>
      <c r="DH10" s="3" t="s">
        <v>35</v>
      </c>
      <c r="DI10" s="3" t="s">
        <v>35</v>
      </c>
      <c r="DJ10" s="3" t="s">
        <v>35</v>
      </c>
      <c r="DK10" s="3" t="s">
        <v>34</v>
      </c>
      <c r="DL10" s="3" t="s">
        <v>45</v>
      </c>
      <c r="DM10" s="3" t="s">
        <v>34</v>
      </c>
      <c r="DN10" s="3" t="s">
        <v>35</v>
      </c>
      <c r="DO10" s="3" t="s">
        <v>35</v>
      </c>
      <c r="DP10" s="3" t="s">
        <v>35</v>
      </c>
      <c r="DQ10" s="3" t="s">
        <v>34</v>
      </c>
      <c r="DR10" s="3" t="s">
        <v>45</v>
      </c>
      <c r="DS10" s="3" t="s">
        <v>34</v>
      </c>
      <c r="DT10" s="3" t="s">
        <v>34</v>
      </c>
      <c r="DU10" s="3" t="s">
        <v>34</v>
      </c>
      <c r="DV10" s="3" t="s">
        <v>35</v>
      </c>
      <c r="DW10" s="3" t="s">
        <v>35</v>
      </c>
      <c r="DX10" s="3" t="s">
        <v>35</v>
      </c>
      <c r="DY10" s="3" t="s">
        <v>238</v>
      </c>
      <c r="DZ10" s="3" t="s">
        <v>242</v>
      </c>
      <c r="EA10" s="1" t="s">
        <v>35</v>
      </c>
      <c r="EB10" s="3" t="s">
        <v>37</v>
      </c>
      <c r="EC10" s="3" t="s">
        <v>45</v>
      </c>
      <c r="ED10" s="3" t="s">
        <v>45</v>
      </c>
      <c r="EE10" s="3" t="s">
        <v>35</v>
      </c>
      <c r="EF10" s="3" t="s">
        <v>45</v>
      </c>
      <c r="EG10" s="3" t="s">
        <v>45</v>
      </c>
      <c r="EH10" s="3" t="s">
        <v>34</v>
      </c>
      <c r="EI10" s="3" t="s">
        <v>45</v>
      </c>
      <c r="EJ10" s="3" t="s">
        <v>45</v>
      </c>
      <c r="EK10" s="3" t="s">
        <v>34</v>
      </c>
      <c r="EL10" s="3" t="s">
        <v>45</v>
      </c>
      <c r="EM10" s="3" t="s">
        <v>45</v>
      </c>
      <c r="EN10" s="3" t="s">
        <v>45</v>
      </c>
      <c r="EO10" s="3" t="s">
        <v>35</v>
      </c>
      <c r="EP10" s="3" t="s">
        <v>45</v>
      </c>
      <c r="EQ10" s="3" t="s">
        <v>45</v>
      </c>
      <c r="ER10" s="3" t="s">
        <v>45</v>
      </c>
      <c r="ES10" s="3" t="s">
        <v>34</v>
      </c>
      <c r="ET10" s="3" t="s">
        <v>353</v>
      </c>
      <c r="EU10" s="1" t="s">
        <v>34</v>
      </c>
      <c r="EV10" t="s">
        <v>307</v>
      </c>
      <c r="EW10" t="s">
        <v>45</v>
      </c>
      <c r="EX10" t="s">
        <v>45</v>
      </c>
      <c r="EY10" s="1" t="s">
        <v>310</v>
      </c>
      <c r="EZ10" t="s">
        <v>298</v>
      </c>
      <c r="FA10" t="s">
        <v>297</v>
      </c>
      <c r="FB10" s="5" t="s">
        <v>296</v>
      </c>
      <c r="FC10" s="3" t="s">
        <v>302</v>
      </c>
      <c r="FD10" s="3" t="s">
        <v>302</v>
      </c>
      <c r="FE10" s="3" t="s">
        <v>301</v>
      </c>
      <c r="FF10" t="s">
        <v>296</v>
      </c>
      <c r="FG10" t="s">
        <v>297</v>
      </c>
      <c r="FH10" s="5" t="s">
        <v>298</v>
      </c>
      <c r="FI10" s="3" t="s">
        <v>303</v>
      </c>
      <c r="FJ10" s="3" t="s">
        <v>303</v>
      </c>
      <c r="FK10" s="3" t="s">
        <v>301</v>
      </c>
      <c r="FL10" t="s">
        <v>289</v>
      </c>
      <c r="FM10" t="s">
        <v>34</v>
      </c>
      <c r="FN10" t="s">
        <v>35</v>
      </c>
      <c r="FO10" t="s">
        <v>35</v>
      </c>
      <c r="FP10" t="s">
        <v>35</v>
      </c>
      <c r="FQ10" t="s">
        <v>35</v>
      </c>
      <c r="FR10" t="s">
        <v>45</v>
      </c>
      <c r="FS10" t="s">
        <v>298</v>
      </c>
      <c r="FT10" t="s">
        <v>297</v>
      </c>
      <c r="FU10" s="1" t="s">
        <v>296</v>
      </c>
    </row>
    <row r="11" spans="1:177">
      <c r="A11" s="1">
        <v>8</v>
      </c>
      <c r="B11" t="s">
        <v>10</v>
      </c>
      <c r="C11" t="s">
        <v>7</v>
      </c>
      <c r="D11">
        <v>1981</v>
      </c>
      <c r="E11" t="s">
        <v>14</v>
      </c>
      <c r="F11" t="s">
        <v>18</v>
      </c>
      <c r="G11" t="s">
        <v>23</v>
      </c>
      <c r="H11" t="s">
        <v>28</v>
      </c>
      <c r="I11" t="s">
        <v>32</v>
      </c>
      <c r="J11" s="1" t="s">
        <v>35</v>
      </c>
      <c r="K11" t="s">
        <v>34</v>
      </c>
      <c r="L11" t="s">
        <v>40</v>
      </c>
      <c r="M11" t="s">
        <v>57</v>
      </c>
      <c r="N11" t="s">
        <v>45</v>
      </c>
      <c r="O11" t="s">
        <v>45</v>
      </c>
      <c r="P11" t="s">
        <v>35</v>
      </c>
      <c r="Q11" t="s">
        <v>37</v>
      </c>
      <c r="R11" t="s">
        <v>45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45</v>
      </c>
      <c r="Z11" t="s">
        <v>45</v>
      </c>
      <c r="AA11" t="s">
        <v>45</v>
      </c>
      <c r="AB11" t="s">
        <v>49</v>
      </c>
      <c r="AC11" t="s">
        <v>55</v>
      </c>
      <c r="AD11" s="2" t="s">
        <v>52</v>
      </c>
      <c r="AE11" s="2" t="s">
        <v>51</v>
      </c>
      <c r="AF11" t="s">
        <v>35</v>
      </c>
      <c r="AG11" t="s">
        <v>45</v>
      </c>
      <c r="AH11" t="s">
        <v>45</v>
      </c>
      <c r="AI11" t="s">
        <v>45</v>
      </c>
      <c r="AJ11" t="s">
        <v>45</v>
      </c>
      <c r="AK11" t="s">
        <v>45</v>
      </c>
      <c r="AL11" t="s">
        <v>45</v>
      </c>
      <c r="AM11" t="s">
        <v>37</v>
      </c>
      <c r="AN11" t="s">
        <v>37</v>
      </c>
      <c r="AO11" t="s">
        <v>37</v>
      </c>
      <c r="AP11" s="1" t="s">
        <v>37</v>
      </c>
      <c r="AQ11" t="s">
        <v>75</v>
      </c>
      <c r="AR11" t="s">
        <v>79</v>
      </c>
      <c r="AS11" t="s">
        <v>81</v>
      </c>
      <c r="AT11" t="s">
        <v>80</v>
      </c>
      <c r="AU11" t="s">
        <v>81</v>
      </c>
      <c r="AV11" t="s">
        <v>81</v>
      </c>
      <c r="AW11" t="s">
        <v>81</v>
      </c>
      <c r="AX11" t="s">
        <v>82</v>
      </c>
      <c r="AY11" t="s">
        <v>82</v>
      </c>
      <c r="AZ11" t="s">
        <v>81</v>
      </c>
      <c r="BA11" t="s">
        <v>81</v>
      </c>
      <c r="BB11" t="s">
        <v>80</v>
      </c>
      <c r="BC11" t="s">
        <v>80</v>
      </c>
      <c r="BD11" t="s">
        <v>82</v>
      </c>
      <c r="BE11" t="s">
        <v>85</v>
      </c>
      <c r="BF11" t="s">
        <v>86</v>
      </c>
      <c r="BG11" t="s">
        <v>87</v>
      </c>
      <c r="BH11" t="s">
        <v>88</v>
      </c>
      <c r="BI11" t="s">
        <v>86</v>
      </c>
      <c r="BJ11" t="s">
        <v>35</v>
      </c>
      <c r="BK11" t="s">
        <v>86</v>
      </c>
      <c r="BL11" t="s">
        <v>87</v>
      </c>
      <c r="BM11" t="s">
        <v>87</v>
      </c>
      <c r="BN11" t="s">
        <v>86</v>
      </c>
      <c r="BO11" t="s">
        <v>35</v>
      </c>
      <c r="BP11" s="1" t="s">
        <v>45</v>
      </c>
      <c r="BQ11" s="3" t="s">
        <v>163</v>
      </c>
      <c r="BR11" s="3" t="s">
        <v>162</v>
      </c>
      <c r="BS11" s="3" t="s">
        <v>164</v>
      </c>
      <c r="BT11" s="3" t="s">
        <v>157</v>
      </c>
      <c r="BU11" s="3" t="s">
        <v>155</v>
      </c>
      <c r="BV11" s="3" t="s">
        <v>45</v>
      </c>
      <c r="BW11" s="3" t="s">
        <v>35</v>
      </c>
      <c r="BX11" s="3" t="s">
        <v>35</v>
      </c>
      <c r="BY11" s="3" t="s">
        <v>35</v>
      </c>
      <c r="BZ11" s="3" t="s">
        <v>34</v>
      </c>
      <c r="CA11" s="3" t="s">
        <v>34</v>
      </c>
      <c r="CB11" s="3" t="s">
        <v>35</v>
      </c>
      <c r="CC11" s="3" t="s">
        <v>35</v>
      </c>
      <c r="CD11" s="3" t="s">
        <v>35</v>
      </c>
      <c r="CE11" s="3" t="s">
        <v>34</v>
      </c>
      <c r="CF11" t="s">
        <v>34</v>
      </c>
      <c r="CG11" t="s">
        <v>34</v>
      </c>
      <c r="CH11" s="3" t="s">
        <v>34</v>
      </c>
      <c r="CI11" s="3" t="s">
        <v>34</v>
      </c>
      <c r="CJ11" s="3" t="s">
        <v>35</v>
      </c>
      <c r="CK11" s="3" t="s">
        <v>35</v>
      </c>
      <c r="CL11" s="3" t="s">
        <v>34</v>
      </c>
      <c r="CM11" s="3" t="s">
        <v>35</v>
      </c>
      <c r="CN11" s="3" t="s">
        <v>35</v>
      </c>
      <c r="CO11" s="3" t="s">
        <v>195</v>
      </c>
      <c r="CP11" s="3" t="s">
        <v>35</v>
      </c>
      <c r="CQ11" s="3" t="s">
        <v>34</v>
      </c>
      <c r="CR11" s="3" t="s">
        <v>34</v>
      </c>
      <c r="CS11" s="3" t="s">
        <v>35</v>
      </c>
      <c r="CT11" s="3" t="s">
        <v>34</v>
      </c>
      <c r="CU11" s="3" t="s">
        <v>35</v>
      </c>
      <c r="CV11" s="3" t="s">
        <v>35</v>
      </c>
      <c r="CW11" s="3" t="s">
        <v>34</v>
      </c>
      <c r="CX11" s="3" t="s">
        <v>34</v>
      </c>
      <c r="CY11" s="3" t="s">
        <v>34</v>
      </c>
      <c r="CZ11" s="3" t="s">
        <v>203</v>
      </c>
      <c r="DA11" s="3" t="s">
        <v>35</v>
      </c>
      <c r="DB11" s="3" t="s">
        <v>34</v>
      </c>
      <c r="DC11" s="3" t="s">
        <v>34</v>
      </c>
      <c r="DD11" s="3" t="s">
        <v>34</v>
      </c>
      <c r="DE11" s="3" t="s">
        <v>34</v>
      </c>
      <c r="DF11" t="s">
        <v>35</v>
      </c>
      <c r="DG11" s="3" t="s">
        <v>35</v>
      </c>
      <c r="DH11" s="3" t="s">
        <v>35</v>
      </c>
      <c r="DI11" s="3" t="s">
        <v>35</v>
      </c>
      <c r="DJ11" s="3" t="s">
        <v>34</v>
      </c>
      <c r="DK11" s="3" t="s">
        <v>34</v>
      </c>
      <c r="DL11" s="3" t="s">
        <v>45</v>
      </c>
      <c r="DM11" s="3" t="s">
        <v>35</v>
      </c>
      <c r="DN11" s="3" t="s">
        <v>35</v>
      </c>
      <c r="DO11" s="3" t="s">
        <v>35</v>
      </c>
      <c r="DP11" s="3" t="s">
        <v>34</v>
      </c>
      <c r="DQ11" s="3" t="s">
        <v>34</v>
      </c>
      <c r="DR11" s="3" t="s">
        <v>45</v>
      </c>
      <c r="DS11" s="3" t="s">
        <v>35</v>
      </c>
      <c r="DT11" s="3" t="s">
        <v>35</v>
      </c>
      <c r="DU11" s="3" t="s">
        <v>34</v>
      </c>
      <c r="DV11" s="3" t="s">
        <v>34</v>
      </c>
      <c r="DW11" s="3" t="s">
        <v>35</v>
      </c>
      <c r="DX11" s="3" t="s">
        <v>235</v>
      </c>
      <c r="DY11" s="3" t="s">
        <v>238</v>
      </c>
      <c r="DZ11" s="3" t="s">
        <v>242</v>
      </c>
      <c r="EA11" s="1" t="s">
        <v>35</v>
      </c>
      <c r="EB11" s="3" t="s">
        <v>37</v>
      </c>
      <c r="EC11" s="3" t="s">
        <v>45</v>
      </c>
      <c r="ED11" s="3" t="s">
        <v>45</v>
      </c>
      <c r="EE11" s="3" t="s">
        <v>35</v>
      </c>
      <c r="EF11" s="3" t="s">
        <v>45</v>
      </c>
      <c r="EG11" s="3" t="s">
        <v>45</v>
      </c>
      <c r="EH11" s="3" t="s">
        <v>35</v>
      </c>
      <c r="EI11" s="3" t="s">
        <v>45</v>
      </c>
      <c r="EJ11" s="3" t="s">
        <v>45</v>
      </c>
      <c r="EK11" s="3" t="s">
        <v>35</v>
      </c>
      <c r="EL11" s="3" t="s">
        <v>45</v>
      </c>
      <c r="EM11" s="3" t="s">
        <v>45</v>
      </c>
      <c r="EN11" s="3" t="s">
        <v>45</v>
      </c>
      <c r="EO11" s="3" t="s">
        <v>35</v>
      </c>
      <c r="EP11" s="3" t="s">
        <v>45</v>
      </c>
      <c r="EQ11" s="3" t="s">
        <v>45</v>
      </c>
      <c r="ER11" s="3" t="s">
        <v>45</v>
      </c>
      <c r="ES11" s="3" t="s">
        <v>34</v>
      </c>
      <c r="ET11" s="3" t="s">
        <v>353</v>
      </c>
      <c r="EU11" s="1" t="s">
        <v>34</v>
      </c>
      <c r="EV11" t="s">
        <v>306</v>
      </c>
      <c r="EW11" t="s">
        <v>309</v>
      </c>
      <c r="EX11" t="s">
        <v>317</v>
      </c>
      <c r="EY11" s="1" t="s">
        <v>312</v>
      </c>
      <c r="EZ11" t="s">
        <v>297</v>
      </c>
      <c r="FA11" t="s">
        <v>298</v>
      </c>
      <c r="FB11" s="5" t="s">
        <v>300</v>
      </c>
      <c r="FC11" s="3" t="s">
        <v>303</v>
      </c>
      <c r="FD11" s="3" t="s">
        <v>302</v>
      </c>
      <c r="FE11" s="3" t="s">
        <v>301</v>
      </c>
      <c r="FF11" t="s">
        <v>297</v>
      </c>
      <c r="FG11" t="s">
        <v>298</v>
      </c>
      <c r="FH11" s="5" t="s">
        <v>296</v>
      </c>
      <c r="FI11" s="3" t="s">
        <v>303</v>
      </c>
      <c r="FJ11" s="3" t="s">
        <v>301</v>
      </c>
      <c r="FK11" s="3" t="s">
        <v>301</v>
      </c>
      <c r="FL11" t="s">
        <v>288</v>
      </c>
      <c r="FM11" t="s">
        <v>34</v>
      </c>
      <c r="FN11" t="s">
        <v>34</v>
      </c>
      <c r="FO11" t="s">
        <v>35</v>
      </c>
      <c r="FP11" t="s">
        <v>34</v>
      </c>
      <c r="FQ11" t="s">
        <v>34</v>
      </c>
      <c r="FR11" t="s">
        <v>45</v>
      </c>
      <c r="FS11" t="s">
        <v>297</v>
      </c>
      <c r="FT11" t="s">
        <v>298</v>
      </c>
      <c r="FU11" s="1" t="s">
        <v>45</v>
      </c>
    </row>
    <row r="12" spans="1:177">
      <c r="A12" s="1">
        <v>9</v>
      </c>
      <c r="B12" t="s">
        <v>10</v>
      </c>
      <c r="C12" t="s">
        <v>7</v>
      </c>
      <c r="D12">
        <v>1982</v>
      </c>
      <c r="E12" t="s">
        <v>14</v>
      </c>
      <c r="F12" t="s">
        <v>19</v>
      </c>
      <c r="G12" t="s">
        <v>23</v>
      </c>
      <c r="H12" t="s">
        <v>29</v>
      </c>
      <c r="I12" t="s">
        <v>32</v>
      </c>
      <c r="J12" s="1" t="s">
        <v>35</v>
      </c>
      <c r="K12" t="s">
        <v>35</v>
      </c>
      <c r="L12" t="s">
        <v>38</v>
      </c>
      <c r="M12" t="s">
        <v>57</v>
      </c>
      <c r="N12" t="s">
        <v>45</v>
      </c>
      <c r="O12" t="s">
        <v>45</v>
      </c>
      <c r="P12" t="s">
        <v>35</v>
      </c>
      <c r="Q12" t="s">
        <v>37</v>
      </c>
      <c r="R12" t="s">
        <v>45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45</v>
      </c>
      <c r="Z12" t="s">
        <v>45</v>
      </c>
      <c r="AA12" t="s">
        <v>45</v>
      </c>
      <c r="AB12" t="s">
        <v>47</v>
      </c>
      <c r="AC12" t="s">
        <v>54</v>
      </c>
      <c r="AD12" s="2" t="s">
        <v>52</v>
      </c>
      <c r="AE12" s="2" t="s">
        <v>52</v>
      </c>
      <c r="AF12" t="s">
        <v>35</v>
      </c>
      <c r="AG12" t="s">
        <v>45</v>
      </c>
      <c r="AH12" t="s">
        <v>45</v>
      </c>
      <c r="AI12" t="s">
        <v>45</v>
      </c>
      <c r="AJ12" t="s">
        <v>45</v>
      </c>
      <c r="AK12" t="s">
        <v>45</v>
      </c>
      <c r="AL12" t="s">
        <v>45</v>
      </c>
      <c r="AM12" t="s">
        <v>37</v>
      </c>
      <c r="AN12" t="s">
        <v>37</v>
      </c>
      <c r="AO12" t="s">
        <v>37</v>
      </c>
      <c r="AP12" s="1" t="s">
        <v>37</v>
      </c>
      <c r="AQ12" t="s">
        <v>72</v>
      </c>
      <c r="AR12" t="s">
        <v>79</v>
      </c>
      <c r="AS12" t="s">
        <v>81</v>
      </c>
      <c r="AT12" t="s">
        <v>80</v>
      </c>
      <c r="AU12" t="s">
        <v>81</v>
      </c>
      <c r="AV12" t="s">
        <v>81</v>
      </c>
      <c r="AW12" t="s">
        <v>81</v>
      </c>
      <c r="AX12" t="s">
        <v>82</v>
      </c>
      <c r="AY12" t="s">
        <v>82</v>
      </c>
      <c r="AZ12" t="s">
        <v>81</v>
      </c>
      <c r="BA12" t="s">
        <v>81</v>
      </c>
      <c r="BB12" t="s">
        <v>80</v>
      </c>
      <c r="BC12" t="s">
        <v>80</v>
      </c>
      <c r="BD12" t="s">
        <v>82</v>
      </c>
      <c r="BE12" t="s">
        <v>85</v>
      </c>
      <c r="BF12" t="s">
        <v>86</v>
      </c>
      <c r="BG12" t="s">
        <v>87</v>
      </c>
      <c r="BH12" t="s">
        <v>88</v>
      </c>
      <c r="BI12" t="s">
        <v>86</v>
      </c>
      <c r="BJ12" t="s">
        <v>85</v>
      </c>
      <c r="BK12" t="s">
        <v>88</v>
      </c>
      <c r="BL12" t="s">
        <v>87</v>
      </c>
      <c r="BM12" t="s">
        <v>87</v>
      </c>
      <c r="BN12" t="s">
        <v>86</v>
      </c>
      <c r="BO12" t="s">
        <v>35</v>
      </c>
      <c r="BP12" s="1" t="s">
        <v>45</v>
      </c>
      <c r="BQ12" s="3" t="s">
        <v>163</v>
      </c>
      <c r="BR12" s="3" t="s">
        <v>162</v>
      </c>
      <c r="BS12" s="3" t="s">
        <v>164</v>
      </c>
      <c r="BT12" s="3" t="s">
        <v>157</v>
      </c>
      <c r="BU12" s="3" t="s">
        <v>153</v>
      </c>
      <c r="BV12" s="3" t="s">
        <v>158</v>
      </c>
      <c r="BW12" s="3" t="s">
        <v>35</v>
      </c>
      <c r="BX12" s="3" t="s">
        <v>34</v>
      </c>
      <c r="BY12" s="3" t="s">
        <v>35</v>
      </c>
      <c r="BZ12" s="3" t="s">
        <v>34</v>
      </c>
      <c r="CA12" s="3" t="s">
        <v>35</v>
      </c>
      <c r="CB12" s="3" t="s">
        <v>35</v>
      </c>
      <c r="CC12" s="3" t="s">
        <v>35</v>
      </c>
      <c r="CD12" s="3" t="s">
        <v>35</v>
      </c>
      <c r="CE12" s="3" t="s">
        <v>34</v>
      </c>
      <c r="CF12" t="s">
        <v>34</v>
      </c>
      <c r="CG12" t="s">
        <v>34</v>
      </c>
      <c r="CH12" s="3" t="s">
        <v>34</v>
      </c>
      <c r="CI12" s="3" t="s">
        <v>34</v>
      </c>
      <c r="CJ12" s="3" t="s">
        <v>35</v>
      </c>
      <c r="CK12" s="3" t="s">
        <v>35</v>
      </c>
      <c r="CL12" s="3" t="s">
        <v>34</v>
      </c>
      <c r="CM12" s="3" t="s">
        <v>35</v>
      </c>
      <c r="CN12" s="3" t="s">
        <v>35</v>
      </c>
      <c r="CO12" s="3" t="s">
        <v>35</v>
      </c>
      <c r="CP12" s="3" t="s">
        <v>35</v>
      </c>
      <c r="CQ12" s="3" t="s">
        <v>34</v>
      </c>
      <c r="CR12" s="3" t="s">
        <v>34</v>
      </c>
      <c r="CS12" s="3" t="s">
        <v>35</v>
      </c>
      <c r="CT12" s="3" t="s">
        <v>34</v>
      </c>
      <c r="CU12" s="3" t="s">
        <v>35</v>
      </c>
      <c r="CV12" s="3" t="s">
        <v>45</v>
      </c>
      <c r="CW12" s="3" t="s">
        <v>45</v>
      </c>
      <c r="CX12" s="3" t="s">
        <v>45</v>
      </c>
      <c r="CY12" s="3" t="s">
        <v>45</v>
      </c>
      <c r="CZ12" s="3" t="s">
        <v>45</v>
      </c>
      <c r="DA12" s="3" t="s">
        <v>34</v>
      </c>
      <c r="DB12" s="3" t="s">
        <v>35</v>
      </c>
      <c r="DC12" s="3" t="s">
        <v>34</v>
      </c>
      <c r="DD12" s="3" t="s">
        <v>34</v>
      </c>
      <c r="DE12" s="3" t="s">
        <v>34</v>
      </c>
      <c r="DF12" t="s">
        <v>35</v>
      </c>
      <c r="DG12" s="3" t="s">
        <v>35</v>
      </c>
      <c r="DH12" s="3" t="s">
        <v>34</v>
      </c>
      <c r="DI12" s="3" t="s">
        <v>35</v>
      </c>
      <c r="DJ12" s="3" t="s">
        <v>35</v>
      </c>
      <c r="DK12" s="3" t="s">
        <v>34</v>
      </c>
      <c r="DL12" s="3" t="s">
        <v>45</v>
      </c>
      <c r="DM12" s="3" t="s">
        <v>35</v>
      </c>
      <c r="DN12" s="3" t="s">
        <v>34</v>
      </c>
      <c r="DO12" s="3" t="s">
        <v>35</v>
      </c>
      <c r="DP12" s="3" t="s">
        <v>35</v>
      </c>
      <c r="DQ12" s="3" t="s">
        <v>34</v>
      </c>
      <c r="DR12" s="3" t="s">
        <v>45</v>
      </c>
      <c r="DS12" s="3" t="s">
        <v>34</v>
      </c>
      <c r="DT12" s="3" t="s">
        <v>34</v>
      </c>
      <c r="DU12" s="3" t="s">
        <v>35</v>
      </c>
      <c r="DV12" s="3" t="s">
        <v>35</v>
      </c>
      <c r="DW12" s="3" t="s">
        <v>35</v>
      </c>
      <c r="DX12" s="3" t="s">
        <v>35</v>
      </c>
      <c r="DY12" s="3" t="s">
        <v>238</v>
      </c>
      <c r="DZ12" s="3" t="s">
        <v>241</v>
      </c>
      <c r="EA12" s="1" t="s">
        <v>35</v>
      </c>
      <c r="EB12" s="3" t="s">
        <v>34</v>
      </c>
      <c r="EC12" s="3" t="s">
        <v>45</v>
      </c>
      <c r="ED12" s="3" t="s">
        <v>45</v>
      </c>
      <c r="EE12" s="3" t="s">
        <v>34</v>
      </c>
      <c r="EF12" s="3" t="s">
        <v>45</v>
      </c>
      <c r="EG12" s="3" t="s">
        <v>45</v>
      </c>
      <c r="EH12" s="3" t="s">
        <v>34</v>
      </c>
      <c r="EI12" s="3" t="s">
        <v>45</v>
      </c>
      <c r="EJ12" s="3" t="s">
        <v>45</v>
      </c>
      <c r="EK12" s="3" t="s">
        <v>34</v>
      </c>
      <c r="EL12" s="3" t="s">
        <v>344</v>
      </c>
      <c r="EM12" s="3" t="s">
        <v>345</v>
      </c>
      <c r="EN12" s="3" t="s">
        <v>350</v>
      </c>
      <c r="EO12" s="3" t="s">
        <v>35</v>
      </c>
      <c r="EP12" s="3" t="s">
        <v>45</v>
      </c>
      <c r="EQ12" s="3" t="s">
        <v>45</v>
      </c>
      <c r="ER12" s="3" t="s">
        <v>45</v>
      </c>
      <c r="ES12" s="3" t="s">
        <v>34</v>
      </c>
      <c r="ET12" s="3" t="s">
        <v>353</v>
      </c>
      <c r="EU12" s="1" t="s">
        <v>34</v>
      </c>
      <c r="EV12" t="s">
        <v>82</v>
      </c>
      <c r="EW12" t="s">
        <v>309</v>
      </c>
      <c r="EX12" t="s">
        <v>45</v>
      </c>
      <c r="EY12" s="1" t="s">
        <v>313</v>
      </c>
      <c r="EZ12" t="s">
        <v>296</v>
      </c>
      <c r="FA12" t="s">
        <v>298</v>
      </c>
      <c r="FB12" s="5" t="s">
        <v>300</v>
      </c>
      <c r="FC12" s="3" t="s">
        <v>301</v>
      </c>
      <c r="FD12" s="3" t="s">
        <v>303</v>
      </c>
      <c r="FE12" s="3" t="s">
        <v>304</v>
      </c>
      <c r="FF12" t="s">
        <v>296</v>
      </c>
      <c r="FG12" t="s">
        <v>298</v>
      </c>
      <c r="FH12" s="5" t="s">
        <v>45</v>
      </c>
      <c r="FI12" s="3" t="s">
        <v>303</v>
      </c>
      <c r="FJ12" s="3" t="s">
        <v>303</v>
      </c>
      <c r="FK12" s="3" t="s">
        <v>45</v>
      </c>
      <c r="FL12" t="s">
        <v>288</v>
      </c>
      <c r="FM12" t="s">
        <v>34</v>
      </c>
      <c r="FN12" t="s">
        <v>34</v>
      </c>
      <c r="FO12" t="s">
        <v>35</v>
      </c>
      <c r="FP12" t="s">
        <v>34</v>
      </c>
      <c r="FQ12" t="s">
        <v>35</v>
      </c>
      <c r="FR12" t="s">
        <v>45</v>
      </c>
      <c r="FS12" t="s">
        <v>296</v>
      </c>
      <c r="FT12" t="s">
        <v>298</v>
      </c>
      <c r="FU12" s="1" t="s">
        <v>45</v>
      </c>
    </row>
    <row r="13" spans="1:177">
      <c r="A13" s="1">
        <v>10</v>
      </c>
      <c r="B13" t="s">
        <v>4</v>
      </c>
      <c r="C13" t="s">
        <v>6</v>
      </c>
      <c r="D13">
        <v>1984</v>
      </c>
      <c r="E13" t="s">
        <v>21</v>
      </c>
      <c r="F13" t="s">
        <v>17</v>
      </c>
      <c r="G13" t="s">
        <v>22</v>
      </c>
      <c r="H13" t="s">
        <v>30</v>
      </c>
      <c r="I13" t="s">
        <v>33</v>
      </c>
      <c r="J13" s="1" t="s">
        <v>34</v>
      </c>
      <c r="K13" t="s">
        <v>34</v>
      </c>
      <c r="L13" t="s">
        <v>37</v>
      </c>
      <c r="M13" t="s">
        <v>58</v>
      </c>
      <c r="N13" t="s">
        <v>59</v>
      </c>
      <c r="O13" t="s">
        <v>57</v>
      </c>
      <c r="P13" t="s">
        <v>34</v>
      </c>
      <c r="Q13" t="s">
        <v>44</v>
      </c>
      <c r="R13" t="s">
        <v>45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34</v>
      </c>
      <c r="Y13" t="s">
        <v>63</v>
      </c>
      <c r="Z13" t="s">
        <v>65</v>
      </c>
      <c r="AA13" t="s">
        <v>45</v>
      </c>
      <c r="AB13" t="s">
        <v>48</v>
      </c>
      <c r="AC13" t="s">
        <v>56</v>
      </c>
      <c r="AD13" s="2" t="s">
        <v>50</v>
      </c>
      <c r="AE13" s="2" t="s">
        <v>52</v>
      </c>
      <c r="AF13" t="s">
        <v>34</v>
      </c>
      <c r="AG13" t="s">
        <v>35</v>
      </c>
      <c r="AH13" t="s">
        <v>35</v>
      </c>
      <c r="AI13" t="s">
        <v>34</v>
      </c>
      <c r="AJ13" t="s">
        <v>35</v>
      </c>
      <c r="AK13" t="s">
        <v>35</v>
      </c>
      <c r="AL13" t="s">
        <v>35</v>
      </c>
      <c r="AM13" t="s">
        <v>69</v>
      </c>
      <c r="AN13" t="s">
        <v>69</v>
      </c>
      <c r="AO13" t="s">
        <v>68</v>
      </c>
      <c r="AP13" s="1" t="s">
        <v>70</v>
      </c>
      <c r="AQ13" t="s">
        <v>71</v>
      </c>
      <c r="AR13" t="s">
        <v>76</v>
      </c>
      <c r="AS13" t="s">
        <v>80</v>
      </c>
      <c r="AT13" t="s">
        <v>80</v>
      </c>
      <c r="AU13" t="s">
        <v>80</v>
      </c>
      <c r="AV13" t="s">
        <v>82</v>
      </c>
      <c r="AW13" t="s">
        <v>80</v>
      </c>
      <c r="AX13" t="s">
        <v>81</v>
      </c>
      <c r="AY13" t="s">
        <v>80</v>
      </c>
      <c r="AZ13" t="s">
        <v>82</v>
      </c>
      <c r="BA13" t="s">
        <v>81</v>
      </c>
      <c r="BB13" t="s">
        <v>80</v>
      </c>
      <c r="BC13" t="s">
        <v>80</v>
      </c>
      <c r="BD13" t="s">
        <v>80</v>
      </c>
      <c r="BE13" t="s">
        <v>85</v>
      </c>
      <c r="BF13" t="s">
        <v>88</v>
      </c>
      <c r="BG13" t="s">
        <v>87</v>
      </c>
      <c r="BH13" t="s">
        <v>87</v>
      </c>
      <c r="BI13" t="s">
        <v>88</v>
      </c>
      <c r="BJ13" t="s">
        <v>88</v>
      </c>
      <c r="BK13" t="s">
        <v>88</v>
      </c>
      <c r="BL13" t="s">
        <v>88</v>
      </c>
      <c r="BM13" t="s">
        <v>87</v>
      </c>
      <c r="BN13" t="s">
        <v>88</v>
      </c>
      <c r="BO13" t="s">
        <v>87</v>
      </c>
      <c r="BP13" s="1" t="s">
        <v>87</v>
      </c>
      <c r="BQ13" s="3" t="s">
        <v>165</v>
      </c>
      <c r="BR13" s="3" t="s">
        <v>164</v>
      </c>
      <c r="BS13" s="3" t="s">
        <v>163</v>
      </c>
      <c r="BT13" s="3" t="s">
        <v>157</v>
      </c>
      <c r="BU13" s="3" t="s">
        <v>153</v>
      </c>
      <c r="BV13" s="3" t="s">
        <v>160</v>
      </c>
      <c r="BW13" s="3" t="s">
        <v>34</v>
      </c>
      <c r="BX13" s="3" t="s">
        <v>34</v>
      </c>
      <c r="BY13" s="3" t="s">
        <v>34</v>
      </c>
      <c r="BZ13" s="3" t="s">
        <v>35</v>
      </c>
      <c r="CA13" s="3" t="s">
        <v>34</v>
      </c>
      <c r="CB13" s="3" t="s">
        <v>34</v>
      </c>
      <c r="CC13" s="3" t="s">
        <v>35</v>
      </c>
      <c r="CD13" s="3" t="s">
        <v>35</v>
      </c>
      <c r="CE13" s="3" t="s">
        <v>45</v>
      </c>
      <c r="CF13" s="3" t="s">
        <v>45</v>
      </c>
      <c r="CG13" s="3" t="s">
        <v>45</v>
      </c>
      <c r="CH13" s="3" t="s">
        <v>45</v>
      </c>
      <c r="CI13" s="3" t="s">
        <v>45</v>
      </c>
      <c r="CJ13" s="3" t="s">
        <v>45</v>
      </c>
      <c r="CK13" s="3" t="s">
        <v>34</v>
      </c>
      <c r="CL13" s="3" t="s">
        <v>34</v>
      </c>
      <c r="CM13" s="3" t="s">
        <v>34</v>
      </c>
      <c r="CN13" s="3" t="s">
        <v>35</v>
      </c>
      <c r="CO13" s="3" t="s">
        <v>34</v>
      </c>
      <c r="CP13" s="3" t="s">
        <v>45</v>
      </c>
      <c r="CQ13" s="3" t="s">
        <v>45</v>
      </c>
      <c r="CR13" s="3" t="s">
        <v>45</v>
      </c>
      <c r="CS13" s="3" t="s">
        <v>45</v>
      </c>
      <c r="CT13" s="3" t="s">
        <v>45</v>
      </c>
      <c r="CU13" s="3" t="s">
        <v>45</v>
      </c>
      <c r="CV13" s="3" t="s">
        <v>34</v>
      </c>
      <c r="CW13" s="3" t="s">
        <v>34</v>
      </c>
      <c r="CX13" s="3" t="s">
        <v>34</v>
      </c>
      <c r="CY13" s="3" t="s">
        <v>34</v>
      </c>
      <c r="CZ13" s="3" t="s">
        <v>201</v>
      </c>
      <c r="DA13" s="3" t="s">
        <v>35</v>
      </c>
      <c r="DB13" s="3" t="s">
        <v>34</v>
      </c>
      <c r="DC13" s="3" t="s">
        <v>34</v>
      </c>
      <c r="DD13" s="3" t="s">
        <v>34</v>
      </c>
      <c r="DE13" s="3" t="s">
        <v>35</v>
      </c>
      <c r="DF13" s="3" t="s">
        <v>217</v>
      </c>
      <c r="DG13" s="3" t="s">
        <v>34</v>
      </c>
      <c r="DH13" s="3" t="s">
        <v>34</v>
      </c>
      <c r="DI13" s="3" t="s">
        <v>35</v>
      </c>
      <c r="DJ13" s="3" t="s">
        <v>35</v>
      </c>
      <c r="DK13" s="3" t="s">
        <v>35</v>
      </c>
      <c r="DL13" s="3" t="s">
        <v>218</v>
      </c>
      <c r="DM13" s="3" t="s">
        <v>34</v>
      </c>
      <c r="DN13" s="3" t="s">
        <v>34</v>
      </c>
      <c r="DO13" s="3" t="s">
        <v>35</v>
      </c>
      <c r="DP13" s="3" t="s">
        <v>35</v>
      </c>
      <c r="DQ13" s="3" t="s">
        <v>35</v>
      </c>
      <c r="DR13" s="3" t="s">
        <v>224</v>
      </c>
      <c r="DS13" s="3" t="s">
        <v>34</v>
      </c>
      <c r="DT13" s="3" t="s">
        <v>35</v>
      </c>
      <c r="DU13" s="3" t="s">
        <v>35</v>
      </c>
      <c r="DV13" s="3" t="s">
        <v>35</v>
      </c>
      <c r="DW13" s="3" t="s">
        <v>34</v>
      </c>
      <c r="DX13" s="3" t="s">
        <v>35</v>
      </c>
      <c r="DY13" s="3" t="s">
        <v>240</v>
      </c>
      <c r="DZ13" s="3" t="s">
        <v>241</v>
      </c>
      <c r="EA13" s="1" t="s">
        <v>34</v>
      </c>
      <c r="EB13" s="3" t="s">
        <v>34</v>
      </c>
      <c r="EC13" s="3" t="s">
        <v>45</v>
      </c>
      <c r="ED13" s="3" t="s">
        <v>45</v>
      </c>
      <c r="EE13" s="3" t="s">
        <v>34</v>
      </c>
      <c r="EF13" s="3" t="s">
        <v>45</v>
      </c>
      <c r="EG13" s="3" t="s">
        <v>45</v>
      </c>
      <c r="EH13" s="3" t="s">
        <v>34</v>
      </c>
      <c r="EI13" s="3" t="s">
        <v>45</v>
      </c>
      <c r="EJ13" s="3" t="s">
        <v>45</v>
      </c>
      <c r="EK13" s="3" t="s">
        <v>34</v>
      </c>
      <c r="EL13" s="3" t="s">
        <v>344</v>
      </c>
      <c r="EM13" s="3" t="s">
        <v>345</v>
      </c>
      <c r="EN13" s="3" t="s">
        <v>350</v>
      </c>
      <c r="EO13" s="3" t="s">
        <v>35</v>
      </c>
      <c r="EP13" s="3" t="s">
        <v>45</v>
      </c>
      <c r="EQ13" s="3" t="s">
        <v>45</v>
      </c>
      <c r="ER13" s="3" t="s">
        <v>45</v>
      </c>
      <c r="ES13" s="3" t="s">
        <v>34</v>
      </c>
      <c r="ET13" s="3" t="s">
        <v>352</v>
      </c>
      <c r="EU13" s="1" t="s">
        <v>34</v>
      </c>
      <c r="EV13" t="s">
        <v>307</v>
      </c>
      <c r="EW13" t="s">
        <v>45</v>
      </c>
      <c r="EX13" t="s">
        <v>45</v>
      </c>
      <c r="EY13" s="1" t="s">
        <v>313</v>
      </c>
      <c r="EZ13" t="s">
        <v>296</v>
      </c>
      <c r="FA13" t="s">
        <v>298</v>
      </c>
      <c r="FB13" s="5" t="s">
        <v>45</v>
      </c>
      <c r="FC13" s="3" t="s">
        <v>301</v>
      </c>
      <c r="FD13" s="3" t="s">
        <v>301</v>
      </c>
      <c r="FE13" s="3" t="s">
        <v>45</v>
      </c>
      <c r="FF13" t="s">
        <v>296</v>
      </c>
      <c r="FG13" t="s">
        <v>298</v>
      </c>
      <c r="FH13" s="5" t="s">
        <v>45</v>
      </c>
      <c r="FI13" t="s">
        <v>303</v>
      </c>
      <c r="FJ13" s="3" t="s">
        <v>303</v>
      </c>
      <c r="FK13" s="3" t="s">
        <v>45</v>
      </c>
      <c r="FL13" t="s">
        <v>289</v>
      </c>
      <c r="FM13" t="s">
        <v>34</v>
      </c>
      <c r="FN13" t="s">
        <v>34</v>
      </c>
      <c r="FO13" t="s">
        <v>35</v>
      </c>
      <c r="FP13" t="s">
        <v>34</v>
      </c>
      <c r="FQ13" t="s">
        <v>34</v>
      </c>
      <c r="FR13" t="s">
        <v>45</v>
      </c>
      <c r="FS13" t="s">
        <v>297</v>
      </c>
      <c r="FT13" t="s">
        <v>298</v>
      </c>
      <c r="FU13" s="1" t="s">
        <v>45</v>
      </c>
    </row>
    <row r="14" spans="1:177">
      <c r="DU14" s="3"/>
      <c r="FC14" s="3"/>
      <c r="FD14" s="3"/>
      <c r="FE14" s="3"/>
      <c r="FH14" s="5"/>
      <c r="FI14" s="3"/>
      <c r="FJ14" s="3"/>
      <c r="FK14" s="3"/>
    </row>
  </sheetData>
  <mergeCells count="26">
    <mergeCell ref="A1:A2"/>
    <mergeCell ref="B1:J2"/>
    <mergeCell ref="K1:AP1"/>
    <mergeCell ref="BQ2:CJ2"/>
    <mergeCell ref="CK2:CN2"/>
    <mergeCell ref="AQ1:BP1"/>
    <mergeCell ref="BQ1:EA1"/>
    <mergeCell ref="DA2:DF2"/>
    <mergeCell ref="DG2:DR2"/>
    <mergeCell ref="DS2:DZ2"/>
    <mergeCell ref="CO2:CZ2"/>
    <mergeCell ref="K2:O2"/>
    <mergeCell ref="P2:W2"/>
    <mergeCell ref="X2:AB2"/>
    <mergeCell ref="AC2:AP2"/>
    <mergeCell ref="AS2:BD2"/>
    <mergeCell ref="BE2:BP2"/>
    <mergeCell ref="EB1:EU1"/>
    <mergeCell ref="EV1:EY2"/>
    <mergeCell ref="EZ1:FU1"/>
    <mergeCell ref="ES2:EU2"/>
    <mergeCell ref="EZ2:FE2"/>
    <mergeCell ref="FF2:FK2"/>
    <mergeCell ref="FM2:FU2"/>
    <mergeCell ref="EB2:EG2"/>
    <mergeCell ref="EH2:ER2"/>
  </mergeCells>
  <hyperlinks>
    <hyperlink ref="A1" location="Intro!A1" display="Intro!A1" xr:uid="{00000000-0004-0000-01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C13"/>
  <sheetViews>
    <sheetView workbookViewId="0">
      <selection sqref="A1:A2"/>
    </sheetView>
  </sheetViews>
  <sheetFormatPr defaultRowHeight="14.5"/>
  <cols>
    <col min="1" max="1" width="11.453125" style="1" customWidth="1"/>
    <col min="10" max="10" width="9.1796875" style="1"/>
    <col min="68" max="68" width="9.1796875" style="1"/>
    <col min="131" max="131" width="9.1796875" style="1"/>
    <col min="151" max="151" width="9.1796875" style="1"/>
    <col min="155" max="155" width="9.1796875" style="1"/>
    <col min="177" max="177" width="9.1796875" style="5"/>
  </cols>
  <sheetData>
    <row r="1" spans="1:185" ht="15" thickBot="1">
      <c r="A1" s="252" t="s">
        <v>425</v>
      </c>
      <c r="B1" s="253" t="s">
        <v>364</v>
      </c>
      <c r="C1" s="254"/>
      <c r="D1" s="254"/>
      <c r="E1" s="254"/>
      <c r="F1" s="254"/>
      <c r="G1" s="254"/>
      <c r="H1" s="254"/>
      <c r="I1" s="254"/>
      <c r="J1" s="255"/>
      <c r="K1" s="259" t="s">
        <v>394</v>
      </c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59"/>
      <c r="AI1" s="259"/>
      <c r="AJ1" s="259"/>
      <c r="AK1" s="259"/>
      <c r="AL1" s="259"/>
      <c r="AM1" s="259"/>
      <c r="AN1" s="259"/>
      <c r="AO1" s="259"/>
      <c r="AP1" s="260"/>
      <c r="AQ1" s="261" t="s">
        <v>395</v>
      </c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2"/>
      <c r="BI1" s="262"/>
      <c r="BJ1" s="262"/>
      <c r="BK1" s="262"/>
      <c r="BL1" s="262"/>
      <c r="BM1" s="262"/>
      <c r="BN1" s="262"/>
      <c r="BO1" s="262"/>
      <c r="BP1" s="263"/>
      <c r="BQ1" s="264" t="s">
        <v>396</v>
      </c>
      <c r="BR1" s="265"/>
      <c r="BS1" s="265"/>
      <c r="BT1" s="265"/>
      <c r="BU1" s="265"/>
      <c r="BV1" s="265"/>
      <c r="BW1" s="265"/>
      <c r="BX1" s="265"/>
      <c r="BY1" s="265"/>
      <c r="BZ1" s="265"/>
      <c r="CA1" s="265"/>
      <c r="CB1" s="265"/>
      <c r="CC1" s="265"/>
      <c r="CD1" s="265"/>
      <c r="CE1" s="265"/>
      <c r="CF1" s="265"/>
      <c r="CG1" s="265"/>
      <c r="CH1" s="265"/>
      <c r="CI1" s="265"/>
      <c r="CJ1" s="265"/>
      <c r="CK1" s="265"/>
      <c r="CL1" s="265"/>
      <c r="CM1" s="265"/>
      <c r="CN1" s="265"/>
      <c r="CO1" s="265"/>
      <c r="CP1" s="265"/>
      <c r="CQ1" s="265"/>
      <c r="CR1" s="265"/>
      <c r="CS1" s="265"/>
      <c r="CT1" s="265"/>
      <c r="CU1" s="265"/>
      <c r="CV1" s="265"/>
      <c r="CW1" s="265"/>
      <c r="CX1" s="265"/>
      <c r="CY1" s="265"/>
      <c r="CZ1" s="265"/>
      <c r="DA1" s="265"/>
      <c r="DB1" s="265"/>
      <c r="DC1" s="265"/>
      <c r="DD1" s="265"/>
      <c r="DE1" s="265"/>
      <c r="DF1" s="265"/>
      <c r="DG1" s="265"/>
      <c r="DH1" s="265"/>
      <c r="DI1" s="265"/>
      <c r="DJ1" s="265"/>
      <c r="DK1" s="265"/>
      <c r="DL1" s="265"/>
      <c r="DM1" s="265"/>
      <c r="DN1" s="265"/>
      <c r="DO1" s="265"/>
      <c r="DP1" s="265"/>
      <c r="DQ1" s="265"/>
      <c r="DR1" s="265"/>
      <c r="DS1" s="265"/>
      <c r="DT1" s="265"/>
      <c r="DU1" s="265"/>
      <c r="DV1" s="265"/>
      <c r="DW1" s="265"/>
      <c r="DX1" s="265"/>
      <c r="DY1" s="265"/>
      <c r="DZ1" s="265"/>
      <c r="EA1" s="266"/>
      <c r="EB1" s="242" t="s">
        <v>397</v>
      </c>
      <c r="EC1" s="243"/>
      <c r="ED1" s="243"/>
      <c r="EE1" s="243"/>
      <c r="EF1" s="243"/>
      <c r="EG1" s="243"/>
      <c r="EH1" s="243"/>
      <c r="EI1" s="243"/>
      <c r="EJ1" s="243"/>
      <c r="EK1" s="243"/>
      <c r="EL1" s="243"/>
      <c r="EM1" s="243"/>
      <c r="EN1" s="243"/>
      <c r="EO1" s="243"/>
      <c r="EP1" s="243"/>
      <c r="EQ1" s="243"/>
      <c r="ER1" s="243"/>
      <c r="ES1" s="243"/>
      <c r="ET1" s="243"/>
      <c r="EU1" s="243"/>
      <c r="EV1" s="244" t="s">
        <v>389</v>
      </c>
      <c r="EW1" s="245"/>
      <c r="EX1" s="245"/>
      <c r="EY1" s="246"/>
      <c r="EZ1" s="250" t="s">
        <v>398</v>
      </c>
      <c r="FA1" s="250"/>
      <c r="FB1" s="250"/>
      <c r="FC1" s="250"/>
      <c r="FD1" s="250"/>
      <c r="FE1" s="250"/>
      <c r="FF1" s="250"/>
      <c r="FG1" s="250"/>
      <c r="FH1" s="250"/>
      <c r="FI1" s="250"/>
      <c r="FJ1" s="250"/>
      <c r="FK1" s="250"/>
      <c r="FL1" s="250"/>
      <c r="FM1" s="250"/>
      <c r="FN1" s="250"/>
      <c r="FO1" s="250"/>
      <c r="FP1" s="250"/>
      <c r="FQ1" s="250"/>
      <c r="FR1" s="250"/>
      <c r="FS1" s="250"/>
      <c r="FT1" s="250"/>
      <c r="FU1" s="251"/>
    </row>
    <row r="2" spans="1:185" ht="15" thickBot="1">
      <c r="A2" s="252"/>
      <c r="B2" s="256"/>
      <c r="C2" s="257"/>
      <c r="D2" s="257"/>
      <c r="E2" s="257"/>
      <c r="F2" s="257"/>
      <c r="G2" s="257"/>
      <c r="H2" s="257"/>
      <c r="I2" s="257"/>
      <c r="J2" s="258"/>
      <c r="K2" s="240" t="s">
        <v>365</v>
      </c>
      <c r="L2" s="240"/>
      <c r="M2" s="240"/>
      <c r="N2" s="240"/>
      <c r="O2" s="241"/>
      <c r="P2" s="239" t="s">
        <v>366</v>
      </c>
      <c r="Q2" s="240"/>
      <c r="R2" s="240"/>
      <c r="S2" s="240"/>
      <c r="T2" s="240"/>
      <c r="U2" s="240"/>
      <c r="V2" s="240"/>
      <c r="W2" s="241"/>
      <c r="X2" s="239" t="s">
        <v>367</v>
      </c>
      <c r="Y2" s="240"/>
      <c r="Z2" s="240"/>
      <c r="AA2" s="240"/>
      <c r="AB2" s="241"/>
      <c r="AC2" s="239" t="s">
        <v>368</v>
      </c>
      <c r="AD2" s="240"/>
      <c r="AE2" s="240"/>
      <c r="AF2" s="240"/>
      <c r="AG2" s="240"/>
      <c r="AH2" s="240"/>
      <c r="AI2" s="240"/>
      <c r="AJ2" s="240"/>
      <c r="AK2" s="240"/>
      <c r="AL2" s="240"/>
      <c r="AM2" s="240"/>
      <c r="AN2" s="240"/>
      <c r="AO2" s="240"/>
      <c r="AP2" s="241"/>
      <c r="AQ2" s="9" t="s">
        <v>375</v>
      </c>
      <c r="AR2" s="9" t="s">
        <v>376</v>
      </c>
      <c r="AS2" s="239" t="s">
        <v>377</v>
      </c>
      <c r="AT2" s="240"/>
      <c r="AU2" s="240"/>
      <c r="AV2" s="240"/>
      <c r="AW2" s="240"/>
      <c r="AX2" s="240"/>
      <c r="AY2" s="240"/>
      <c r="AZ2" s="240"/>
      <c r="BA2" s="240"/>
      <c r="BB2" s="240"/>
      <c r="BC2" s="240"/>
      <c r="BD2" s="241"/>
      <c r="BE2" s="239" t="s">
        <v>378</v>
      </c>
      <c r="BF2" s="240"/>
      <c r="BG2" s="240"/>
      <c r="BH2" s="240"/>
      <c r="BI2" s="240"/>
      <c r="BJ2" s="240"/>
      <c r="BK2" s="240"/>
      <c r="BL2" s="240"/>
      <c r="BM2" s="240"/>
      <c r="BN2" s="240"/>
      <c r="BO2" s="240"/>
      <c r="BP2" s="241"/>
      <c r="BQ2" s="239" t="s">
        <v>379</v>
      </c>
      <c r="BR2" s="240"/>
      <c r="BS2" s="240"/>
      <c r="BT2" s="240"/>
      <c r="BU2" s="240"/>
      <c r="BV2" s="240"/>
      <c r="BW2" s="240"/>
      <c r="BX2" s="240"/>
      <c r="BY2" s="240"/>
      <c r="BZ2" s="240"/>
      <c r="CA2" s="240"/>
      <c r="CB2" s="240"/>
      <c r="CC2" s="240"/>
      <c r="CD2" s="240"/>
      <c r="CE2" s="240"/>
      <c r="CF2" s="240"/>
      <c r="CG2" s="240"/>
      <c r="CH2" s="240"/>
      <c r="CI2" s="240"/>
      <c r="CJ2" s="241"/>
      <c r="CK2" s="239" t="s">
        <v>380</v>
      </c>
      <c r="CL2" s="240"/>
      <c r="CM2" s="240"/>
      <c r="CN2" s="241"/>
      <c r="CO2" s="239" t="s">
        <v>381</v>
      </c>
      <c r="CP2" s="240"/>
      <c r="CQ2" s="240"/>
      <c r="CR2" s="240"/>
      <c r="CS2" s="240"/>
      <c r="CT2" s="240"/>
      <c r="CU2" s="240"/>
      <c r="CV2" s="240"/>
      <c r="CW2" s="240"/>
      <c r="CX2" s="240"/>
      <c r="CY2" s="240"/>
      <c r="CZ2" s="241"/>
      <c r="DA2" s="239" t="s">
        <v>382</v>
      </c>
      <c r="DB2" s="240"/>
      <c r="DC2" s="240"/>
      <c r="DD2" s="240"/>
      <c r="DE2" s="240"/>
      <c r="DF2" s="241"/>
      <c r="DG2" s="239" t="s">
        <v>383</v>
      </c>
      <c r="DH2" s="240"/>
      <c r="DI2" s="240"/>
      <c r="DJ2" s="240"/>
      <c r="DK2" s="240"/>
      <c r="DL2" s="240"/>
      <c r="DM2" s="240"/>
      <c r="DN2" s="240"/>
      <c r="DO2" s="240"/>
      <c r="DP2" s="240"/>
      <c r="DQ2" s="240"/>
      <c r="DR2" s="241"/>
      <c r="DS2" s="239" t="s">
        <v>384</v>
      </c>
      <c r="DT2" s="240"/>
      <c r="DU2" s="240"/>
      <c r="DV2" s="240"/>
      <c r="DW2" s="240"/>
      <c r="DX2" s="240"/>
      <c r="DY2" s="240"/>
      <c r="DZ2" s="241"/>
      <c r="EA2" s="9" t="s">
        <v>385</v>
      </c>
      <c r="EB2" s="239" t="s">
        <v>387</v>
      </c>
      <c r="EC2" s="240"/>
      <c r="ED2" s="240"/>
      <c r="EE2" s="240"/>
      <c r="EF2" s="240"/>
      <c r="EG2" s="241"/>
      <c r="EH2" s="239" t="s">
        <v>386</v>
      </c>
      <c r="EI2" s="240"/>
      <c r="EJ2" s="240"/>
      <c r="EK2" s="240"/>
      <c r="EL2" s="240"/>
      <c r="EM2" s="240"/>
      <c r="EN2" s="240"/>
      <c r="EO2" s="240"/>
      <c r="EP2" s="240"/>
      <c r="EQ2" s="240"/>
      <c r="ER2" s="241"/>
      <c r="ES2" s="239" t="s">
        <v>388</v>
      </c>
      <c r="ET2" s="240"/>
      <c r="EU2" s="240"/>
      <c r="EV2" s="247"/>
      <c r="EW2" s="248"/>
      <c r="EX2" s="248"/>
      <c r="EY2" s="249"/>
      <c r="EZ2" s="240" t="s">
        <v>390</v>
      </c>
      <c r="FA2" s="240"/>
      <c r="FB2" s="240"/>
      <c r="FC2" s="240"/>
      <c r="FD2" s="240"/>
      <c r="FE2" s="241"/>
      <c r="FF2" s="239" t="s">
        <v>391</v>
      </c>
      <c r="FG2" s="240"/>
      <c r="FH2" s="240"/>
      <c r="FI2" s="240"/>
      <c r="FJ2" s="240"/>
      <c r="FK2" s="241"/>
      <c r="FL2" s="9" t="s">
        <v>392</v>
      </c>
      <c r="FM2" s="239" t="s">
        <v>393</v>
      </c>
      <c r="FN2" s="240"/>
      <c r="FO2" s="240"/>
      <c r="FP2" s="240"/>
      <c r="FQ2" s="240"/>
      <c r="FR2" s="240"/>
      <c r="FS2" s="240"/>
      <c r="FT2" s="240"/>
      <c r="FU2" s="241"/>
    </row>
    <row r="3" spans="1:185">
      <c r="A3" s="1" t="s">
        <v>601</v>
      </c>
      <c r="B3" s="7" t="s">
        <v>0</v>
      </c>
      <c r="C3" s="7" t="s">
        <v>5</v>
      </c>
      <c r="D3" s="7" t="s">
        <v>9</v>
      </c>
      <c r="E3" s="7" t="s">
        <v>11</v>
      </c>
      <c r="F3" s="7" t="s">
        <v>16</v>
      </c>
      <c r="G3" s="7" t="s">
        <v>20</v>
      </c>
      <c r="H3" s="7" t="s">
        <v>25</v>
      </c>
      <c r="I3" s="7" t="s">
        <v>31</v>
      </c>
      <c r="J3" s="7" t="s">
        <v>36</v>
      </c>
      <c r="K3" s="7" t="s">
        <v>89</v>
      </c>
      <c r="L3" s="7" t="s">
        <v>90</v>
      </c>
      <c r="M3" s="7" t="s">
        <v>91</v>
      </c>
      <c r="N3" s="7" t="s">
        <v>118</v>
      </c>
      <c r="O3" s="7" t="s">
        <v>119</v>
      </c>
      <c r="P3" s="7" t="s">
        <v>120</v>
      </c>
      <c r="Q3" s="7" t="s">
        <v>121</v>
      </c>
      <c r="R3" s="7" t="s">
        <v>122</v>
      </c>
      <c r="S3" s="7" t="s">
        <v>123</v>
      </c>
      <c r="T3" s="7" t="s">
        <v>124</v>
      </c>
      <c r="U3" s="7" t="s">
        <v>125</v>
      </c>
      <c r="V3" s="7" t="s">
        <v>126</v>
      </c>
      <c r="W3" s="7" t="s">
        <v>127</v>
      </c>
      <c r="X3" s="7" t="s">
        <v>128</v>
      </c>
      <c r="Y3" s="7" t="s">
        <v>129</v>
      </c>
      <c r="Z3" s="7" t="s">
        <v>130</v>
      </c>
      <c r="AA3" s="7" t="s">
        <v>131</v>
      </c>
      <c r="AB3" s="7" t="s">
        <v>132</v>
      </c>
      <c r="AC3" s="7" t="s">
        <v>133</v>
      </c>
      <c r="AD3" s="8" t="s">
        <v>134</v>
      </c>
      <c r="AE3" s="8" t="s">
        <v>135</v>
      </c>
      <c r="AF3" s="7" t="s">
        <v>136</v>
      </c>
      <c r="AG3" s="7" t="s">
        <v>137</v>
      </c>
      <c r="AH3" s="7" t="s">
        <v>138</v>
      </c>
      <c r="AI3" s="7" t="s">
        <v>139</v>
      </c>
      <c r="AJ3" s="7" t="s">
        <v>140</v>
      </c>
      <c r="AK3" s="7" t="s">
        <v>141</v>
      </c>
      <c r="AL3" s="7" t="s">
        <v>142</v>
      </c>
      <c r="AM3" s="7" t="s">
        <v>143</v>
      </c>
      <c r="AN3" s="7" t="s">
        <v>144</v>
      </c>
      <c r="AO3" s="7" t="s">
        <v>145</v>
      </c>
      <c r="AP3" s="4" t="s">
        <v>146</v>
      </c>
      <c r="AQ3" s="7" t="s">
        <v>92</v>
      </c>
      <c r="AR3" s="7" t="s">
        <v>93</v>
      </c>
      <c r="AS3" s="7" t="s">
        <v>94</v>
      </c>
      <c r="AT3" s="7" t="s">
        <v>95</v>
      </c>
      <c r="AU3" s="7" t="s">
        <v>96</v>
      </c>
      <c r="AV3" s="7" t="s">
        <v>97</v>
      </c>
      <c r="AW3" s="7" t="s">
        <v>98</v>
      </c>
      <c r="AX3" s="7" t="s">
        <v>99</v>
      </c>
      <c r="AY3" s="7" t="s">
        <v>100</v>
      </c>
      <c r="AZ3" s="7" t="s">
        <v>101</v>
      </c>
      <c r="BA3" s="7" t="s">
        <v>102</v>
      </c>
      <c r="BB3" s="7" t="s">
        <v>103</v>
      </c>
      <c r="BC3" s="7" t="s">
        <v>104</v>
      </c>
      <c r="BD3" s="7" t="s">
        <v>105</v>
      </c>
      <c r="BE3" s="7" t="s">
        <v>106</v>
      </c>
      <c r="BF3" s="7" t="s">
        <v>107</v>
      </c>
      <c r="BG3" s="7" t="s">
        <v>108</v>
      </c>
      <c r="BH3" s="7" t="s">
        <v>109</v>
      </c>
      <c r="BI3" s="7" t="s">
        <v>110</v>
      </c>
      <c r="BJ3" s="7" t="s">
        <v>111</v>
      </c>
      <c r="BK3" s="7" t="s">
        <v>112</v>
      </c>
      <c r="BL3" s="7" t="s">
        <v>113</v>
      </c>
      <c r="BM3" s="7" t="s">
        <v>114</v>
      </c>
      <c r="BN3" s="7" t="s">
        <v>115</v>
      </c>
      <c r="BO3" s="7" t="s">
        <v>116</v>
      </c>
      <c r="BP3" s="4" t="s">
        <v>117</v>
      </c>
      <c r="BQ3" s="3" t="s">
        <v>147</v>
      </c>
      <c r="BR3" s="3" t="s">
        <v>148</v>
      </c>
      <c r="BS3" s="3" t="s">
        <v>149</v>
      </c>
      <c r="BT3" s="3" t="s">
        <v>150</v>
      </c>
      <c r="BU3" s="3" t="s">
        <v>151</v>
      </c>
      <c r="BV3" s="3" t="s">
        <v>152</v>
      </c>
      <c r="BW3" s="3" t="s">
        <v>167</v>
      </c>
      <c r="BX3" s="3" t="s">
        <v>168</v>
      </c>
      <c r="BY3" s="3" t="s">
        <v>169</v>
      </c>
      <c r="BZ3" s="3" t="s">
        <v>170</v>
      </c>
      <c r="CA3" s="3" t="s">
        <v>171</v>
      </c>
      <c r="CB3" s="3" t="s">
        <v>172</v>
      </c>
      <c r="CC3" s="3" t="s">
        <v>173</v>
      </c>
      <c r="CD3" s="3" t="s">
        <v>174</v>
      </c>
      <c r="CE3" s="3" t="s">
        <v>176</v>
      </c>
      <c r="CF3" s="3" t="s">
        <v>177</v>
      </c>
      <c r="CG3" s="3" t="s">
        <v>178</v>
      </c>
      <c r="CH3" s="3" t="s">
        <v>179</v>
      </c>
      <c r="CI3" s="3" t="s">
        <v>180</v>
      </c>
      <c r="CJ3" s="3" t="s">
        <v>181</v>
      </c>
      <c r="CK3" s="3" t="s">
        <v>183</v>
      </c>
      <c r="CL3" s="3" t="s">
        <v>184</v>
      </c>
      <c r="CM3" s="3" t="s">
        <v>185</v>
      </c>
      <c r="CN3" s="3" t="s">
        <v>186</v>
      </c>
      <c r="CO3" s="3" t="s">
        <v>187</v>
      </c>
      <c r="CP3" s="3" t="s">
        <v>188</v>
      </c>
      <c r="CQ3" s="3" t="s">
        <v>189</v>
      </c>
      <c r="CR3" s="3" t="s">
        <v>190</v>
      </c>
      <c r="CS3" s="3" t="s">
        <v>191</v>
      </c>
      <c r="CT3" s="3" t="s">
        <v>192</v>
      </c>
      <c r="CU3" s="3" t="s">
        <v>193</v>
      </c>
      <c r="CV3" s="3" t="s">
        <v>196</v>
      </c>
      <c r="CW3" s="3" t="s">
        <v>197</v>
      </c>
      <c r="CX3" s="3" t="s">
        <v>198</v>
      </c>
      <c r="CY3" s="3" t="s">
        <v>199</v>
      </c>
      <c r="CZ3" s="3" t="s">
        <v>200</v>
      </c>
      <c r="DA3" s="3" t="s">
        <v>204</v>
      </c>
      <c r="DB3" s="3" t="s">
        <v>205</v>
      </c>
      <c r="DC3" s="3" t="s">
        <v>206</v>
      </c>
      <c r="DD3" s="3" t="s">
        <v>208</v>
      </c>
      <c r="DE3" s="3" t="s">
        <v>207</v>
      </c>
      <c r="DF3" s="3" t="s">
        <v>209</v>
      </c>
      <c r="DG3" s="3" t="s">
        <v>210</v>
      </c>
      <c r="DH3" s="3" t="s">
        <v>211</v>
      </c>
      <c r="DI3" s="3" t="s">
        <v>212</v>
      </c>
      <c r="DJ3" s="3" t="s">
        <v>213</v>
      </c>
      <c r="DK3" s="3" t="s">
        <v>214</v>
      </c>
      <c r="DL3" s="3" t="s">
        <v>215</v>
      </c>
      <c r="DM3" s="3" t="s">
        <v>225</v>
      </c>
      <c r="DN3" s="3" t="s">
        <v>219</v>
      </c>
      <c r="DO3" s="3" t="s">
        <v>220</v>
      </c>
      <c r="DP3" s="3" t="s">
        <v>221</v>
      </c>
      <c r="DQ3" s="3" t="s">
        <v>222</v>
      </c>
      <c r="DR3" s="3" t="s">
        <v>223</v>
      </c>
      <c r="DS3" s="3" t="s">
        <v>226</v>
      </c>
      <c r="DT3" s="3" t="s">
        <v>227</v>
      </c>
      <c r="DU3" s="3" t="s">
        <v>228</v>
      </c>
      <c r="DV3" s="3" t="s">
        <v>229</v>
      </c>
      <c r="DW3" s="3" t="s">
        <v>230</v>
      </c>
      <c r="DX3" s="3" t="s">
        <v>231</v>
      </c>
      <c r="DY3" s="3" t="s">
        <v>232</v>
      </c>
      <c r="DZ3" s="3" t="s">
        <v>233</v>
      </c>
      <c r="EA3" s="4" t="s">
        <v>234</v>
      </c>
      <c r="EB3" s="3" t="s">
        <v>243</v>
      </c>
      <c r="EC3" s="3" t="s">
        <v>244</v>
      </c>
      <c r="ED3" s="3" t="s">
        <v>245</v>
      </c>
      <c r="EE3" s="3" t="s">
        <v>246</v>
      </c>
      <c r="EF3" s="3" t="s">
        <v>247</v>
      </c>
      <c r="EG3" s="3" t="s">
        <v>248</v>
      </c>
      <c r="EH3" s="3" t="s">
        <v>249</v>
      </c>
      <c r="EI3" s="3" t="s">
        <v>250</v>
      </c>
      <c r="EJ3" s="3" t="s">
        <v>251</v>
      </c>
      <c r="EK3" s="3" t="s">
        <v>252</v>
      </c>
      <c r="EL3" s="3" t="s">
        <v>253</v>
      </c>
      <c r="EM3" s="3" t="s">
        <v>254</v>
      </c>
      <c r="EN3" s="3" t="s">
        <v>255</v>
      </c>
      <c r="EO3" s="3" t="s">
        <v>256</v>
      </c>
      <c r="EP3" s="3" t="s">
        <v>257</v>
      </c>
      <c r="EQ3" s="3" t="s">
        <v>258</v>
      </c>
      <c r="ER3" s="3" t="s">
        <v>259</v>
      </c>
      <c r="ES3" s="3" t="s">
        <v>260</v>
      </c>
      <c r="ET3" s="3" t="s">
        <v>261</v>
      </c>
      <c r="EU3" s="4" t="s">
        <v>262</v>
      </c>
      <c r="EV3" s="3" t="s">
        <v>263</v>
      </c>
      <c r="EW3" s="3" t="s">
        <v>264</v>
      </c>
      <c r="EX3" s="3" t="s">
        <v>265</v>
      </c>
      <c r="EY3" s="4" t="s">
        <v>266</v>
      </c>
      <c r="EZ3" s="3" t="s">
        <v>267</v>
      </c>
      <c r="FA3" s="3" t="s">
        <v>268</v>
      </c>
      <c r="FB3" s="3" t="s">
        <v>269</v>
      </c>
      <c r="FC3" s="3" t="s">
        <v>270</v>
      </c>
      <c r="FD3" s="3" t="s">
        <v>271</v>
      </c>
      <c r="FE3" s="3" t="s">
        <v>272</v>
      </c>
      <c r="FF3" s="3" t="s">
        <v>273</v>
      </c>
      <c r="FG3" s="3" t="s">
        <v>274</v>
      </c>
      <c r="FH3" s="3" t="s">
        <v>275</v>
      </c>
      <c r="FI3" s="3" t="s">
        <v>276</v>
      </c>
      <c r="FJ3" s="3" t="s">
        <v>277</v>
      </c>
      <c r="FK3" s="3" t="s">
        <v>278</v>
      </c>
      <c r="FL3" s="3" t="s">
        <v>279</v>
      </c>
      <c r="FM3" s="3" t="s">
        <v>281</v>
      </c>
      <c r="FN3" s="3" t="s">
        <v>280</v>
      </c>
      <c r="FO3" s="3" t="s">
        <v>282</v>
      </c>
      <c r="FP3" s="3" t="s">
        <v>283</v>
      </c>
      <c r="FQ3" s="3" t="s">
        <v>284</v>
      </c>
      <c r="FR3" s="3" t="s">
        <v>285</v>
      </c>
      <c r="FS3" s="3" t="s">
        <v>291</v>
      </c>
      <c r="FT3" s="3" t="s">
        <v>292</v>
      </c>
      <c r="FU3" s="3" t="s">
        <v>293</v>
      </c>
      <c r="FV3" s="7"/>
      <c r="FW3" s="7"/>
      <c r="FX3" s="7"/>
      <c r="FY3" s="7"/>
      <c r="FZ3" s="7"/>
      <c r="GA3" s="7"/>
      <c r="GB3" s="7"/>
      <c r="GC3" s="7"/>
    </row>
    <row r="4" spans="1:185">
      <c r="A4" s="1">
        <v>1</v>
      </c>
      <c r="B4">
        <f>IF(raw_data!B:B="post-graduate",7,IF(raw_data!B4="graduate",6,IF(raw_data!B4="college",5,IF(raw_data!B4="technical",4,IF(raw_data!B4="high school",3,IF(raw_data!B4="elementary",2,IF(raw_data!B4="some schooling",1,0)))))))</f>
        <v>7</v>
      </c>
      <c r="C4">
        <f>IF(raw_data!C4 = "proprietor", 0, IF(raw_data!C4 = "sales representative", 1, IF(raw_data!C4 = "staff", 2, IF(raw_data!C4 = "vet pharmacist", 3, 4))))</f>
        <v>0</v>
      </c>
      <c r="D4">
        <f>SUM(2020 + (raw_data!D4 * -1))</f>
        <v>42</v>
      </c>
      <c r="E4">
        <f>IF(raw_data!E4 = "less than 1 year", 0, IF(raw_data!E4 = "1 to 2 years", 1, IF(raw_data!E4 = "2 to 5 years", 2, IF(raw_data!E4 = "5 to 10 years", 3, 4))))</f>
        <v>0</v>
      </c>
      <c r="F4">
        <f>IF(raw_data!F4="large-scale",2,IF(raw_data!F4="medium-scale",1,0))</f>
        <v>2</v>
      </c>
      <c r="G4">
        <f>IF(raw_data!G4="input",2,IF(raw_data!G4="not in charge",1,0))</f>
        <v>2</v>
      </c>
      <c r="H4">
        <f>IF(raw_data!H4 = "large farm owners", 6, IF(raw_data!H4 = "medium farm owners", 5, IF(raw_data!H4 = "small farm owners", 4, IF(raw_data!H4 = "large retailers", 3, IF(raw_data!H4 = "medium retailers", 2, IF(raw_data!H4 = "small retailers", 1, 0))))))</f>
        <v>6</v>
      </c>
      <c r="I4">
        <f>IF(raw_data!I4 = "male", 0, IF(raw_data!I4 = "female", 1, 2))</f>
        <v>1</v>
      </c>
      <c r="J4" s="1">
        <f>IF(raw_data!J3="yes",1,0)</f>
        <v>0</v>
      </c>
      <c r="K4">
        <f>IF(raw_data!K4 = "yes", 1, 0)</f>
        <v>1</v>
      </c>
      <c r="L4">
        <f>IF(raw_data!L4 = "treatment for specific diseases", 1, 0)</f>
        <v>1</v>
      </c>
      <c r="M4">
        <f>IF(raw_data!M4 = "na", 0, 1)</f>
        <v>1</v>
      </c>
      <c r="N4">
        <f>IF(raw_data!N4 = "na", 0, 1)</f>
        <v>1</v>
      </c>
      <c r="O4">
        <f>IF(raw_data!O4 = "na", 0, 1)</f>
        <v>1</v>
      </c>
      <c r="P4">
        <f>IF(raw_data!P4 = "yes", 1, 0)</f>
        <v>1</v>
      </c>
      <c r="Q4">
        <f>IF(raw_data!Q4 = "bacteria develop resistance", 1, 0)</f>
        <v>1</v>
      </c>
      <c r="R4">
        <f>IF(raw_data!R4 = "yes", 1, 0)</f>
        <v>1</v>
      </c>
      <c r="S4">
        <f>IF(raw_data!S4 = "yes", 1, 0)</f>
        <v>1</v>
      </c>
      <c r="T4">
        <f>IF(raw_data!T4 = "yes", 1, 0)</f>
        <v>1</v>
      </c>
      <c r="U4">
        <f>IF(raw_data!U4 = "yes", 1, 0)</f>
        <v>0</v>
      </c>
      <c r="V4">
        <f>IF(raw_data!V4 = "yes", 1, 0)</f>
        <v>1</v>
      </c>
      <c r="W4">
        <f>IF(raw_data!W4 = "yes", 1, 0)</f>
        <v>0</v>
      </c>
      <c r="X4">
        <f>IF(raw_data!X4 = "yes", 1, 0)</f>
        <v>1</v>
      </c>
      <c r="Y4">
        <f>IF(raw_data!Y4 = "na", 0, 1)</f>
        <v>1</v>
      </c>
      <c r="Z4">
        <f>IF(raw_data!Z4 = "na", 0, 1)</f>
        <v>1</v>
      </c>
      <c r="AA4">
        <f>IF(raw_data!AA4 = "na", 0, 1)</f>
        <v>1</v>
      </c>
      <c r="AB4">
        <f>IF(raw_data!AB4 = "4 correct answers", 4, IF(raw_data!AB4 = "3 correct answers", 3, IF(raw_data!AB4 = "2 correct answers", 2, IF(raw_data!AB4 = "1 correct answer", 1, 0))))</f>
        <v>4</v>
      </c>
      <c r="AC4">
        <f>IF(raw_data!AC4="basic info",1,IF(raw_data!AC4="etiology",1,IF(raw_data!AC4="advanced understanding",1,0)))</f>
        <v>1</v>
      </c>
      <c r="AD4">
        <f>IF(raw_data!AD4 = "true", 0, 1)</f>
        <v>1</v>
      </c>
      <c r="AE4">
        <f>IF(raw_data!AE4 = "true", 1, 0)</f>
        <v>1</v>
      </c>
      <c r="AF4">
        <f>IF(raw_data!AF4 = "yes", 1, 0)</f>
        <v>1</v>
      </c>
      <c r="AG4">
        <f>IF(raw_data!AG:AG = "yes", 1, 0)</f>
        <v>0</v>
      </c>
      <c r="AH4">
        <f>IF(raw_data!AH:AH = "yes", 1, 0)</f>
        <v>0</v>
      </c>
      <c r="AI4">
        <f>IF(raw_data!AI:AI = "yes", 1, 0)</f>
        <v>0</v>
      </c>
      <c r="AJ4">
        <f>IF(raw_data!AJ:AJ = "yes", 1, 0)</f>
        <v>1</v>
      </c>
      <c r="AK4">
        <f>IF(raw_data!AK:AK = "yes", 1, 0)</f>
        <v>0</v>
      </c>
      <c r="AL4">
        <f>IF(raw_data!AL:AL = "yes", 1, 0)</f>
        <v>0</v>
      </c>
      <c r="AM4">
        <f>IF(raw_data!AM4="5 correct",5,IF(raw_data!AM4="4 correct",4,IF(raw_data!AM4="3 correct",3,IF(raw_data!AM4="2 correct", 2, IF(raw_data!AM4="1 correct",1,0)))))</f>
        <v>5</v>
      </c>
      <c r="AN4">
        <f>IF(raw_data!AN4="5 correct",5,IF(raw_data!AN4="4 correct",4,IF(raw_data!AN4="3 correct",3,IF(raw_data!AN4="2 correct", 2, IF(raw_data!AN4="1 correct",1,0)))))</f>
        <v>4</v>
      </c>
      <c r="AO4">
        <f>IF(raw_data!AO4="5 correct",5,IF(raw_data!AO4="4 correct",4,IF(raw_data!AO4="3 correct",3,IF(raw_data!AO4="2 correct", 2, IF(raw_data!AO4="1 correct",1,0)))))</f>
        <v>3</v>
      </c>
      <c r="AP4">
        <f>IF(raw_data!AP4="5 correct",5,IF(raw_data!AP4="4 correct",4,IF(raw_data!AP4="3 correct",3,IF(raw_data!AP4="2 correct", 2, IF(raw_data!AP4="1 correct",1,0)))))</f>
        <v>4</v>
      </c>
      <c r="AQ4">
        <f>IF(raw_data!AQ4 = "very serious", 5, IF(raw_data!AQ4 = "serious", 4, IF(raw_data!AQ4 = "moderately serious", 3, IF(raw_data!AQ4 = "slightly serious", 2, 1))))</f>
        <v>5</v>
      </c>
      <c r="AR4">
        <f>IF(raw_data!AR4 = "seriously concerned", 4, IF(raw_data!AR4 = "concerned", 3, IF(raw_data!AR4 = "slightly concerned", 2, IF(raw_data!AR4 = "not concerned at all", 1, 0))))</f>
        <v>4</v>
      </c>
      <c r="AS4">
        <f>IF(raw_data!AS4 = "strongly agree", 5, IF(raw_data!AS4 = "agree", 4, IF(raw_data!AS4 = "neutral", 3, IF(raw_data!AS4 = "disagree", 2, 1))))</f>
        <v>5</v>
      </c>
      <c r="AT4">
        <f>IF(raw_data!AT4 = "strongly agree", 5, IF(raw_data!AT4 = "agree", 4, IF(raw_data!AT4 = "neutral", 3, IF(raw_data!AT4 = "disagree", 2, 1))))</f>
        <v>5</v>
      </c>
      <c r="AU4">
        <f>IF(raw_data!AU4 = "strongly agree", 5, IF(raw_data!AU4 = "agree", 4, IF(raw_data!AU4 = "neutral", 3, IF(raw_data!AU4 = "disagree", 2, 1))))</f>
        <v>4</v>
      </c>
      <c r="AV4">
        <f>IF(raw_data!AV4 = "strongly agree", 5, IF(raw_data!AV4 = "agree", 4, IF(raw_data!AV4 = "neutral", 3, IF(raw_data!AV4 = "disagree", 2, 1))))</f>
        <v>3</v>
      </c>
      <c r="AW4">
        <f>IF(raw_data!AW4 = "strongly agree", 5, IF(raw_data!AW4 = "agree", 4, IF(raw_data!AW4 = "neutral", 3, IF(raw_data!AW4 = "disagree", 2, 1))))</f>
        <v>5</v>
      </c>
      <c r="AX4">
        <f>IF(raw_data!AX4 = "strongly agree", 5, IF(raw_data!AX4 = "agree", 4, IF(raw_data!AX4 = "neutral", 3, IF(raw_data!AX4 = "disagree", 2, 1))))</f>
        <v>5</v>
      </c>
      <c r="AY4">
        <f>IF(raw_data!AY4 = "strongly agree", 5, IF(raw_data!AY4 = "agree", 4, IF(raw_data!AY4 = "neutral", 3, IF(raw_data!AY4 = "disagree", 2, 1))))</f>
        <v>5</v>
      </c>
      <c r="AZ4">
        <f>IF(raw_data!AZ4 = "strongly agree", 5, IF(raw_data!AZ4 = "agree", 4, IF(raw_data!AZ4 = "neutral", 3, IF(raw_data!AZ4 = "disagree", 2, 1))))</f>
        <v>2</v>
      </c>
      <c r="BA4">
        <f>IF(raw_data!BA4 = "strongly agree", 5, IF(raw_data!BA4 = "agree", 4, IF(raw_data!BA4 = "neutral", 3, IF(raw_data!BA4 = "disagree", 2, 1))))</f>
        <v>3</v>
      </c>
      <c r="BB4">
        <f>IF(raw_data!BB4 = "strongly agree", 5, IF(raw_data!BB4 = "agree", 4, IF(raw_data!BB4 = "neutral", 3, IF(raw_data!BB4 = "disagree", 2, 1))))</f>
        <v>5</v>
      </c>
      <c r="BC4">
        <f>IF(raw_data!BC4 = "strongly agree", 5, IF(raw_data!BC4 = "agree", 4, IF(raw_data!BC4 = "neutral", 3, IF(raw_data!BC4 = "disagree", 2, 1))))</f>
        <v>5</v>
      </c>
      <c r="BD4">
        <f>IF(raw_data!BD4 = "strongly agree", 5, IF(raw_data!BD4 = "agree", 4, IF(raw_data!BD4 = "neutral", 3, IF(raw_data!BD4 = "disagree", 2, 1))))</f>
        <v>5</v>
      </c>
      <c r="BE4">
        <f>IF(raw_data!BE4 = "very strong", 5, IF(raw_data!BE4 = "substantial", 4, IF(raw_data!BE4 = "moderate", 3, IF(raw_data!BE4  = "limited", 2, 1))))</f>
        <v>2</v>
      </c>
      <c r="BF4">
        <f>IF(raw_data!BF4 = "very strong", 5, IF(raw_data!BF4 = "substantial", 4, IF(raw_data!BF4 = "moderate", 3, IF(raw_data!BF4  = "limited", 2, 1))))</f>
        <v>5</v>
      </c>
      <c r="BG4">
        <f>IF(raw_data!BG4 = "very strong", 5, IF(raw_data!BG4 = "substantial", 4, IF(raw_data!BG4 = "moderate", 3, IF(raw_data!BG4  = "limited", 2, 1))))</f>
        <v>4</v>
      </c>
      <c r="BH4">
        <f>IF(raw_data!BH4 = "very strong", 5, IF(raw_data!BH4 = "substantial", 4, IF(raw_data!BH4 = "moderate", 3, IF(raw_data!BH4 = "limited", 2, 1))))</f>
        <v>3</v>
      </c>
      <c r="BI4">
        <f>IF(raw_data!BI4 = "very strong", 5, IF(raw_data!BI4 = "substantial", 4, IF(raw_data!BI4 = "moderate", 3, IF(raw_data!BI4 = "limited", 2, 1))))</f>
        <v>5</v>
      </c>
      <c r="BJ4">
        <f>IF(raw_data!BJ4 = "very strong", 5, IF(raw_data!BJ4 = "substantial", 4, IF(raw_data!BJ4 = "moderate", 3, IF(raw_data!BJ4 = "limited", 2, 1))))</f>
        <v>5</v>
      </c>
      <c r="BK4">
        <f>IF(raw_data!BK4 = "very strong", 5, IF(raw_data!BK4 = "substantial", 4, IF(raw_data!BK4 = "moderate", 3, IF(raw_data!BK4 = "limited", 2, 1))))</f>
        <v>5</v>
      </c>
      <c r="BL4">
        <f>IF(raw_data!BL4 = "very strong", 5, IF(raw_data!BL4 = "substantial", 4, IF(raw_data!BL4 = "moderate", 3, IF(raw_data!BL4 = "limited", 2, 1))))</f>
        <v>4</v>
      </c>
      <c r="BM4">
        <f>IF(raw_data!BM4 = "very strong", 5, IF(raw_data!BM4 = "substantial", 4, IF(raw_data!BM4 = "moderate", 3, IF(raw_data!BM4 = "limited", 2, 1))))</f>
        <v>5</v>
      </c>
      <c r="BN4">
        <f>IF(raw_data!BN4 = "very strong", 5, IF(raw_data!BN4 = "substantial", 4, IF(raw_data!BN4 = "moderate", 3, IF(raw_data!BN4 = "limited", 2, 1))))</f>
        <v>5</v>
      </c>
      <c r="BO4">
        <f>IF(raw_data!BO4 = "very strong", 5, IF(raw_data!BO4 = "substantial", 4, IF(raw_data!BO4 = "moderate", 3, IF(raw_data!BO4 = "limited", 2, 1))))</f>
        <v>1</v>
      </c>
      <c r="BP4">
        <f>IF(raw_data!BP4 = "very strong", 5, IF(raw_data!BP4 = "substantial", 4, IF(raw_data!BP4 = "moderate", 3, IF(raw_data!BP4 = "limited", 2, 1))))</f>
        <v>1</v>
      </c>
      <c r="BQ4">
        <f>IF(raw_data!BQ4 = "na", 0, 1)</f>
        <v>1</v>
      </c>
      <c r="BR4">
        <f>IF(raw_data!BR4 = "na", 0, 1)</f>
        <v>1</v>
      </c>
      <c r="BS4">
        <f>IF(raw_data!BS4 = "na", 0, 1)</f>
        <v>1</v>
      </c>
      <c r="BT4">
        <f>IF(raw_data!BT4 = "na", 0, 1)</f>
        <v>1</v>
      </c>
      <c r="BU4">
        <f>IF(raw_data!BU4 = "na", 0, 1)</f>
        <v>1</v>
      </c>
      <c r="BV4">
        <f>IF(raw_data!BV4 = "na", 0, 1)</f>
        <v>1</v>
      </c>
      <c r="BW4">
        <f>IF(raw_data!BW4 ="no", 0, 1)</f>
        <v>1</v>
      </c>
      <c r="BX4">
        <f>IF(raw_data!BX4 ="no", 0, 1)</f>
        <v>1</v>
      </c>
      <c r="BY4">
        <f>IF(raw_data!BY4 ="no", 0, 1)</f>
        <v>1</v>
      </c>
      <c r="BZ4">
        <f>IF(raw_data!BZ4 ="no", 0, 1)</f>
        <v>0</v>
      </c>
      <c r="CA4">
        <f>IF(raw_data!CA4 ="no", 0, 1)</f>
        <v>1</v>
      </c>
      <c r="CB4">
        <f>IF(raw_data!CB4 ="no", 0, 1)</f>
        <v>1</v>
      </c>
      <c r="CC4">
        <f>IF(raw_data!CC4 ="no", 0, 1)</f>
        <v>1</v>
      </c>
      <c r="CD4">
        <f>IF(raw_data!CD4 ="no", 0, 1)</f>
        <v>1</v>
      </c>
      <c r="CE4">
        <f>IF(raw_data!CE4 = "yes", 1, 0)</f>
        <v>0</v>
      </c>
      <c r="CF4">
        <f>IF(raw_data!CF4 = "yes", 1, 0)</f>
        <v>0</v>
      </c>
      <c r="CG4">
        <f>IF(raw_data!CG4 = "yes", 1, 0)</f>
        <v>0</v>
      </c>
      <c r="CH4">
        <f>IF(raw_data!CH4 = "yes", 1, 0)</f>
        <v>0</v>
      </c>
      <c r="CI4">
        <f>IF(raw_data!CI4 = "yes", 1, 0)</f>
        <v>0</v>
      </c>
      <c r="CJ4">
        <f>IF(raw_data!CJ4 = "yes", 1, 0)</f>
        <v>0</v>
      </c>
      <c r="CK4">
        <f>IF(raw_data!CK4 = "yes", 1, 0)</f>
        <v>1</v>
      </c>
      <c r="CL4">
        <f>IF(raw_data!CL4 = "yes", 1, 0)</f>
        <v>1</v>
      </c>
      <c r="CM4">
        <f>IF(raw_data!CM4 = "yes", 1, 0)</f>
        <v>1</v>
      </c>
      <c r="CN4">
        <f>IF(raw_data!CN4 = "yes", 1, 0)</f>
        <v>0</v>
      </c>
      <c r="CO4">
        <f>IF(raw_data!CO4 = "yes", 1, 0)</f>
        <v>1</v>
      </c>
      <c r="CP4">
        <f>IF(raw_data!CP4 = "yes", 1, 0)</f>
        <v>0</v>
      </c>
      <c r="CQ4">
        <f>IF(raw_data!CQ4 = "yes", 1, 0)</f>
        <v>0</v>
      </c>
      <c r="CR4">
        <f>IF(raw_data!CR4 = "yes", 1, 0)</f>
        <v>0</v>
      </c>
      <c r="CS4">
        <f>IF(raw_data!CS4 = "yes", 1, 0)</f>
        <v>0</v>
      </c>
      <c r="CT4">
        <f>IF(raw_data!CT4 = "yes", 1, 0)</f>
        <v>0</v>
      </c>
      <c r="CU4">
        <f>IF(raw_data!CU4="na",0,IF(raw_data!CU4="no",0,1))</f>
        <v>0</v>
      </c>
      <c r="CV4">
        <f>IF(raw_data!CV4 = "yes", 1, 0)</f>
        <v>1</v>
      </c>
      <c r="CW4">
        <f>IF(raw_data!CW4 = "yes", 1, 0)</f>
        <v>1</v>
      </c>
      <c r="CX4">
        <f>IF(raw_data!CX4 = "yes", 0, 1)</f>
        <v>1</v>
      </c>
      <c r="CY4">
        <f>IF(raw_data!CY4 = "yes", 1, 0)</f>
        <v>1</v>
      </c>
      <c r="CZ4">
        <f>IF(raw_data!CZ4 = "as prescribed", 1, 0)</f>
        <v>1</v>
      </c>
      <c r="DA4">
        <f>IF(raw_data!DA4 = "yes", 1, 0)</f>
        <v>1</v>
      </c>
      <c r="DB4">
        <f>IF(raw_data!DB4 = "yes", 1, 0)</f>
        <v>1</v>
      </c>
      <c r="DC4">
        <f>IF(raw_data!DC4 = "yes", 1, 0)</f>
        <v>1</v>
      </c>
      <c r="DD4">
        <f>IF(raw_data!DD4 = "yes", 1, 0)</f>
        <v>1</v>
      </c>
      <c r="DE4">
        <f>IF(raw_data!DE4 = "yes", 1, 0)</f>
        <v>1</v>
      </c>
      <c r="DF4">
        <f>IF(raw_data!DF4 = "no", 0, 1)</f>
        <v>0</v>
      </c>
      <c r="DG4">
        <f>IF(raw_data!DG4 = "yes", 1, 0)</f>
        <v>1</v>
      </c>
      <c r="DH4">
        <f>IF(raw_data!DH4 = "yes", 1, 0)</f>
        <v>1</v>
      </c>
      <c r="DI4">
        <f>IF(raw_data!DI4 = "yes", 1, 0)</f>
        <v>0</v>
      </c>
      <c r="DJ4">
        <f>IF(raw_data!DJ4 = "yes", 0, 1)</f>
        <v>1</v>
      </c>
      <c r="DK4">
        <f>IF(raw_data!DK4 = "yes", 0, 1)</f>
        <v>1</v>
      </c>
      <c r="DL4">
        <f>IF(raw_data!DL4="na",0,IF(raw_data!DL4="no",0,1))</f>
        <v>0</v>
      </c>
      <c r="DM4">
        <f>IF(raw_data!DM4 = "yes", 1, 0)</f>
        <v>1</v>
      </c>
      <c r="DN4">
        <f>IF(raw_data!DN4 = "yes", 1, 0)</f>
        <v>1</v>
      </c>
      <c r="DO4">
        <f>IF(raw_data!DO4 = "yes", 1, 0)</f>
        <v>0</v>
      </c>
      <c r="DP4">
        <f>IF(raw_data!DP4 = "yes", 0, 1)</f>
        <v>1</v>
      </c>
      <c r="DQ4">
        <f>IF(raw_data!DQ4 = "yes", 0, 1)</f>
        <v>1</v>
      </c>
      <c r="DR4">
        <f>IF(raw_data!DR4 = "na", 0, IF(raw_data!DR4 = "no", 0, 1))</f>
        <v>1</v>
      </c>
      <c r="DS4">
        <f>IF(raw_data!DS4 = "yes", 1, 0)</f>
        <v>1</v>
      </c>
      <c r="DT4">
        <f>IF(raw_data!DT4 = "yes", 0, 1)</f>
        <v>1</v>
      </c>
      <c r="DU4">
        <f>IF(raw_data!DU4 = "yes", 1, 0)</f>
        <v>0</v>
      </c>
      <c r="DV4">
        <f>IF(raw_data!DV4 = "yes", 0, 1)</f>
        <v>1</v>
      </c>
      <c r="DW4">
        <f>IF(raw_data!DW4 = "yes", 1, 0)</f>
        <v>1</v>
      </c>
      <c r="DX4">
        <f>IF(raw_data!DX4="na",0,IF(raw_data!DX4="no",0,1))</f>
        <v>0</v>
      </c>
      <c r="DY4">
        <f>IF(raw_data!DY4 = "don't check", 0, 1)</f>
        <v>1</v>
      </c>
      <c r="DZ4">
        <f>IF(raw_data!DZ4 = "pull out", 1, 0)</f>
        <v>1</v>
      </c>
      <c r="EA4" s="1">
        <f>IF(raw_data!EA4 = "yes", 1, 0)</f>
        <v>0</v>
      </c>
      <c r="EB4">
        <f>IF(raw_data!EB4 = "yes", 1, 0)</f>
        <v>1</v>
      </c>
      <c r="EC4">
        <f>IF(raw_data!EC4 = "na", 0, 1)</f>
        <v>1</v>
      </c>
      <c r="ED4">
        <f>IF(raw_data!ED4 = "na", 0, 1)</f>
        <v>1</v>
      </c>
      <c r="EE4">
        <f>IF(raw_data!EE4 = "yes", 1, 0)</f>
        <v>1</v>
      </c>
      <c r="EF4">
        <f>IF(raw_data!EF4 = "na", 0, 1)</f>
        <v>1</v>
      </c>
      <c r="EG4">
        <f>IF(raw_data!EG4 = "na", 0, 1)</f>
        <v>1</v>
      </c>
      <c r="EH4">
        <f>IF(raw_data!EH4 = "yes", 1, 0)</f>
        <v>1</v>
      </c>
      <c r="EI4">
        <f>IF(raw_data!EI4 = "na", 0, 1)</f>
        <v>0</v>
      </c>
      <c r="EJ4">
        <f>IF(raw_data!EJ4 = "na", 0, 1)</f>
        <v>0</v>
      </c>
      <c r="EK4">
        <f>IF(raw_data!EK4 = "yes", 1, 0)</f>
        <v>1</v>
      </c>
      <c r="EL4">
        <f>IF(raw_data!EL4 = "na", 0, 1)</f>
        <v>1</v>
      </c>
      <c r="EM4">
        <f>IF(raw_data!EM4 = "na", 0, 1)</f>
        <v>1</v>
      </c>
      <c r="EN4">
        <f>IF(raw_data!EN4 = "na", 0, 1)</f>
        <v>1</v>
      </c>
      <c r="EO4">
        <f>IF(raw_data!EO4 = "yes", 1, 0)</f>
        <v>1</v>
      </c>
      <c r="EP4">
        <f>IF(raw_data!EP4 = "na", 0, 1)</f>
        <v>1</v>
      </c>
      <c r="EQ4">
        <f>IF(raw_data!EQ4 = "na", 0, 1)</f>
        <v>1</v>
      </c>
      <c r="ER4">
        <f>IF(raw_data!ER4 = "na", 0, 1)</f>
        <v>1</v>
      </c>
      <c r="ES4">
        <f>IF(raw_data!ES4 = "yes", 1, 0)</f>
        <v>1</v>
      </c>
      <c r="ET4">
        <f>IF(raw_data!ET4 = "all the time", 2, IF(raw_data!ET4 = "often", 1, 0))</f>
        <v>2</v>
      </c>
      <c r="EU4" s="1">
        <f>IF(raw_data!EU4 = "yes", 1, 0)</f>
        <v>1</v>
      </c>
      <c r="EV4">
        <f>IF(raw_data!EV4 = "interested", 2, IF(raw_data!EV4 = "neutral", 1, 0))</f>
        <v>2</v>
      </c>
      <c r="EW4">
        <f>IF(raw_data!EW4 = "na", 0, 1)</f>
        <v>1</v>
      </c>
      <c r="EX4">
        <f>IF(raw_data!EX4 = "na", 0, 1)</f>
        <v>0</v>
      </c>
      <c r="EY4" s="1">
        <f>IF(raw_data!EY4 = "na", 0, 1)</f>
        <v>1</v>
      </c>
      <c r="EZ4" s="83">
        <f>IF(raw_data!EZ4="tv",1,IF(raw_data!EZ4="radio",1,IF(raw_data!EZ4="newspaper",1,IF(raw_data!EZ4="internet",1,IF(raw_data!EZ4="sns",1,IF(raw_data!EZ4="na",0,2))))))</f>
        <v>1</v>
      </c>
      <c r="FA4" s="83">
        <f>IF(raw_data!FA4="tv",1,IF(raw_data!FA4="radio",1,IF(raw_data!FA4="newspaper",1,IF(raw_data!FA4="internet",1,IF(raw_data!FA4="sns",1,IF(raw_data!FA4="na",0,2))))))</f>
        <v>1</v>
      </c>
      <c r="FB4" s="83">
        <f>IF(raw_data!FB4="tv",1,IF(raw_data!FB4="radio",1,IF(raw_data!FB4="newspaper",1,IF(raw_data!FB4="internet",1,IF(raw_data!FB4="sns",1,IF(raw_data!FB4="na",0,2))))))</f>
        <v>1</v>
      </c>
      <c r="FC4">
        <f>IF(raw_data!FC4 = "4+ hrs", 4, IF(raw_data!FC4 = "2-4 hrs", 3, IF(raw_data!FC4 = "1-2 hrs", 2, IF(raw_data!FC4 = "less than 1 hr", 1, 0))))</f>
        <v>2</v>
      </c>
      <c r="FD4">
        <f>IF(raw_data!FD4 = "4+ hrs", 4, IF(raw_data!FD4 = "2-4 hrs", 3, IF(raw_data!FD4 = "1-2 hrs", 2, IF(raw_data!FD4 = "less than 1 hr", 1, 0))))</f>
        <v>4</v>
      </c>
      <c r="FE4">
        <f>IF(raw_data!FE4 = "4+ hrs", 4, IF(raw_data!FE4 = "2-4 hrs", 3, IF(raw_data!FE4 = "1-2 hrs", 2, IF(raw_data!FE4 = "less than 1 hr", 1, 0))))</f>
        <v>4</v>
      </c>
      <c r="FF4" s="83">
        <f>IF(raw_data!FF4="tv",1,IF(raw_data!FF4="radio",1,IF(raw_data!FF4="newspaper",1,IF(raw_data!FF4="internet",1,IF(raw_data!FF4="sns",1,IF(raw_data!FF4="na",0,2))))))</f>
        <v>1</v>
      </c>
      <c r="FG4" s="83">
        <f>IF(raw_data!FG4="tv",1,IF(raw_data!FG4="radio",1,IF(raw_data!FG4="newspaper",1,IF(raw_data!FG4="internet",1,IF(raw_data!FG4="sns",1,IF(raw_data!FG4="na",0,2))))))</f>
        <v>1</v>
      </c>
      <c r="FH4" s="83">
        <f>IF(raw_data!FH4="tv",1,IF(raw_data!FH4="radio",1,IF(raw_data!FH4="newspaper",1,IF(raw_data!FH4="internet",1,IF(raw_data!FH4="sns",1,IF(raw_data!FH4="na",0,2))))))</f>
        <v>1</v>
      </c>
      <c r="FI4">
        <f>IF(raw_data!FI4 = "4+ hrs", 4, IF(raw_data!FI4 = "2-4 hrs", 3, IF(raw_data!FI4 = "1-2 hrs", 2, IF(raw_data!FI4 = "less than 1 hr", 1, 0))))</f>
        <v>4</v>
      </c>
      <c r="FJ4">
        <f>IF(raw_data!FJ4 = "4+ hrs", 4, IF(raw_data!FJ4 = "2-4 hrs", 3, IF(raw_data!FJ4 = "1-2 hrs", 2, IF(raw_data!FJ4 = "less than 1 hr", 1, 0))))</f>
        <v>3</v>
      </c>
      <c r="FK4">
        <f>IF(raw_data!FK4 = "4+ hrs", 4, IF(raw_data!FK4 = "2-4 hrs", 3, IF(raw_data!FK4 = "1-2 hrs", 2, IF(raw_data!FK4 = "less than 1 hr", 1, 0))))</f>
        <v>3</v>
      </c>
      <c r="FL4">
        <f>IF(raw_data!FL4="only news",1,IF(raw_data!FL4="mostly news",2,IF(raw_data!FL4="balanced",3,IF(raw_data!FL4="mostly entertainment",2,1))))</f>
        <v>2</v>
      </c>
      <c r="FM4">
        <f>IF(raw_data!FM4 = "yes", 1, 0)</f>
        <v>1</v>
      </c>
      <c r="FN4">
        <f>IF(raw_data!FN4 = "yes", 1, 0)</f>
        <v>0</v>
      </c>
      <c r="FO4">
        <f>IF(raw_data!FO4 = "yes", 1, 0)</f>
        <v>1</v>
      </c>
      <c r="FP4">
        <f>IF(raw_data!FP4 = "yes", 1, 0)</f>
        <v>1</v>
      </c>
      <c r="FQ4">
        <f>IF(raw_data!FQ4 = "yes", 1, 0)</f>
        <v>1</v>
      </c>
      <c r="FR4">
        <f>IF(raw_data!FR4="na",0,IF(raw_data!FR4="no",0,1))</f>
        <v>1</v>
      </c>
      <c r="FS4" s="83">
        <f>IF(raw_data!FS4="vet school", 1, IF(raw_data!FS4="symposia", 1, IF(raw_data!FS4="conferences", 1, IF(raw_data!FS4="online course", 1, IF(raw_data!FS4="websites", 1, IF(raw_data!FS4="documentary", 1, IF(raw_data!FS4="tv", 1, IF(raw_data!FS4="newspaper", 1, IF(raw_data!FS4="blogs", 1, IF(raw_data!FS4="sns", 1, IF(raw_data!FS4="na", 0, 2)))))))))))</f>
        <v>1</v>
      </c>
      <c r="FT4" s="83">
        <f>IF(raw_data!FT4="vet school", 1, IF(raw_data!FT4="symposia", 1, IF(raw_data!FT4="conferences", 1, IF(raw_data!FT4="online course", 1, IF(raw_data!FT4="websites", 1, IF(raw_data!FT4="documentary", 1, IF(raw_data!FT4="tv", 1, IF(raw_data!FT4="newspaper", 1, IF(raw_data!FT4="blogs", 1, IF(raw_data!FT4="sns", 1, IF(raw_data!FT4="na", 0, 2)))))))))))</f>
        <v>2</v>
      </c>
      <c r="FU4" s="83">
        <f>IF(raw_data!FU4="vet school", 1, IF(raw_data!FU4="symposia", 1, IF(raw_data!FU4="conferences", 1, IF(raw_data!FU4="online course", 1, IF(raw_data!FU4="websites", 1, IF(raw_data!FU4="documentary", 1, IF(raw_data!FU4="tv", 1, IF(raw_data!FU4="newspaper", 1, IF(raw_data!FU4="blogs", 1, IF(raw_data!FU4="sns", 1, IF(raw_data!FU4="na", 0, 2)))))))))))</f>
        <v>1</v>
      </c>
    </row>
    <row r="5" spans="1:185">
      <c r="A5" s="1">
        <v>2</v>
      </c>
      <c r="B5">
        <f>IF(raw_data!B:B="post-graduate",7,IF(raw_data!B5="graduate",6,IF(raw_data!B5="college",5,IF(raw_data!B5="technical",4,IF(raw_data!B5="high school",3,IF(raw_data!B5="elementary",2,IF(raw_data!B5="some schooling",1,0)))))))</f>
        <v>5</v>
      </c>
      <c r="C5">
        <f>IF(raw_data!C5 = "proprietor", 0, IF(raw_data!C5 = "sales representative", 1, IF(raw_data!C5 = "staff", 2, IF(raw_data!C5 = "vet pharmacist", 3, 4))))</f>
        <v>2</v>
      </c>
      <c r="D5">
        <f>SUM(2020 + (raw_data!D5 * -1))</f>
        <v>46</v>
      </c>
      <c r="E5">
        <f>IF(raw_data!E5 = "less than 1 year", 0, IF(raw_data!E5 = "1 to 2 years", 1, IF(raw_data!E5 = "2 to 5 years", 2, IF(raw_data!E5 = "5 to 10 years", 3, 4))))</f>
        <v>1</v>
      </c>
      <c r="F5">
        <f>IF(raw_data!F5="large-scale",2,IF(raw_data!F5="medium-scale",1,0))</f>
        <v>0</v>
      </c>
      <c r="G5">
        <f>IF(raw_data!G5="input",2,IF(raw_data!G5="not in charge",1,0))</f>
        <v>1</v>
      </c>
      <c r="H5">
        <f>IF(raw_data!H5 = "large farm owners", 6, IF(raw_data!H5 = "medium farm owners", 5, IF(raw_data!H5 = "small farm owners", 4, IF(raw_data!H5 = "large retailers", 3, IF(raw_data!H5 = "medium retailers", 2, IF(raw_data!H5 = "small retailers", 1, 0))))))</f>
        <v>4</v>
      </c>
      <c r="I5">
        <f>IF(raw_data!I5 = "male", 0, IF(raw_data!I5 = "female", 1, 2))</f>
        <v>0</v>
      </c>
      <c r="J5" s="1">
        <f>IF(raw_data!J4="yes",1,0)</f>
        <v>1</v>
      </c>
      <c r="K5">
        <f>IF(raw_data!K5 = "yes", 1, 0)</f>
        <v>1</v>
      </c>
      <c r="L5">
        <f>IF(raw_data!L5 = "treatment for specific diseases", 1, 0)</f>
        <v>0</v>
      </c>
      <c r="M5">
        <f>IF(raw_data!M5 = "na", 0, 1)</f>
        <v>1</v>
      </c>
      <c r="N5">
        <f>IF(raw_data!N5 = "na", 0, 1)</f>
        <v>0</v>
      </c>
      <c r="O5">
        <f>IF(raw_data!O5 = "na", 0, 1)</f>
        <v>0</v>
      </c>
      <c r="P5">
        <f>IF(raw_data!P5 = "yes", 1, 0)</f>
        <v>0</v>
      </c>
      <c r="Q5">
        <f>IF(raw_data!Q5 = "bacteria develop resistance", 1, 0)</f>
        <v>0</v>
      </c>
      <c r="R5">
        <f>IF(raw_data!R5 = "yes", 1, 0)</f>
        <v>0</v>
      </c>
      <c r="S5">
        <f>IF(raw_data!S5 = "yes", 1, 0)</f>
        <v>0</v>
      </c>
      <c r="T5">
        <f>IF(raw_data!T5 = "yes", 1, 0)</f>
        <v>0</v>
      </c>
      <c r="U5">
        <f>IF(raw_data!U5 = "yes", 1, 0)</f>
        <v>0</v>
      </c>
      <c r="V5">
        <f>IF(raw_data!V5 = "yes", 1, 0)</f>
        <v>0</v>
      </c>
      <c r="W5">
        <f>IF(raw_data!W5 = "yes", 1, 0)</f>
        <v>0</v>
      </c>
      <c r="X5">
        <f>IF(raw_data!X5 = "yes", 1, 0)</f>
        <v>0</v>
      </c>
      <c r="Y5">
        <f>IF(raw_data!Y5 = "na", 0, 1)</f>
        <v>0</v>
      </c>
      <c r="Z5">
        <f>IF(raw_data!Z5 = "na", 0, 1)</f>
        <v>0</v>
      </c>
      <c r="AA5">
        <f>IF(raw_data!AA5 = "na", 0, 1)</f>
        <v>0</v>
      </c>
      <c r="AB5">
        <f>IF(raw_data!AB5 = "4 correct answers", 4, IF(raw_data!AB5 = "3 correct answers", 3, IF(raw_data!AB5 = "2 correct answers", 2, IF(raw_data!AB5 = "1 correct answer", 1, 0))))</f>
        <v>2</v>
      </c>
      <c r="AC5">
        <f>IF(raw_data!AC5="basic info",1,IF(raw_data!AC5="etiology",1,IF(raw_data!AC5="advanced understanding",1,0)))</f>
        <v>0</v>
      </c>
      <c r="AD5">
        <f>IF(raw_data!AD5 = "true", 0, 1)</f>
        <v>0</v>
      </c>
      <c r="AE5">
        <f>IF(raw_data!AE5 = "true", 1, 0)</f>
        <v>0</v>
      </c>
      <c r="AF5">
        <f>IF(raw_data!AF5 = "yes", 1, 0)</f>
        <v>0</v>
      </c>
      <c r="AG5">
        <f>IF(raw_data!AG:AG = "yes", 1, 0)</f>
        <v>0</v>
      </c>
      <c r="AH5">
        <f>IF(raw_data!AH:AH = "yes", 1, 0)</f>
        <v>0</v>
      </c>
      <c r="AI5">
        <f>IF(raw_data!AI:AI = "yes", 1, 0)</f>
        <v>0</v>
      </c>
      <c r="AJ5">
        <f>IF(raw_data!AJ:AJ = "yes", 1, 0)</f>
        <v>0</v>
      </c>
      <c r="AK5">
        <f>IF(raw_data!AK:AK = "yes", 1, 0)</f>
        <v>0</v>
      </c>
      <c r="AL5">
        <f>IF(raw_data!AL:AL = "yes", 1, 0)</f>
        <v>0</v>
      </c>
      <c r="AM5">
        <f>IF(raw_data!AM5="5 correct",5,IF(raw_data!AM5="4 correct",4,IF(raw_data!AM5="3 correct",3,IF(raw_data!AM5="2 correct", 2, IF(raw_data!AM5="1 correct",1,0)))))</f>
        <v>0</v>
      </c>
      <c r="AN5">
        <f>IF(raw_data!AN5="5 correct",5,IF(raw_data!AN5="4 correct",4,IF(raw_data!AN5="3 correct",3,IF(raw_data!AN5="2 correct", 2, IF(raw_data!AN5="1 correct",1,0)))))</f>
        <v>0</v>
      </c>
      <c r="AO5">
        <f>IF(raw_data!AO5="5 correct",5,IF(raw_data!AO5="4 correct",4,IF(raw_data!AO5="3 correct",3,IF(raw_data!AO5="2 correct", 2, IF(raw_data!AO5="1 correct",1,0)))))</f>
        <v>0</v>
      </c>
      <c r="AP5">
        <f>IF(raw_data!AP5="5 correct",5,IF(raw_data!AP5="4 correct",4,IF(raw_data!AP5="3 correct",3,IF(raw_data!AP5="2 correct", 2, IF(raw_data!AP5="1 correct",1,0)))))</f>
        <v>0</v>
      </c>
      <c r="AQ5">
        <f>IF(raw_data!AQ5 = "very serious", 5, IF(raw_data!AQ5 = "serious", 4, IF(raw_data!AQ5 = "moderately serious", 3, IF(raw_data!AQ5 = "slightly serious", 2, 1))))</f>
        <v>4</v>
      </c>
      <c r="AR5">
        <f>IF(raw_data!AR5 = "seriously concerned", 4, IF(raw_data!AR5 = "concerned", 3, IF(raw_data!AR5 = "slightly concerned", 2, IF(raw_data!AR5 = "not concerned at all", 1, 0))))</f>
        <v>4</v>
      </c>
      <c r="AS5">
        <f>IF(raw_data!AS5 = "strongly agree", 5, IF(raw_data!AS5 = "agree", 4, IF(raw_data!AS5 = "neutral", 3, IF(raw_data!AS5 = "disagree", 2, 1))))</f>
        <v>5</v>
      </c>
      <c r="AT5">
        <f>IF(raw_data!AT5 = "strongly agree", 5, IF(raw_data!AT5 = "agree", 4, IF(raw_data!AT5 = "neutral", 3, IF(raw_data!AT5 = "disagree", 2, 1))))</f>
        <v>5</v>
      </c>
      <c r="AU5">
        <f>IF(raw_data!AU5 = "strongly agree", 5, IF(raw_data!AU5 = "agree", 4, IF(raw_data!AU5 = "neutral", 3, IF(raw_data!AU5 = "disagree", 2, 1))))</f>
        <v>4</v>
      </c>
      <c r="AV5">
        <f>IF(raw_data!AV5 = "strongly agree", 5, IF(raw_data!AV5 = "agree", 4, IF(raw_data!AV5 = "neutral", 3, IF(raw_data!AV5 = "disagree", 2, 1))))</f>
        <v>4</v>
      </c>
      <c r="AW5">
        <f>IF(raw_data!AW5 = "strongly agree", 5, IF(raw_data!AW5 = "agree", 4, IF(raw_data!AW5 = "neutral", 3, IF(raw_data!AW5 = "disagree", 2, 1))))</f>
        <v>5</v>
      </c>
      <c r="AX5">
        <f>IF(raw_data!AX5 = "strongly agree", 5, IF(raw_data!AX5 = "agree", 4, IF(raw_data!AX5 = "neutral", 3, IF(raw_data!AX5 = "disagree", 2, 1))))</f>
        <v>2</v>
      </c>
      <c r="AY5">
        <f>IF(raw_data!AY5 = "strongly agree", 5, IF(raw_data!AY5 = "agree", 4, IF(raw_data!AY5 = "neutral", 3, IF(raw_data!AY5 = "disagree", 2, 1))))</f>
        <v>3</v>
      </c>
      <c r="AZ5">
        <f>IF(raw_data!AZ5 = "strongly agree", 5, IF(raw_data!AZ5 = "agree", 4, IF(raw_data!AZ5 = "neutral", 3, IF(raw_data!AZ5 = "disagree", 2, 1))))</f>
        <v>4</v>
      </c>
      <c r="BA5">
        <f>IF(raw_data!BA5 = "strongly agree", 5, IF(raw_data!BA5 = "agree", 4, IF(raw_data!BA5 = "neutral", 3, IF(raw_data!BA5 = "disagree", 2, 1))))</f>
        <v>4</v>
      </c>
      <c r="BB5">
        <f>IF(raw_data!BB5 = "strongly agree", 5, IF(raw_data!BB5 = "agree", 4, IF(raw_data!BB5 = "neutral", 3, IF(raw_data!BB5 = "disagree", 2, 1))))</f>
        <v>5</v>
      </c>
      <c r="BC5">
        <f>IF(raw_data!BC5 = "strongly agree", 5, IF(raw_data!BC5 = "agree", 4, IF(raw_data!BC5 = "neutral", 3, IF(raw_data!BC5 = "disagree", 2, 1))))</f>
        <v>5</v>
      </c>
      <c r="BD5">
        <f>IF(raw_data!BD5 = "strongly agree", 5, IF(raw_data!BD5 = "agree", 4, IF(raw_data!BD5 = "neutral", 3, IF(raw_data!BD5 = "disagree", 2, 1))))</f>
        <v>4</v>
      </c>
      <c r="BE5">
        <f>IF(raw_data!BE5 = "very strong", 5, IF(raw_data!BE5 = "substantial", 4, IF(raw_data!BE5 = "moderate", 3, IF(raw_data!BE5  = "limited", 2, 1))))</f>
        <v>2</v>
      </c>
      <c r="BF5">
        <f>IF(raw_data!BF5 = "very strong", 5, IF(raw_data!BF5 = "substantial", 4, IF(raw_data!BF5 = "moderate", 3, IF(raw_data!BF5  = "limited", 2, 1))))</f>
        <v>3</v>
      </c>
      <c r="BG5">
        <f>IF(raw_data!BG5 = "very strong", 5, IF(raw_data!BG5 = "substantial", 4, IF(raw_data!BG5 = "moderate", 3, IF(raw_data!BG5  = "limited", 2, 1))))</f>
        <v>4</v>
      </c>
      <c r="BH5">
        <f>IF(raw_data!BH5 = "very strong", 5, IF(raw_data!BH5 = "substantial", 4, IF(raw_data!BH5 = "moderate", 3, IF(raw_data!BH5 = "limited", 2, 1))))</f>
        <v>5</v>
      </c>
      <c r="BI5">
        <f>IF(raw_data!BI5 = "very strong", 5, IF(raw_data!BI5 = "substantial", 4, IF(raw_data!BI5 = "moderate", 3, IF(raw_data!BI5 = "limited", 2, 1))))</f>
        <v>3</v>
      </c>
      <c r="BJ5">
        <f>IF(raw_data!BJ5 = "very strong", 5, IF(raw_data!BJ5 = "substantial", 4, IF(raw_data!BJ5 = "moderate", 3, IF(raw_data!BJ5 = "limited", 2, 1))))</f>
        <v>2</v>
      </c>
      <c r="BK5">
        <f>IF(raw_data!BK5 = "very strong", 5, IF(raw_data!BK5 = "substantial", 4, IF(raw_data!BK5 = "moderate", 3, IF(raw_data!BK5 = "limited", 2, 1))))</f>
        <v>5</v>
      </c>
      <c r="BL5">
        <f>IF(raw_data!BL5 = "very strong", 5, IF(raw_data!BL5 = "substantial", 4, IF(raw_data!BL5 = "moderate", 3, IF(raw_data!BL5 = "limited", 2, 1))))</f>
        <v>5</v>
      </c>
      <c r="BM5">
        <f>IF(raw_data!BM5 = "very strong", 5, IF(raw_data!BM5 = "substantial", 4, IF(raw_data!BM5 = "moderate", 3, IF(raw_data!BM5 = "limited", 2, 1))))</f>
        <v>5</v>
      </c>
      <c r="BN5">
        <f>IF(raw_data!BN5 = "very strong", 5, IF(raw_data!BN5 = "substantial", 4, IF(raw_data!BN5 = "moderate", 3, IF(raw_data!BN5 = "limited", 2, 1))))</f>
        <v>4</v>
      </c>
      <c r="BO5">
        <f>IF(raw_data!BO5 = "very strong", 5, IF(raw_data!BO5 = "substantial", 4, IF(raw_data!BO5 = "moderate", 3, IF(raw_data!BO5 = "limited", 2, 1))))</f>
        <v>1</v>
      </c>
      <c r="BP5">
        <f>IF(raw_data!BP5 = "very strong", 5, IF(raw_data!BP5 = "substantial", 4, IF(raw_data!BP5 = "moderate", 3, IF(raw_data!BP5 = "limited", 2, 1))))</f>
        <v>1</v>
      </c>
      <c r="BQ5">
        <f>IF(raw_data!BQ5 = "na", 0, 1)</f>
        <v>1</v>
      </c>
      <c r="BR5">
        <f>IF(raw_data!BR5 = "na", 0, 1)</f>
        <v>1</v>
      </c>
      <c r="BS5">
        <f>IF(raw_data!BS5 = "na", 0, 1)</f>
        <v>0</v>
      </c>
      <c r="BT5">
        <f>IF(raw_data!BT5 = "na", 0, 1)</f>
        <v>1</v>
      </c>
      <c r="BU5">
        <f>IF(raw_data!BU5 = "na", 0, 1)</f>
        <v>1</v>
      </c>
      <c r="BV5">
        <f>IF(raw_data!BV5 = "na", 0, 1)</f>
        <v>1</v>
      </c>
      <c r="BW5">
        <f>IF(raw_data!BW5 ="no", 0, 1)</f>
        <v>1</v>
      </c>
      <c r="BX5">
        <f>IF(raw_data!BX5 ="no", 0, 1)</f>
        <v>0</v>
      </c>
      <c r="BY5">
        <f>IF(raw_data!BY5 ="no", 0, 1)</f>
        <v>1</v>
      </c>
      <c r="BZ5">
        <f>IF(raw_data!BZ5 ="no", 0, 1)</f>
        <v>0</v>
      </c>
      <c r="CA5">
        <f>IF(raw_data!CA5 ="no", 0, 1)</f>
        <v>1</v>
      </c>
      <c r="CB5">
        <f>IF(raw_data!CB5 ="no", 0, 1)</f>
        <v>0</v>
      </c>
      <c r="CC5">
        <f>IF(raw_data!CC5 ="no", 0, 1)</f>
        <v>0</v>
      </c>
      <c r="CD5">
        <f>IF(raw_data!CD5 ="no", 0, 1)</f>
        <v>0</v>
      </c>
      <c r="CE5">
        <f>IF(raw_data!CE5 = "yes", 1, 0)</f>
        <v>0</v>
      </c>
      <c r="CF5">
        <f>IF(raw_data!CF5 = "yes", 1, 0)</f>
        <v>0</v>
      </c>
      <c r="CG5">
        <f>IF(raw_data!CG5 = "yes", 1, 0)</f>
        <v>0</v>
      </c>
      <c r="CH5">
        <f>IF(raw_data!CH5 = "yes", 1, 0)</f>
        <v>0</v>
      </c>
      <c r="CI5">
        <f>IF(raw_data!CI5 = "yes", 1, 0)</f>
        <v>0</v>
      </c>
      <c r="CJ5">
        <f>IF(raw_data!CJ5 = "yes", 1, 0)</f>
        <v>0</v>
      </c>
      <c r="CK5">
        <f>IF(raw_data!CK5 = "yes", 1, 0)</f>
        <v>1</v>
      </c>
      <c r="CL5">
        <f>IF(raw_data!CL5 = "yes", 1, 0)</f>
        <v>1</v>
      </c>
      <c r="CM5">
        <f>IF(raw_data!CM5 = "yes", 1, 0)</f>
        <v>0</v>
      </c>
      <c r="CN5">
        <f>IF(raw_data!CN5 = "yes", 1, 0)</f>
        <v>0</v>
      </c>
      <c r="CO5">
        <f>IF(raw_data!CO5 = "yes", 1, 0)</f>
        <v>1</v>
      </c>
      <c r="CP5">
        <f>IF(raw_data!CP5 = "yes", 1, 0)</f>
        <v>0</v>
      </c>
      <c r="CQ5">
        <f>IF(raw_data!CQ5 = "yes", 1, 0)</f>
        <v>0</v>
      </c>
      <c r="CR5">
        <f>IF(raw_data!CR5 = "yes", 1, 0)</f>
        <v>0</v>
      </c>
      <c r="CS5">
        <f>IF(raw_data!CS5 = "yes", 1, 0)</f>
        <v>0</v>
      </c>
      <c r="CT5">
        <f>IF(raw_data!CT5 = "yes", 1, 0)</f>
        <v>0</v>
      </c>
      <c r="CU5">
        <f>IF(raw_data!CU5="na",0,IF(raw_data!CU5="no",0,1))</f>
        <v>0</v>
      </c>
      <c r="CV5">
        <f>IF(raw_data!CV5 = "yes", 1, 0)</f>
        <v>1</v>
      </c>
      <c r="CW5">
        <f>IF(raw_data!CW5 = "yes", 1, 0)</f>
        <v>0</v>
      </c>
      <c r="CX5">
        <f>IF(raw_data!CX5 = "yes", 0, 1)</f>
        <v>1</v>
      </c>
      <c r="CY5">
        <f>IF(raw_data!CY5 = "yes", 1, 0)</f>
        <v>1</v>
      </c>
      <c r="CZ5">
        <f>IF(raw_data!CZ5 = "as prescribed", 1, 0)</f>
        <v>0</v>
      </c>
      <c r="DA5">
        <f>IF(raw_data!DA5 = "yes", 1, 0)</f>
        <v>1</v>
      </c>
      <c r="DB5">
        <f>IF(raw_data!DB5 = "yes", 1, 0)</f>
        <v>1</v>
      </c>
      <c r="DC5">
        <f>IF(raw_data!DC5 = "yes", 1, 0)</f>
        <v>1</v>
      </c>
      <c r="DD5">
        <f>IF(raw_data!DD5 = "yes", 1, 0)</f>
        <v>1</v>
      </c>
      <c r="DE5">
        <f>IF(raw_data!DE5 = "yes", 1, 0)</f>
        <v>0</v>
      </c>
      <c r="DF5">
        <f>IF(raw_data!DF5 = "no", 0, 1)</f>
        <v>0</v>
      </c>
      <c r="DG5">
        <f>IF(raw_data!DG5 = "yes", 1, 0)</f>
        <v>1</v>
      </c>
      <c r="DH5">
        <f>IF(raw_data!DH5 = "yes", 1, 0)</f>
        <v>1</v>
      </c>
      <c r="DI5">
        <f>IF(raw_data!DI5 = "yes", 1, 0)</f>
        <v>0</v>
      </c>
      <c r="DJ5">
        <f>IF(raw_data!DJ5 = "yes", 0, 1)</f>
        <v>1</v>
      </c>
      <c r="DK5">
        <f>IF(raw_data!DK5 = "yes", 0, 1)</f>
        <v>0</v>
      </c>
      <c r="DL5">
        <f>IF(raw_data!DL5="na",0,IF(raw_data!DL5="no",0,1))</f>
        <v>0</v>
      </c>
      <c r="DM5">
        <f>IF(raw_data!DM5 = "yes", 1, 0)</f>
        <v>1</v>
      </c>
      <c r="DN5">
        <f>IF(raw_data!DN5 = "yes", 1, 0)</f>
        <v>1</v>
      </c>
      <c r="DO5">
        <f>IF(raw_data!DO5 = "yes", 1, 0)</f>
        <v>0</v>
      </c>
      <c r="DP5">
        <f>IF(raw_data!DP5 = "yes", 0, 1)</f>
        <v>1</v>
      </c>
      <c r="DQ5">
        <f>IF(raw_data!DQ5 = "yes", 0, 1)</f>
        <v>0</v>
      </c>
      <c r="DR5">
        <f>IF(raw_data!DR5 = "na", 0, IF(raw_data!DR5 = "no", 0, 1))</f>
        <v>1</v>
      </c>
      <c r="DS5">
        <f>IF(raw_data!DS5 = "yes", 1, 0)</f>
        <v>1</v>
      </c>
      <c r="DT5">
        <f>IF(raw_data!DT5 = "yes", 0, 1)</f>
        <v>1</v>
      </c>
      <c r="DU5">
        <f>IF(raw_data!DU5 = "yes", 1, 0)</f>
        <v>0</v>
      </c>
      <c r="DV5">
        <f>IF(raw_data!DV5 = "yes", 0, 1)</f>
        <v>1</v>
      </c>
      <c r="DW5">
        <f>IF(raw_data!DW5 = "yes", 1, 0)</f>
        <v>0</v>
      </c>
      <c r="DX5">
        <f>IF(raw_data!DX5="na",0,IF(raw_data!DX5="no",0,1))</f>
        <v>0</v>
      </c>
      <c r="DY5">
        <f>IF(raw_data!DY5 = "don't check", 0, 1)</f>
        <v>1</v>
      </c>
      <c r="DZ5">
        <f>IF(raw_data!DZ5 = "pull out", 1, 0)</f>
        <v>1</v>
      </c>
      <c r="EA5" s="1">
        <f>IF(raw_data!EA5 = "yes", 1, 0)</f>
        <v>0</v>
      </c>
      <c r="EB5">
        <f>IF(raw_data!EB5 = "yes", 1, 0)</f>
        <v>0</v>
      </c>
      <c r="EC5">
        <f>IF(raw_data!EC5 = "na", 0, 1)</f>
        <v>0</v>
      </c>
      <c r="ED5">
        <f>IF(raw_data!ED5 = "na", 0, 1)</f>
        <v>0</v>
      </c>
      <c r="EE5">
        <f>IF(raw_data!EE5 = "yes", 1, 0)</f>
        <v>0</v>
      </c>
      <c r="EF5">
        <f>IF(raw_data!EF5 = "na", 0, 1)</f>
        <v>0</v>
      </c>
      <c r="EG5">
        <f>IF(raw_data!EG5 = "na", 0, 1)</f>
        <v>0</v>
      </c>
      <c r="EH5">
        <f>IF(raw_data!EH5 = "yes", 1, 0)</f>
        <v>1</v>
      </c>
      <c r="EI5">
        <f>IF(raw_data!EI5 = "na", 0, 1)</f>
        <v>0</v>
      </c>
      <c r="EJ5">
        <f>IF(raw_data!EJ5 = "na", 0, 1)</f>
        <v>0</v>
      </c>
      <c r="EK5">
        <f>IF(raw_data!EK5 = "yes", 1, 0)</f>
        <v>1</v>
      </c>
      <c r="EL5">
        <f>IF(raw_data!EL5 = "na", 0, 1)</f>
        <v>1</v>
      </c>
      <c r="EM5">
        <f>IF(raw_data!EM5 = "na", 0, 1)</f>
        <v>1</v>
      </c>
      <c r="EN5">
        <f>IF(raw_data!EN5 = "na", 0, 1)</f>
        <v>1</v>
      </c>
      <c r="EO5">
        <f>IF(raw_data!EO5 = "yes", 1, 0)</f>
        <v>0</v>
      </c>
      <c r="EP5">
        <f>IF(raw_data!EP5 = "na", 0, 1)</f>
        <v>0</v>
      </c>
      <c r="EQ5">
        <f>IF(raw_data!EQ5 = "na", 0, 1)</f>
        <v>0</v>
      </c>
      <c r="ER5">
        <f>IF(raw_data!ER5 = "na", 0, 1)</f>
        <v>0</v>
      </c>
      <c r="ES5">
        <f>IF(raw_data!ES5 = "yes", 1, 0)</f>
        <v>0</v>
      </c>
      <c r="ET5">
        <f>IF(raw_data!ET5 = "all the time", 2, IF(raw_data!ET5 = "often", 1, 0))</f>
        <v>1</v>
      </c>
      <c r="EU5" s="1">
        <f>IF(raw_data!EU5 = "yes", 1, 0)</f>
        <v>1</v>
      </c>
      <c r="EV5">
        <f>IF(raw_data!EV5 = "interested", 2, IF(raw_data!EV5 = "neutral", 1, 0))</f>
        <v>2</v>
      </c>
      <c r="EW5">
        <f>IF(raw_data!EW5 = "na", 0, 1)</f>
        <v>1</v>
      </c>
      <c r="EX5">
        <f>IF(raw_data!EX5 = "na", 0, 1)</f>
        <v>1</v>
      </c>
      <c r="EY5" s="1">
        <f>IF(raw_data!EY5 = "na", 0, 1)</f>
        <v>1</v>
      </c>
      <c r="EZ5" s="83">
        <f>IF(raw_data!EZ5="tv",1,IF(raw_data!EZ5="radio",1,IF(raw_data!EZ5="newspaper",1,IF(raw_data!EZ5="internet",1,IF(raw_data!EZ5="sns",1,IF(raw_data!EZ5="na",0,2))))))</f>
        <v>1</v>
      </c>
      <c r="FA5" s="83">
        <f>IF(raw_data!FA5="tv",1,IF(raw_data!FA5="radio",1,IF(raw_data!FA5="newspaper",1,IF(raw_data!FA5="internet",1,IF(raw_data!FA5="sns",1,IF(raw_data!FA5="na",0,2))))))</f>
        <v>1</v>
      </c>
      <c r="FB5" s="83">
        <f>IF(raw_data!FB5="tv",1,IF(raw_data!FB5="radio",1,IF(raw_data!FB5="newspaper",1,IF(raw_data!FB5="internet",1,IF(raw_data!FB5="sns",1,IF(raw_data!FB5="na",0,2))))))</f>
        <v>1</v>
      </c>
      <c r="FC5">
        <f>IF(raw_data!FC5 = "4+ hrs", 4, IF(raw_data!FC5 = "2-4 hrs", 3, IF(raw_data!FC5 = "1-2 hrs", 2, IF(raw_data!FC5 = "less than 1 hr", 1, 0))))</f>
        <v>2</v>
      </c>
      <c r="FD5">
        <f>IF(raw_data!FD5 = "4+ hrs", 4, IF(raw_data!FD5 = "2-4 hrs", 3, IF(raw_data!FD5 = "1-2 hrs", 2, IF(raw_data!FD5 = "less than 1 hr", 1, 0))))</f>
        <v>4</v>
      </c>
      <c r="FE5">
        <f>IF(raw_data!FE5 = "4+ hrs", 4, IF(raw_data!FE5 = "2-4 hrs", 3, IF(raw_data!FE5 = "1-2 hrs", 2, IF(raw_data!FE5 = "less than 1 hr", 1, 0))))</f>
        <v>4</v>
      </c>
      <c r="FF5" s="83">
        <f>IF(raw_data!FF5="tv",1,IF(raw_data!FF5="radio",1,IF(raw_data!FF5="newspaper",1,IF(raw_data!FF5="internet",1,IF(raw_data!FF5="sns",1,IF(raw_data!FF5="na",0,2))))))</f>
        <v>1</v>
      </c>
      <c r="FG5" s="83">
        <f>IF(raw_data!FG5="tv",1,IF(raw_data!FG5="radio",1,IF(raw_data!FG5="newspaper",1,IF(raw_data!FG5="internet",1,IF(raw_data!FG5="sns",1,IF(raw_data!FG5="na",0,2))))))</f>
        <v>1</v>
      </c>
      <c r="FH5" s="83">
        <f>IF(raw_data!FH5="tv",1,IF(raw_data!FH5="radio",1,IF(raw_data!FH5="newspaper",1,IF(raw_data!FH5="internet",1,IF(raw_data!FH5="sns",1,IF(raw_data!FH5="na",0,2))))))</f>
        <v>1</v>
      </c>
      <c r="FI5">
        <f>IF(raw_data!FI5 = "4+ hrs", 4, IF(raw_data!FI5 = "2-4 hrs", 3, IF(raw_data!FI5 = "1-2 hrs", 2, IF(raw_data!FI5 = "less than 1 hr", 1, 0))))</f>
        <v>4</v>
      </c>
      <c r="FJ5">
        <f>IF(raw_data!FJ5 = "4+ hrs", 4, IF(raw_data!FJ5 = "2-4 hrs", 3, IF(raw_data!FJ5 = "1-2 hrs", 2, IF(raw_data!FJ5 = "less than 1 hr", 1, 0))))</f>
        <v>3</v>
      </c>
      <c r="FK5">
        <f>IF(raw_data!FK5 = "4+ hrs", 4, IF(raw_data!FK5 = "2-4 hrs", 3, IF(raw_data!FK5 = "1-2 hrs", 2, IF(raw_data!FK5 = "less than 1 hr", 1, 0))))</f>
        <v>2</v>
      </c>
      <c r="FL5">
        <f>IF(raw_data!FL5="only news",1,IF(raw_data!FL5="mostly news",2,IF(raw_data!FL5="balanced",3,IF(raw_data!FL5="mostly entertainment",2,1))))</f>
        <v>1</v>
      </c>
      <c r="FM5">
        <f>IF(raw_data!FM5 = "yes", 1, 0)</f>
        <v>1</v>
      </c>
      <c r="FN5">
        <f>IF(raw_data!FN5 = "yes", 1, 0)</f>
        <v>1</v>
      </c>
      <c r="FO5">
        <f>IF(raw_data!FO5 = "yes", 1, 0)</f>
        <v>0</v>
      </c>
      <c r="FP5">
        <f>IF(raw_data!FP5 = "yes", 1, 0)</f>
        <v>1</v>
      </c>
      <c r="FQ5">
        <f>IF(raw_data!FQ5 = "yes", 1, 0)</f>
        <v>0</v>
      </c>
      <c r="FR5">
        <f>IF(raw_data!FR5="na",0,IF(raw_data!FR5="no",0,1))</f>
        <v>0</v>
      </c>
      <c r="FS5" s="83">
        <f>IF(raw_data!FS5="vet school", 1, IF(raw_data!FS5="symposia", 1, IF(raw_data!FS5="conferences", 1, IF(raw_data!FS5="online course", 1, IF(raw_data!FS5="websites", 1, IF(raw_data!FS5="documentary", 1, IF(raw_data!FS5="tv", 1, IF(raw_data!FS5="newspaper", 1, IF(raw_data!FS5="blogs", 1, IF(raw_data!FS5="sns", 1, IF(raw_data!FS5="na", 0, 2)))))))))))</f>
        <v>1</v>
      </c>
      <c r="FT5" s="83">
        <f>IF(raw_data!FT5="vet school", 1, IF(raw_data!FT5="symposia", 1, IF(raw_data!FT5="conferences", 1, IF(raw_data!FT5="online course", 1, IF(raw_data!FT5="websites", 1, IF(raw_data!FT5="documentary", 1, IF(raw_data!FT5="tv", 1, IF(raw_data!FT5="newspaper", 1, IF(raw_data!FT5="blogs", 1, IF(raw_data!FT5="sns", 1, IF(raw_data!FT5="na", 0, 2)))))))))))</f>
        <v>1</v>
      </c>
      <c r="FU5" s="83">
        <f>IF(raw_data!FU5="vet school", 1, IF(raw_data!FU5="symposia", 1, IF(raw_data!FU5="conferences", 1, IF(raw_data!FU5="online course", 1, IF(raw_data!FU5="websites", 1, IF(raw_data!FU5="documentary", 1, IF(raw_data!FU5="tv", 1, IF(raw_data!FU5="newspaper", 1, IF(raw_data!FU5="blogs", 1, IF(raw_data!FU5="sns", 1, IF(raw_data!FU5="na", 0, 2)))))))))))</f>
        <v>0</v>
      </c>
    </row>
    <row r="6" spans="1:185">
      <c r="A6" s="1">
        <v>3</v>
      </c>
      <c r="B6">
        <f>IF(raw_data!B:B="post-graduate",7,IF(raw_data!B6="graduate",6,IF(raw_data!B6="college",5,IF(raw_data!B6="technical",4,IF(raw_data!B6="high school",3,IF(raw_data!B6="elementary",2,IF(raw_data!B6="some schooling",1,0)))))))</f>
        <v>3</v>
      </c>
      <c r="C6">
        <f>IF(raw_data!C6 = "proprietor", 0, IF(raw_data!C6 = "sales representative", 1, IF(raw_data!C6 = "staff", 2, IF(raw_data!C6 = "vet pharmacist", 3, 4))))</f>
        <v>3</v>
      </c>
      <c r="D6">
        <f>SUM(2020 + (raw_data!D6 * -1))</f>
        <v>40</v>
      </c>
      <c r="E6">
        <f>IF(raw_data!E6 = "less than 1 year", 0, IF(raw_data!E6 = "1 to 2 years", 1, IF(raw_data!E6 = "2 to 5 years", 2, IF(raw_data!E6 = "5 to 10 years", 3, 4))))</f>
        <v>2</v>
      </c>
      <c r="F6">
        <f>IF(raw_data!F6="large-scale",2,IF(raw_data!F6="medium-scale",1,0))</f>
        <v>1</v>
      </c>
      <c r="G6">
        <f>IF(raw_data!G6="input",2,IF(raw_data!G6="not in charge",1,0))</f>
        <v>0</v>
      </c>
      <c r="H6">
        <f>IF(raw_data!H6 = "large farm owners", 6, IF(raw_data!H6 = "medium farm owners", 5, IF(raw_data!H6 = "small farm owners", 4, IF(raw_data!H6 = "large retailers", 3, IF(raw_data!H6 = "medium retailers", 2, IF(raw_data!H6 = "small retailers", 1, 0))))))</f>
        <v>4</v>
      </c>
      <c r="I6">
        <f>IF(raw_data!I6 = "male", 0, IF(raw_data!I6 = "female", 1, 2))</f>
        <v>0</v>
      </c>
      <c r="J6" s="1">
        <f>IF(raw_data!J5="yes",1,0)</f>
        <v>1</v>
      </c>
      <c r="K6">
        <f>IF(raw_data!K6 = "yes", 1, 0)</f>
        <v>0</v>
      </c>
      <c r="L6">
        <f>IF(raw_data!L6 = "treatment for specific diseases", 1, 0)</f>
        <v>0</v>
      </c>
      <c r="M6">
        <f>IF(raw_data!M6 = "na", 0, 1)</f>
        <v>1</v>
      </c>
      <c r="N6">
        <f>IF(raw_data!N6 = "na", 0, 1)</f>
        <v>1</v>
      </c>
      <c r="O6">
        <f>IF(raw_data!O6 = "na", 0, 1)</f>
        <v>1</v>
      </c>
      <c r="P6">
        <f>IF(raw_data!P6 = "yes", 1, 0)</f>
        <v>1</v>
      </c>
      <c r="Q6">
        <f>IF(raw_data!Q6 = "bacteria develop resistance", 1, 0)</f>
        <v>1</v>
      </c>
      <c r="R6">
        <f>IF(raw_data!R6 = "yes", 1, 0)</f>
        <v>1</v>
      </c>
      <c r="S6">
        <f>IF(raw_data!S6 = "yes", 1, 0)</f>
        <v>1</v>
      </c>
      <c r="T6">
        <f>IF(raw_data!T6 = "yes", 1, 0)</f>
        <v>1</v>
      </c>
      <c r="U6">
        <f>IF(raw_data!U6 = "yes", 1, 0)</f>
        <v>1</v>
      </c>
      <c r="V6">
        <f>IF(raw_data!V6 = "yes", 1, 0)</f>
        <v>0</v>
      </c>
      <c r="W6">
        <f>IF(raw_data!W6 = "yes", 1, 0)</f>
        <v>0</v>
      </c>
      <c r="X6">
        <f>IF(raw_data!X6 = "yes", 1, 0)</f>
        <v>1</v>
      </c>
      <c r="Y6">
        <f>IF(raw_data!Y6 = "na", 0, 1)</f>
        <v>1</v>
      </c>
      <c r="Z6">
        <f>IF(raw_data!Z6 = "na", 0, 1)</f>
        <v>0</v>
      </c>
      <c r="AA6">
        <f>IF(raw_data!AA6 = "na", 0, 1)</f>
        <v>0</v>
      </c>
      <c r="AB6">
        <f>IF(raw_data!AB6 = "4 correct answers", 4, IF(raw_data!AB6 = "3 correct answers", 3, IF(raw_data!AB6 = "2 correct answers", 2, IF(raw_data!AB6 = "1 correct answer", 1, 0))))</f>
        <v>4</v>
      </c>
      <c r="AC6">
        <f>IF(raw_data!AC6="basic info",1,IF(raw_data!AC6="etiology",1,IF(raw_data!AC6="advanced understanding",1,0)))</f>
        <v>1</v>
      </c>
      <c r="AD6">
        <f>IF(raw_data!AD6 = "true", 0, 1)</f>
        <v>1</v>
      </c>
      <c r="AE6">
        <f>IF(raw_data!AE6 = "true", 1, 0)</f>
        <v>1</v>
      </c>
      <c r="AF6">
        <f>IF(raw_data!AF6 = "yes", 1, 0)</f>
        <v>1</v>
      </c>
      <c r="AG6">
        <f>IF(raw_data!AG:AG = "yes", 1, 0)</f>
        <v>0</v>
      </c>
      <c r="AH6">
        <f>IF(raw_data!AH:AH = "yes", 1, 0)</f>
        <v>0</v>
      </c>
      <c r="AI6">
        <f>IF(raw_data!AI:AI = "yes", 1, 0)</f>
        <v>0</v>
      </c>
      <c r="AJ6">
        <f>IF(raw_data!AJ:AJ = "yes", 1, 0)</f>
        <v>0</v>
      </c>
      <c r="AK6">
        <f>IF(raw_data!AK:AK = "yes", 1, 0)</f>
        <v>0</v>
      </c>
      <c r="AL6">
        <f>IF(raw_data!AL:AL = "yes", 1, 0)</f>
        <v>0</v>
      </c>
      <c r="AM6">
        <f>IF(raw_data!AM6="5 correct",5,IF(raw_data!AM6="4 correct",4,IF(raw_data!AM6="3 correct",3,IF(raw_data!AM6="2 correct", 2, IF(raw_data!AM6="1 correct",1,0)))))</f>
        <v>4</v>
      </c>
      <c r="AN6">
        <f>IF(raw_data!AN6="5 correct",5,IF(raw_data!AN6="4 correct",4,IF(raw_data!AN6="3 correct",3,IF(raw_data!AN6="2 correct", 2, IF(raw_data!AN6="1 correct",1,0)))))</f>
        <v>4</v>
      </c>
      <c r="AO6">
        <f>IF(raw_data!AO6="5 correct",5,IF(raw_data!AO6="4 correct",4,IF(raw_data!AO6="3 correct",3,IF(raw_data!AO6="2 correct", 2, IF(raw_data!AO6="1 correct",1,0)))))</f>
        <v>1</v>
      </c>
      <c r="AP6">
        <f>IF(raw_data!AP6="5 correct",5,IF(raw_data!AP6="4 correct",4,IF(raw_data!AP6="3 correct",3,IF(raw_data!AP6="2 correct", 2, IF(raw_data!AP6="1 correct",1,0)))))</f>
        <v>3</v>
      </c>
      <c r="AQ6">
        <f>IF(raw_data!AQ6 = "very serious", 5, IF(raw_data!AQ6 = "serious", 4, IF(raw_data!AQ6 = "moderately serious", 3, IF(raw_data!AQ6 = "slightly serious", 2, 1))))</f>
        <v>4</v>
      </c>
      <c r="AR6">
        <f>IF(raw_data!AR6 = "seriously concerned", 4, IF(raw_data!AR6 = "concerned", 3, IF(raw_data!AR6 = "slightly concerned", 2, IF(raw_data!AR6 = "not concerned at all", 1, 0))))</f>
        <v>3</v>
      </c>
      <c r="AS6">
        <f>IF(raw_data!AS6 = "strongly agree", 5, IF(raw_data!AS6 = "agree", 4, IF(raw_data!AS6 = "neutral", 3, IF(raw_data!AS6 = "disagree", 2, 1))))</f>
        <v>4</v>
      </c>
      <c r="AT6">
        <f>IF(raw_data!AT6 = "strongly agree", 5, IF(raw_data!AT6 = "agree", 4, IF(raw_data!AT6 = "neutral", 3, IF(raw_data!AT6 = "disagree", 2, 1))))</f>
        <v>5</v>
      </c>
      <c r="AU6">
        <f>IF(raw_data!AU6 = "strongly agree", 5, IF(raw_data!AU6 = "agree", 4, IF(raw_data!AU6 = "neutral", 3, IF(raw_data!AU6 = "disagree", 2, 1))))</f>
        <v>4</v>
      </c>
      <c r="AV6">
        <f>IF(raw_data!AV6 = "strongly agree", 5, IF(raw_data!AV6 = "agree", 4, IF(raw_data!AV6 = "neutral", 3, IF(raw_data!AV6 = "disagree", 2, 1))))</f>
        <v>4</v>
      </c>
      <c r="AW6">
        <f>IF(raw_data!AW6 = "strongly agree", 5, IF(raw_data!AW6 = "agree", 4, IF(raw_data!AW6 = "neutral", 3, IF(raw_data!AW6 = "disagree", 2, 1))))</f>
        <v>5</v>
      </c>
      <c r="AX6">
        <f>IF(raw_data!AX6 = "strongly agree", 5, IF(raw_data!AX6 = "agree", 4, IF(raw_data!AX6 = "neutral", 3, IF(raw_data!AX6 = "disagree", 2, 1))))</f>
        <v>5</v>
      </c>
      <c r="AY6">
        <f>IF(raw_data!AY6 = "strongly agree", 5, IF(raw_data!AY6 = "agree", 4, IF(raw_data!AY6 = "neutral", 3, IF(raw_data!AY6 = "disagree", 2, 1))))</f>
        <v>5</v>
      </c>
      <c r="AZ6">
        <f>IF(raw_data!AZ6 = "strongly agree", 5, IF(raw_data!AZ6 = "agree", 4, IF(raw_data!AZ6 = "neutral", 3, IF(raw_data!AZ6 = "disagree", 2, 1))))</f>
        <v>2</v>
      </c>
      <c r="BA6">
        <f>IF(raw_data!BA6 = "strongly agree", 5, IF(raw_data!BA6 = "agree", 4, IF(raw_data!BA6 = "neutral", 3, IF(raw_data!BA6 = "disagree", 2, 1))))</f>
        <v>4</v>
      </c>
      <c r="BB6">
        <f>IF(raw_data!BB6 = "strongly agree", 5, IF(raw_data!BB6 = "agree", 4, IF(raw_data!BB6 = "neutral", 3, IF(raw_data!BB6 = "disagree", 2, 1))))</f>
        <v>5</v>
      </c>
      <c r="BC6">
        <f>IF(raw_data!BC6 = "strongly agree", 5, IF(raw_data!BC6 = "agree", 4, IF(raw_data!BC6 = "neutral", 3, IF(raw_data!BC6 = "disagree", 2, 1))))</f>
        <v>5</v>
      </c>
      <c r="BD6">
        <f>IF(raw_data!BD6 = "strongly agree", 5, IF(raw_data!BD6 = "agree", 4, IF(raw_data!BD6 = "neutral", 3, IF(raw_data!BD6 = "disagree", 2, 1))))</f>
        <v>4</v>
      </c>
      <c r="BE6">
        <f>IF(raw_data!BE6 = "very strong", 5, IF(raw_data!BE6 = "substantial", 4, IF(raw_data!BE6 = "moderate", 3, IF(raw_data!BE6  = "limited", 2, 1))))</f>
        <v>1</v>
      </c>
      <c r="BF6">
        <f>IF(raw_data!BF6 = "very strong", 5, IF(raw_data!BF6 = "substantial", 4, IF(raw_data!BF6 = "moderate", 3, IF(raw_data!BF6  = "limited", 2, 1))))</f>
        <v>5</v>
      </c>
      <c r="BG6">
        <f>IF(raw_data!BG6 = "very strong", 5, IF(raw_data!BG6 = "substantial", 4, IF(raw_data!BG6 = "moderate", 3, IF(raw_data!BG6  = "limited", 2, 1))))</f>
        <v>4</v>
      </c>
      <c r="BH6">
        <f>IF(raw_data!BH6 = "very strong", 5, IF(raw_data!BH6 = "substantial", 4, IF(raw_data!BH6 = "moderate", 3, IF(raw_data!BH6 = "limited", 2, 1))))</f>
        <v>3</v>
      </c>
      <c r="BI6">
        <f>IF(raw_data!BI6 = "very strong", 5, IF(raw_data!BI6 = "substantial", 4, IF(raw_data!BI6 = "moderate", 3, IF(raw_data!BI6 = "limited", 2, 1))))</f>
        <v>5</v>
      </c>
      <c r="BJ6">
        <f>IF(raw_data!BJ6 = "very strong", 5, IF(raw_data!BJ6 = "substantial", 4, IF(raw_data!BJ6 = "moderate", 3, IF(raw_data!BJ6 = "limited", 2, 1))))</f>
        <v>4</v>
      </c>
      <c r="BK6">
        <f>IF(raw_data!BK6 = "very strong", 5, IF(raw_data!BK6 = "substantial", 4, IF(raw_data!BK6 = "moderate", 3, IF(raw_data!BK6 = "limited", 2, 1))))</f>
        <v>4</v>
      </c>
      <c r="BL6">
        <f>IF(raw_data!BL6 = "very strong", 5, IF(raw_data!BL6 = "substantial", 4, IF(raw_data!BL6 = "moderate", 3, IF(raw_data!BL6 = "limited", 2, 1))))</f>
        <v>4</v>
      </c>
      <c r="BM6">
        <f>IF(raw_data!BM6 = "very strong", 5, IF(raw_data!BM6 = "substantial", 4, IF(raw_data!BM6 = "moderate", 3, IF(raw_data!BM6 = "limited", 2, 1))))</f>
        <v>5</v>
      </c>
      <c r="BN6">
        <f>IF(raw_data!BN6 = "very strong", 5, IF(raw_data!BN6 = "substantial", 4, IF(raw_data!BN6 = "moderate", 3, IF(raw_data!BN6 = "limited", 2, 1))))</f>
        <v>5</v>
      </c>
      <c r="BO6">
        <f>IF(raw_data!BO6 = "very strong", 5, IF(raw_data!BO6 = "substantial", 4, IF(raw_data!BO6 = "moderate", 3, IF(raw_data!BO6 = "limited", 2, 1))))</f>
        <v>5</v>
      </c>
      <c r="BP6">
        <f>IF(raw_data!BP6 = "very strong", 5, IF(raw_data!BP6 = "substantial", 4, IF(raw_data!BP6 = "moderate", 3, IF(raw_data!BP6 = "limited", 2, 1))))</f>
        <v>5</v>
      </c>
      <c r="BQ6">
        <f>IF(raw_data!BQ6 = "na", 0, 1)</f>
        <v>1</v>
      </c>
      <c r="BR6">
        <f>IF(raw_data!BR6 = "na", 0, 1)</f>
        <v>1</v>
      </c>
      <c r="BS6">
        <f>IF(raw_data!BS6 = "na", 0, 1)</f>
        <v>1</v>
      </c>
      <c r="BT6">
        <f>IF(raw_data!BT6 = "na", 0, 1)</f>
        <v>1</v>
      </c>
      <c r="BU6">
        <f>IF(raw_data!BU6 = "na", 0, 1)</f>
        <v>1</v>
      </c>
      <c r="BV6">
        <f>IF(raw_data!BV6 = "na", 0, 1)</f>
        <v>1</v>
      </c>
      <c r="BW6">
        <f>IF(raw_data!BW6 ="no", 0, 1)</f>
        <v>1</v>
      </c>
      <c r="BX6">
        <f>IF(raw_data!BX6 ="no", 0, 1)</f>
        <v>1</v>
      </c>
      <c r="BY6">
        <f>IF(raw_data!BY6 ="no", 0, 1)</f>
        <v>1</v>
      </c>
      <c r="BZ6">
        <f>IF(raw_data!BZ6 ="no", 0, 1)</f>
        <v>0</v>
      </c>
      <c r="CA6">
        <f>IF(raw_data!CA6 ="no", 0, 1)</f>
        <v>1</v>
      </c>
      <c r="CB6">
        <f>IF(raw_data!CB6 ="no", 0, 1)</f>
        <v>1</v>
      </c>
      <c r="CC6">
        <f>IF(raw_data!CC6 ="no", 0, 1)</f>
        <v>1</v>
      </c>
      <c r="CD6">
        <f>IF(raw_data!CD6 ="no", 0, 1)</f>
        <v>1</v>
      </c>
      <c r="CE6">
        <f>IF(raw_data!CE6 = "yes", 1, 0)</f>
        <v>0</v>
      </c>
      <c r="CF6">
        <f>IF(raw_data!CF6 = "yes", 1, 0)</f>
        <v>0</v>
      </c>
      <c r="CG6">
        <f>IF(raw_data!CG6 = "yes", 1, 0)</f>
        <v>0</v>
      </c>
      <c r="CH6">
        <f>IF(raw_data!CH6 = "yes", 1, 0)</f>
        <v>0</v>
      </c>
      <c r="CI6">
        <f>IF(raw_data!CI6 = "yes", 1, 0)</f>
        <v>0</v>
      </c>
      <c r="CJ6">
        <f>IF(raw_data!CJ6 = "yes", 1, 0)</f>
        <v>0</v>
      </c>
      <c r="CK6">
        <f>IF(raw_data!CK6 = "yes", 1, 0)</f>
        <v>1</v>
      </c>
      <c r="CL6">
        <f>IF(raw_data!CL6 = "yes", 1, 0)</f>
        <v>0</v>
      </c>
      <c r="CM6">
        <f>IF(raw_data!CM6 = "yes", 1, 0)</f>
        <v>1</v>
      </c>
      <c r="CN6">
        <f>IF(raw_data!CN6 = "yes", 1, 0)</f>
        <v>0</v>
      </c>
      <c r="CO6">
        <f>IF(raw_data!CO6 = "yes", 1, 0)</f>
        <v>1</v>
      </c>
      <c r="CP6">
        <f>IF(raw_data!CP6 = "yes", 1, 0)</f>
        <v>0</v>
      </c>
      <c r="CQ6">
        <f>IF(raw_data!CQ6 = "yes", 1, 0)</f>
        <v>0</v>
      </c>
      <c r="CR6">
        <f>IF(raw_data!CR6 = "yes", 1, 0)</f>
        <v>0</v>
      </c>
      <c r="CS6">
        <f>IF(raw_data!CS6 = "yes", 1, 0)</f>
        <v>0</v>
      </c>
      <c r="CT6">
        <f>IF(raw_data!CT6 = "yes", 1, 0)</f>
        <v>0</v>
      </c>
      <c r="CU6">
        <f>IF(raw_data!CU6="na",0,IF(raw_data!CU6="no",0,1))</f>
        <v>0</v>
      </c>
      <c r="CV6">
        <f>IF(raw_data!CV6 = "yes", 1, 0)</f>
        <v>1</v>
      </c>
      <c r="CW6">
        <f>IF(raw_data!CW6 = "yes", 1, 0)</f>
        <v>0</v>
      </c>
      <c r="CX6">
        <f>IF(raw_data!CX6 = "yes", 0, 1)</f>
        <v>0</v>
      </c>
      <c r="CY6">
        <f>IF(raw_data!CY6 = "yes", 1, 0)</f>
        <v>1</v>
      </c>
      <c r="CZ6">
        <f>IF(raw_data!CZ6 = "as prescribed", 1, 0)</f>
        <v>1</v>
      </c>
      <c r="DA6">
        <f>IF(raw_data!DA6 = "yes", 1, 0)</f>
        <v>1</v>
      </c>
      <c r="DB6">
        <f>IF(raw_data!DB6 = "yes", 1, 0)</f>
        <v>1</v>
      </c>
      <c r="DC6">
        <f>IF(raw_data!DC6 = "yes", 1, 0)</f>
        <v>1</v>
      </c>
      <c r="DD6">
        <f>IF(raw_data!DD6 = "yes", 1, 0)</f>
        <v>1</v>
      </c>
      <c r="DE6">
        <f>IF(raw_data!DE6 = "yes", 1, 0)</f>
        <v>1</v>
      </c>
      <c r="DF6">
        <f>IF(raw_data!DF6 = "no", 0, 1)</f>
        <v>1</v>
      </c>
      <c r="DG6">
        <f>IF(raw_data!DG6 = "yes", 1, 0)</f>
        <v>1</v>
      </c>
      <c r="DH6">
        <f>IF(raw_data!DH6 = "yes", 1, 0)</f>
        <v>1</v>
      </c>
      <c r="DI6">
        <f>IF(raw_data!DI6 = "yes", 1, 0)</f>
        <v>1</v>
      </c>
      <c r="DJ6">
        <f>IF(raw_data!DJ6 = "yes", 0, 1)</f>
        <v>1</v>
      </c>
      <c r="DK6">
        <f>IF(raw_data!DK6 = "yes", 0, 1)</f>
        <v>1</v>
      </c>
      <c r="DL6">
        <f>IF(raw_data!DL6="na",0,IF(raw_data!DL6="no",0,1))</f>
        <v>0</v>
      </c>
      <c r="DM6">
        <f>IF(raw_data!DM6 = "yes", 1, 0)</f>
        <v>1</v>
      </c>
      <c r="DN6">
        <f>IF(raw_data!DN6 = "yes", 1, 0)</f>
        <v>1</v>
      </c>
      <c r="DO6">
        <f>IF(raw_data!DO6 = "yes", 1, 0)</f>
        <v>1</v>
      </c>
      <c r="DP6">
        <f>IF(raw_data!DP6 = "yes", 0, 1)</f>
        <v>1</v>
      </c>
      <c r="DQ6">
        <f>IF(raw_data!DQ6 = "yes", 0, 1)</f>
        <v>1</v>
      </c>
      <c r="DR6">
        <f>IF(raw_data!DR6 = "na", 0, IF(raw_data!DR6 = "no", 0, 1))</f>
        <v>1</v>
      </c>
      <c r="DS6">
        <f>IF(raw_data!DS6 = "yes", 1, 0)</f>
        <v>1</v>
      </c>
      <c r="DT6">
        <f>IF(raw_data!DT6 = "yes", 0, 1)</f>
        <v>1</v>
      </c>
      <c r="DU6">
        <f>IF(raw_data!DU6 = "yes", 1, 0)</f>
        <v>0</v>
      </c>
      <c r="DV6">
        <f>IF(raw_data!DV6 = "yes", 0, 1)</f>
        <v>1</v>
      </c>
      <c r="DW6">
        <f>IF(raw_data!DW6 = "yes", 1, 0)</f>
        <v>1</v>
      </c>
      <c r="DX6">
        <f>IF(raw_data!DX6="na",0,IF(raw_data!DX6="no",0,1))</f>
        <v>0</v>
      </c>
      <c r="DY6">
        <f>IF(raw_data!DY6 = "don't check", 0, 1)</f>
        <v>1</v>
      </c>
      <c r="DZ6">
        <f>IF(raw_data!DZ6 = "pull out", 1, 0)</f>
        <v>1</v>
      </c>
      <c r="EA6" s="1">
        <f>IF(raw_data!EA6 = "yes", 1, 0)</f>
        <v>0</v>
      </c>
      <c r="EB6">
        <f>IF(raw_data!EB6 = "yes", 1, 0)</f>
        <v>1</v>
      </c>
      <c r="EC6">
        <f>IF(raw_data!EC6 = "na", 0, 1)</f>
        <v>1</v>
      </c>
      <c r="ED6">
        <f>IF(raw_data!ED6 = "na", 0, 1)</f>
        <v>1</v>
      </c>
      <c r="EE6">
        <f>IF(raw_data!EE6 = "yes", 1, 0)</f>
        <v>1</v>
      </c>
      <c r="EF6">
        <f>IF(raw_data!EF6 = "na", 0, 1)</f>
        <v>1</v>
      </c>
      <c r="EG6">
        <f>IF(raw_data!EG6 = "na", 0, 1)</f>
        <v>1</v>
      </c>
      <c r="EH6">
        <f>IF(raw_data!EH6 = "yes", 1, 0)</f>
        <v>1</v>
      </c>
      <c r="EI6">
        <f>IF(raw_data!EI6 = "na", 0, 1)</f>
        <v>0</v>
      </c>
      <c r="EJ6">
        <f>IF(raw_data!EJ6 = "na", 0, 1)</f>
        <v>0</v>
      </c>
      <c r="EK6">
        <f>IF(raw_data!EK6 = "yes", 1, 0)</f>
        <v>1</v>
      </c>
      <c r="EL6">
        <f>IF(raw_data!EL6 = "na", 0, 1)</f>
        <v>1</v>
      </c>
      <c r="EM6">
        <f>IF(raw_data!EM6 = "na", 0, 1)</f>
        <v>1</v>
      </c>
      <c r="EN6">
        <f>IF(raw_data!EN6 = "na", 0, 1)</f>
        <v>0</v>
      </c>
      <c r="EO6">
        <f>IF(raw_data!EO6 = "yes", 1, 0)</f>
        <v>0</v>
      </c>
      <c r="EP6">
        <f>IF(raw_data!EP6 = "na", 0, 1)</f>
        <v>0</v>
      </c>
      <c r="EQ6">
        <f>IF(raw_data!EQ6 = "na", 0, 1)</f>
        <v>0</v>
      </c>
      <c r="ER6">
        <f>IF(raw_data!ER6 = "na", 0, 1)</f>
        <v>0</v>
      </c>
      <c r="ES6">
        <f>IF(raw_data!ES6 = "yes", 1, 0)</f>
        <v>1</v>
      </c>
      <c r="ET6">
        <f>IF(raw_data!ET6 = "all the time", 2, IF(raw_data!ET6 = "often", 1, 0))</f>
        <v>2</v>
      </c>
      <c r="EU6" s="1">
        <f>IF(raw_data!EU6 = "yes", 1, 0)</f>
        <v>1</v>
      </c>
      <c r="EV6">
        <f>IF(raw_data!EV6 = "interested", 2, IF(raw_data!EV6 = "neutral", 1, 0))</f>
        <v>2</v>
      </c>
      <c r="EW6">
        <f>IF(raw_data!EW6 = "na", 0, 1)</f>
        <v>1</v>
      </c>
      <c r="EX6">
        <f>IF(raw_data!EX6 = "na", 0, 1)</f>
        <v>1</v>
      </c>
      <c r="EY6" s="1">
        <f>IF(raw_data!EY6 = "na", 0, 1)</f>
        <v>1</v>
      </c>
      <c r="EZ6" s="83">
        <f>IF(raw_data!EZ6="tv",1,IF(raw_data!EZ6="radio",1,IF(raw_data!EZ6="newspaper",1,IF(raw_data!EZ6="internet",1,IF(raw_data!EZ6="sns",1,IF(raw_data!EZ6="na",0,2))))))</f>
        <v>1</v>
      </c>
      <c r="FA6" s="83">
        <f>IF(raw_data!FA6="tv",1,IF(raw_data!FA6="radio",1,IF(raw_data!FA6="newspaper",1,IF(raw_data!FA6="internet",1,IF(raw_data!FA6="sns",1,IF(raw_data!FA6="na",0,2))))))</f>
        <v>1</v>
      </c>
      <c r="FB6" s="83">
        <f>IF(raw_data!FB6="tv",1,IF(raw_data!FB6="radio",1,IF(raw_data!FB6="newspaper",1,IF(raw_data!FB6="internet",1,IF(raw_data!FB6="sns",1,IF(raw_data!FB6="na",0,2))))))</f>
        <v>0</v>
      </c>
      <c r="FC6">
        <f>IF(raw_data!FC6 = "4+ hrs", 4, IF(raw_data!FC6 = "2-4 hrs", 3, IF(raw_data!FC6 = "1-2 hrs", 2, IF(raw_data!FC6 = "less than 1 hr", 1, 0))))</f>
        <v>4</v>
      </c>
      <c r="FD6">
        <f>IF(raw_data!FD6 = "4+ hrs", 4, IF(raw_data!FD6 = "2-4 hrs", 3, IF(raw_data!FD6 = "1-2 hrs", 2, IF(raw_data!FD6 = "less than 1 hr", 1, 0))))</f>
        <v>2</v>
      </c>
      <c r="FE6">
        <f>IF(raw_data!FE6 = "4+ hrs", 4, IF(raw_data!FE6 = "2-4 hrs", 3, IF(raw_data!FE6 = "1-2 hrs", 2, IF(raw_data!FE6 = "less than 1 hr", 1, 0))))</f>
        <v>0</v>
      </c>
      <c r="FF6" s="83">
        <f>IF(raw_data!FF6="tv",1,IF(raw_data!FF6="radio",1,IF(raw_data!FF6="newspaper",1,IF(raw_data!FF6="internet",1,IF(raw_data!FF6="sns",1,IF(raw_data!FF6="na",0,2))))))</f>
        <v>1</v>
      </c>
      <c r="FG6" s="83">
        <f>IF(raw_data!FG6="tv",1,IF(raw_data!FG6="radio",1,IF(raw_data!FG6="newspaper",1,IF(raw_data!FG6="internet",1,IF(raw_data!FG6="sns",1,IF(raw_data!FG6="na",0,2))))))</f>
        <v>1</v>
      </c>
      <c r="FH6" s="83">
        <f>IF(raw_data!FH6="tv",1,IF(raw_data!FH6="radio",1,IF(raw_data!FH6="newspaper",1,IF(raw_data!FH6="internet",1,IF(raw_data!FH6="sns",1,IF(raw_data!FH6="na",0,2))))))</f>
        <v>0</v>
      </c>
      <c r="FI6">
        <f>IF(raw_data!FI6 = "4+ hrs", 4, IF(raw_data!FI6 = "2-4 hrs", 3, IF(raw_data!FI6 = "1-2 hrs", 2, IF(raw_data!FI6 = "less than 1 hr", 1, 0))))</f>
        <v>4</v>
      </c>
      <c r="FJ6">
        <f>IF(raw_data!FJ6 = "4+ hrs", 4, IF(raw_data!FJ6 = "2-4 hrs", 3, IF(raw_data!FJ6 = "1-2 hrs", 2, IF(raw_data!FJ6 = "less than 1 hr", 1, 0))))</f>
        <v>2</v>
      </c>
      <c r="FK6">
        <f>IF(raw_data!FK6 = "4+ hrs", 4, IF(raw_data!FK6 = "2-4 hrs", 3, IF(raw_data!FK6 = "1-2 hrs", 2, IF(raw_data!FK6 = "less than 1 hr", 1, 0))))</f>
        <v>0</v>
      </c>
      <c r="FL6">
        <f>IF(raw_data!FL6="only news",1,IF(raw_data!FL6="mostly news",2,IF(raw_data!FL6="balanced",3,IF(raw_data!FL6="mostly entertainment",2,1))))</f>
        <v>2</v>
      </c>
      <c r="FM6">
        <f>IF(raw_data!FM6 = "yes", 1, 0)</f>
        <v>1</v>
      </c>
      <c r="FN6">
        <f>IF(raw_data!FN6 = "yes", 1, 0)</f>
        <v>0</v>
      </c>
      <c r="FO6">
        <f>IF(raw_data!FO6 = "yes", 1, 0)</f>
        <v>1</v>
      </c>
      <c r="FP6">
        <f>IF(raw_data!FP6 = "yes", 1, 0)</f>
        <v>0</v>
      </c>
      <c r="FQ6">
        <f>IF(raw_data!FQ6 = "yes", 1, 0)</f>
        <v>1</v>
      </c>
      <c r="FR6">
        <f>IF(raw_data!FR6="na",0,IF(raw_data!FR6="no",0,1))</f>
        <v>1</v>
      </c>
      <c r="FS6" s="83">
        <f>IF(raw_data!FS6="vet school", 1, IF(raw_data!FS6="symposia", 1, IF(raw_data!FS6="conferences", 1, IF(raw_data!FS6="online course", 1, IF(raw_data!FS6="websites", 1, IF(raw_data!FS6="documentary", 1, IF(raw_data!FS6="tv", 1, IF(raw_data!FS6="newspaper", 1, IF(raw_data!FS6="blogs", 1, IF(raw_data!FS6="sns", 1, IF(raw_data!FS6="na", 0, 2)))))))))))</f>
        <v>1</v>
      </c>
      <c r="FT6" s="83">
        <f>IF(raw_data!FT6="vet school", 1, IF(raw_data!FT6="symposia", 1, IF(raw_data!FT6="conferences", 1, IF(raw_data!FT6="online course", 1, IF(raw_data!FT6="websites", 1, IF(raw_data!FT6="documentary", 1, IF(raw_data!FT6="tv", 1, IF(raw_data!FT6="newspaper", 1, IF(raw_data!FT6="blogs", 1, IF(raw_data!FT6="sns", 1, IF(raw_data!FT6="na", 0, 2)))))))))))</f>
        <v>0</v>
      </c>
      <c r="FU6" s="83">
        <f>IF(raw_data!FU6="vet school", 1, IF(raw_data!FU6="symposia", 1, IF(raw_data!FU6="conferences", 1, IF(raw_data!FU6="online course", 1, IF(raw_data!FU6="websites", 1, IF(raw_data!FU6="documentary", 1, IF(raw_data!FU6="tv", 1, IF(raw_data!FU6="newspaper", 1, IF(raw_data!FU6="blogs", 1, IF(raw_data!FU6="sns", 1, IF(raw_data!FU6="na", 0, 2)))))))))))</f>
        <v>0</v>
      </c>
    </row>
    <row r="7" spans="1:185">
      <c r="A7" s="1">
        <v>4</v>
      </c>
      <c r="B7">
        <f>IF(raw_data!B:B="post-graduate",7,IF(raw_data!B7="graduate",6,IF(raw_data!B7="college",5,IF(raw_data!B7="technical",4,IF(raw_data!B7="high school",3,IF(raw_data!B7="elementary",2,IF(raw_data!B7="some schooling",1,0)))))))</f>
        <v>2</v>
      </c>
      <c r="C7">
        <f>IF(raw_data!C7 = "proprietor", 0, IF(raw_data!C7 = "sales representative", 1, IF(raw_data!C7 = "staff", 2, IF(raw_data!C7 = "vet pharmacist", 3, 4))))</f>
        <v>2</v>
      </c>
      <c r="D7">
        <f>SUM(2020 + (raw_data!D7 * -1))</f>
        <v>24</v>
      </c>
      <c r="E7">
        <f>IF(raw_data!E7 = "less than 1 year", 0, IF(raw_data!E7 = "1 to 2 years", 1, IF(raw_data!E7 = "2 to 5 years", 2, IF(raw_data!E7 = "5 to 10 years", 3, 4))))</f>
        <v>3</v>
      </c>
      <c r="F7">
        <f>IF(raw_data!F7="large-scale",2,IF(raw_data!F7="medium-scale",1,0))</f>
        <v>1</v>
      </c>
      <c r="G7">
        <f>IF(raw_data!G7="input",2,IF(raw_data!G7="not in charge",1,0))</f>
        <v>1</v>
      </c>
      <c r="H7">
        <f>IF(raw_data!H7 = "large farm owners", 6, IF(raw_data!H7 = "medium farm owners", 5, IF(raw_data!H7 = "small farm owners", 4, IF(raw_data!H7 = "large retailers", 3, IF(raw_data!H7 = "medium retailers", 2, IF(raw_data!H7 = "small retailers", 1, 0))))))</f>
        <v>1</v>
      </c>
      <c r="I7">
        <f>IF(raw_data!I7 = "male", 0, IF(raw_data!I7 = "female", 1, 2))</f>
        <v>0</v>
      </c>
      <c r="J7" s="1">
        <f>IF(raw_data!J6="yes",1,0)</f>
        <v>1</v>
      </c>
      <c r="K7">
        <f>IF(raw_data!K7 = "yes", 1, 0)</f>
        <v>0</v>
      </c>
      <c r="L7">
        <f>IF(raw_data!L7 = "treatment for specific diseases", 1, 0)</f>
        <v>0</v>
      </c>
      <c r="M7">
        <f>IF(raw_data!M7 = "na", 0, 1)</f>
        <v>1</v>
      </c>
      <c r="N7">
        <f>IF(raw_data!N7 = "na", 0, 1)</f>
        <v>0</v>
      </c>
      <c r="O7">
        <f>IF(raw_data!O7 = "na", 0, 1)</f>
        <v>0</v>
      </c>
      <c r="P7">
        <f>IF(raw_data!P7 = "yes", 1, 0)</f>
        <v>0</v>
      </c>
      <c r="Q7">
        <f>IF(raw_data!Q7 = "bacteria develop resistance", 1, 0)</f>
        <v>0</v>
      </c>
      <c r="R7">
        <f>IF(raw_data!R7 = "yes", 1, 0)</f>
        <v>0</v>
      </c>
      <c r="S7">
        <f>IF(raw_data!S7 = "yes", 1, 0)</f>
        <v>0</v>
      </c>
      <c r="T7">
        <f>IF(raw_data!T7 = "yes", 1, 0)</f>
        <v>0</v>
      </c>
      <c r="U7">
        <f>IF(raw_data!U7 = "yes", 1, 0)</f>
        <v>0</v>
      </c>
      <c r="V7">
        <f>IF(raw_data!V7 = "yes", 1, 0)</f>
        <v>0</v>
      </c>
      <c r="W7">
        <f>IF(raw_data!W7 = "yes", 1, 0)</f>
        <v>0</v>
      </c>
      <c r="X7">
        <f>IF(raw_data!X7 = "yes", 1, 0)</f>
        <v>0</v>
      </c>
      <c r="Y7">
        <f>IF(raw_data!Y7 = "na", 0, 1)</f>
        <v>0</v>
      </c>
      <c r="Z7">
        <f>IF(raw_data!Z7 = "na", 0, 1)</f>
        <v>0</v>
      </c>
      <c r="AA7">
        <f>IF(raw_data!AA7 = "na", 0, 1)</f>
        <v>0</v>
      </c>
      <c r="AB7">
        <f>IF(raw_data!AB7 = "4 correct answers", 4, IF(raw_data!AB7 = "3 correct answers", 3, IF(raw_data!AB7 = "2 correct answers", 2, IF(raw_data!AB7 = "1 correct answer", 1, 0))))</f>
        <v>1</v>
      </c>
      <c r="AC7">
        <f>IF(raw_data!AC7="basic info",1,IF(raw_data!AC7="etiology",1,IF(raw_data!AC7="advanced understanding",1,0)))</f>
        <v>0</v>
      </c>
      <c r="AD7">
        <f>IF(raw_data!AD7 = "true", 0, 1)</f>
        <v>0</v>
      </c>
      <c r="AE7">
        <f>IF(raw_data!AE7 = "true", 1, 0)</f>
        <v>0</v>
      </c>
      <c r="AF7">
        <f>IF(raw_data!AF7 = "yes", 1, 0)</f>
        <v>0</v>
      </c>
      <c r="AG7">
        <f>IF(raw_data!AG:AG = "yes", 1, 0)</f>
        <v>0</v>
      </c>
      <c r="AH7">
        <f>IF(raw_data!AH:AH = "yes", 1, 0)</f>
        <v>0</v>
      </c>
      <c r="AI7">
        <f>IF(raw_data!AI:AI = "yes", 1, 0)</f>
        <v>0</v>
      </c>
      <c r="AJ7">
        <f>IF(raw_data!AJ:AJ = "yes", 1, 0)</f>
        <v>0</v>
      </c>
      <c r="AK7">
        <f>IF(raw_data!AK:AK = "yes", 1, 0)</f>
        <v>0</v>
      </c>
      <c r="AL7">
        <f>IF(raw_data!AL:AL = "yes", 1, 0)</f>
        <v>0</v>
      </c>
      <c r="AM7">
        <f>IF(raw_data!AM7="5 correct",5,IF(raw_data!AM7="4 correct",4,IF(raw_data!AM7="3 correct",3,IF(raw_data!AM7="2 correct", 2, IF(raw_data!AM7="1 correct",1,0)))))</f>
        <v>0</v>
      </c>
      <c r="AN7">
        <f>IF(raw_data!AN7="5 correct",5,IF(raw_data!AN7="4 correct",4,IF(raw_data!AN7="3 correct",3,IF(raw_data!AN7="2 correct", 2, IF(raw_data!AN7="1 correct",1,0)))))</f>
        <v>0</v>
      </c>
      <c r="AO7">
        <f>IF(raw_data!AO7="5 correct",5,IF(raw_data!AO7="4 correct",4,IF(raw_data!AO7="3 correct",3,IF(raw_data!AO7="2 correct", 2, IF(raw_data!AO7="1 correct",1,0)))))</f>
        <v>0</v>
      </c>
      <c r="AP7">
        <f>IF(raw_data!AP7="5 correct",5,IF(raw_data!AP7="4 correct",4,IF(raw_data!AP7="3 correct",3,IF(raw_data!AP7="2 correct", 2, IF(raw_data!AP7="1 correct",1,0)))))</f>
        <v>0</v>
      </c>
      <c r="AQ7">
        <f>IF(raw_data!AQ7 = "very serious", 5, IF(raw_data!AQ7 = "serious", 4, IF(raw_data!AQ7 = "moderately serious", 3, IF(raw_data!AQ7 = "slightly serious", 2, 1))))</f>
        <v>4</v>
      </c>
      <c r="AR7">
        <f>IF(raw_data!AR7 = "seriously concerned", 4, IF(raw_data!AR7 = "concerned", 3, IF(raw_data!AR7 = "slightly concerned", 2, IF(raw_data!AR7 = "not concerned at all", 1, 0))))</f>
        <v>3</v>
      </c>
      <c r="AS7">
        <f>IF(raw_data!AS7 = "strongly agree", 5, IF(raw_data!AS7 = "agree", 4, IF(raw_data!AS7 = "neutral", 3, IF(raw_data!AS7 = "disagree", 2, 1))))</f>
        <v>4</v>
      </c>
      <c r="AT7">
        <f>IF(raw_data!AT7 = "strongly agree", 5, IF(raw_data!AT7 = "agree", 4, IF(raw_data!AT7 = "neutral", 3, IF(raw_data!AT7 = "disagree", 2, 1))))</f>
        <v>5</v>
      </c>
      <c r="AU7">
        <f>IF(raw_data!AU7 = "strongly agree", 5, IF(raw_data!AU7 = "agree", 4, IF(raw_data!AU7 = "neutral", 3, IF(raw_data!AU7 = "disagree", 2, 1))))</f>
        <v>4</v>
      </c>
      <c r="AV7">
        <f>IF(raw_data!AV7 = "strongly agree", 5, IF(raw_data!AV7 = "agree", 4, IF(raw_data!AV7 = "neutral", 3, IF(raw_data!AV7 = "disagree", 2, 1))))</f>
        <v>4</v>
      </c>
      <c r="AW7">
        <f>IF(raw_data!AW7 = "strongly agree", 5, IF(raw_data!AW7 = "agree", 4, IF(raw_data!AW7 = "neutral", 3, IF(raw_data!AW7 = "disagree", 2, 1))))</f>
        <v>4</v>
      </c>
      <c r="AX7">
        <f>IF(raw_data!AX7 = "strongly agree", 5, IF(raw_data!AX7 = "agree", 4, IF(raw_data!AX7 = "neutral", 3, IF(raw_data!AX7 = "disagree", 2, 1))))</f>
        <v>2</v>
      </c>
      <c r="AY7">
        <f>IF(raw_data!AY7 = "strongly agree", 5, IF(raw_data!AY7 = "agree", 4, IF(raw_data!AY7 = "neutral", 3, IF(raw_data!AY7 = "disagree", 2, 1))))</f>
        <v>3</v>
      </c>
      <c r="AZ7">
        <f>IF(raw_data!AZ7 = "strongly agree", 5, IF(raw_data!AZ7 = "agree", 4, IF(raw_data!AZ7 = "neutral", 3, IF(raw_data!AZ7 = "disagree", 2, 1))))</f>
        <v>4</v>
      </c>
      <c r="BA7">
        <f>IF(raw_data!BA7 = "strongly agree", 5, IF(raw_data!BA7 = "agree", 4, IF(raw_data!BA7 = "neutral", 3, IF(raw_data!BA7 = "disagree", 2, 1))))</f>
        <v>4</v>
      </c>
      <c r="BB7">
        <f>IF(raw_data!BB7 = "strongly agree", 5, IF(raw_data!BB7 = "agree", 4, IF(raw_data!BB7 = "neutral", 3, IF(raw_data!BB7 = "disagree", 2, 1))))</f>
        <v>5</v>
      </c>
      <c r="BC7">
        <f>IF(raw_data!BC7 = "strongly agree", 5, IF(raw_data!BC7 = "agree", 4, IF(raw_data!BC7 = "neutral", 3, IF(raw_data!BC7 = "disagree", 2, 1))))</f>
        <v>5</v>
      </c>
      <c r="BD7">
        <f>IF(raw_data!BD7 = "strongly agree", 5, IF(raw_data!BD7 = "agree", 4, IF(raw_data!BD7 = "neutral", 3, IF(raw_data!BD7 = "disagree", 2, 1))))</f>
        <v>3</v>
      </c>
      <c r="BE7">
        <f>IF(raw_data!BE7 = "very strong", 5, IF(raw_data!BE7 = "substantial", 4, IF(raw_data!BE7 = "moderate", 3, IF(raw_data!BE7  = "limited", 2, 1))))</f>
        <v>2</v>
      </c>
      <c r="BF7">
        <f>IF(raw_data!BF7 = "very strong", 5, IF(raw_data!BF7 = "substantial", 4, IF(raw_data!BF7 = "moderate", 3, IF(raw_data!BF7  = "limited", 2, 1))))</f>
        <v>3</v>
      </c>
      <c r="BG7">
        <f>IF(raw_data!BG7 = "very strong", 5, IF(raw_data!BG7 = "substantial", 4, IF(raw_data!BG7 = "moderate", 3, IF(raw_data!BG7  = "limited", 2, 1))))</f>
        <v>4</v>
      </c>
      <c r="BH7">
        <f>IF(raw_data!BH7 = "very strong", 5, IF(raw_data!BH7 = "substantial", 4, IF(raw_data!BH7 = "moderate", 3, IF(raw_data!BH7 = "limited", 2, 1))))</f>
        <v>4</v>
      </c>
      <c r="BI7">
        <f>IF(raw_data!BI7 = "very strong", 5, IF(raw_data!BI7 = "substantial", 4, IF(raw_data!BI7 = "moderate", 3, IF(raw_data!BI7 = "limited", 2, 1))))</f>
        <v>3</v>
      </c>
      <c r="BJ7">
        <f>IF(raw_data!BJ7 = "very strong", 5, IF(raw_data!BJ7 = "substantial", 4, IF(raw_data!BJ7 = "moderate", 3, IF(raw_data!BJ7 = "limited", 2, 1))))</f>
        <v>2</v>
      </c>
      <c r="BK7">
        <f>IF(raw_data!BK7 = "very strong", 5, IF(raw_data!BK7 = "substantial", 4, IF(raw_data!BK7 = "moderate", 3, IF(raw_data!BK7 = "limited", 2, 1))))</f>
        <v>4</v>
      </c>
      <c r="BL7">
        <f>IF(raw_data!BL7 = "very strong", 5, IF(raw_data!BL7 = "substantial", 4, IF(raw_data!BL7 = "moderate", 3, IF(raw_data!BL7 = "limited", 2, 1))))</f>
        <v>5</v>
      </c>
      <c r="BM7">
        <f>IF(raw_data!BM7 = "very strong", 5, IF(raw_data!BM7 = "substantial", 4, IF(raw_data!BM7 = "moderate", 3, IF(raw_data!BM7 = "limited", 2, 1))))</f>
        <v>5</v>
      </c>
      <c r="BN7">
        <f>IF(raw_data!BN7 = "very strong", 5, IF(raw_data!BN7 = "substantial", 4, IF(raw_data!BN7 = "moderate", 3, IF(raw_data!BN7 = "limited", 2, 1))))</f>
        <v>4</v>
      </c>
      <c r="BO7">
        <f>IF(raw_data!BO7 = "very strong", 5, IF(raw_data!BO7 = "substantial", 4, IF(raw_data!BO7 = "moderate", 3, IF(raw_data!BO7 = "limited", 2, 1))))</f>
        <v>1</v>
      </c>
      <c r="BP7">
        <f>IF(raw_data!BP7 = "very strong", 5, IF(raw_data!BP7 = "substantial", 4, IF(raw_data!BP7 = "moderate", 3, IF(raw_data!BP7 = "limited", 2, 1))))</f>
        <v>1</v>
      </c>
      <c r="BQ7">
        <f>IF(raw_data!BQ7 = "na", 0, 1)</f>
        <v>1</v>
      </c>
      <c r="BR7">
        <f>IF(raw_data!BR7 = "na", 0, 1)</f>
        <v>1</v>
      </c>
      <c r="BS7">
        <f>IF(raw_data!BS7 = "na", 0, 1)</f>
        <v>1</v>
      </c>
      <c r="BT7">
        <f>IF(raw_data!BT7 = "na", 0, 1)</f>
        <v>1</v>
      </c>
      <c r="BU7">
        <f>IF(raw_data!BU7 = "na", 0, 1)</f>
        <v>1</v>
      </c>
      <c r="BV7">
        <f>IF(raw_data!BV7 = "na", 0, 1)</f>
        <v>1</v>
      </c>
      <c r="BW7">
        <f>IF(raw_data!BW7 ="no", 0, 1)</f>
        <v>0</v>
      </c>
      <c r="BX7">
        <f>IF(raw_data!BX7 ="no", 0, 1)</f>
        <v>0</v>
      </c>
      <c r="BY7">
        <f>IF(raw_data!BY7 ="no", 0, 1)</f>
        <v>0</v>
      </c>
      <c r="BZ7">
        <f>IF(raw_data!BZ7 ="no", 0, 1)</f>
        <v>1</v>
      </c>
      <c r="CA7">
        <f>IF(raw_data!CA7 ="no", 0, 1)</f>
        <v>1</v>
      </c>
      <c r="CB7">
        <f>IF(raw_data!CB7 ="no", 0, 1)</f>
        <v>0</v>
      </c>
      <c r="CC7">
        <f>IF(raw_data!CC7 ="no", 0, 1)</f>
        <v>0</v>
      </c>
      <c r="CD7">
        <f>IF(raw_data!CD7 ="no", 0, 1)</f>
        <v>0</v>
      </c>
      <c r="CE7">
        <f>IF(raw_data!CE7 = "yes", 1, 0)</f>
        <v>0</v>
      </c>
      <c r="CF7">
        <f>IF(raw_data!CF7 = "yes", 1, 0)</f>
        <v>1</v>
      </c>
      <c r="CG7">
        <f>IF(raw_data!CG7 = "yes", 1, 0)</f>
        <v>1</v>
      </c>
      <c r="CH7">
        <f>IF(raw_data!CH7 = "yes", 1, 0)</f>
        <v>1</v>
      </c>
      <c r="CI7">
        <f>IF(raw_data!CI7 = "yes", 1, 0)</f>
        <v>1</v>
      </c>
      <c r="CJ7">
        <f>IF(raw_data!CJ7 = "yes", 1, 0)</f>
        <v>0</v>
      </c>
      <c r="CK7">
        <f>IF(raw_data!CK7 = "yes", 1, 0)</f>
        <v>1</v>
      </c>
      <c r="CL7">
        <f>IF(raw_data!CL7 = "yes", 1, 0)</f>
        <v>1</v>
      </c>
      <c r="CM7">
        <f>IF(raw_data!CM7 = "yes", 1, 0)</f>
        <v>0</v>
      </c>
      <c r="CN7">
        <f>IF(raw_data!CN7 = "yes", 1, 0)</f>
        <v>0</v>
      </c>
      <c r="CO7">
        <f>IF(raw_data!CO7 = "yes", 1, 0)</f>
        <v>1</v>
      </c>
      <c r="CP7">
        <f>IF(raw_data!CP7 = "yes", 1, 0)</f>
        <v>0</v>
      </c>
      <c r="CQ7">
        <f>IF(raw_data!CQ7 = "yes", 1, 0)</f>
        <v>0</v>
      </c>
      <c r="CR7">
        <f>IF(raw_data!CR7 = "yes", 1, 0)</f>
        <v>0</v>
      </c>
      <c r="CS7">
        <f>IF(raw_data!CS7 = "yes", 1, 0)</f>
        <v>0</v>
      </c>
      <c r="CT7">
        <f>IF(raw_data!CT7 = "yes", 1, 0)</f>
        <v>0</v>
      </c>
      <c r="CU7">
        <f>IF(raw_data!CU7="na",0,IF(raw_data!CU7="no",0,1))</f>
        <v>0</v>
      </c>
      <c r="CV7">
        <f>IF(raw_data!CV7 = "yes", 1, 0)</f>
        <v>1</v>
      </c>
      <c r="CW7">
        <f>IF(raw_data!CW7 = "yes", 1, 0)</f>
        <v>0</v>
      </c>
      <c r="CX7">
        <f>IF(raw_data!CX7 = "yes", 0, 1)</f>
        <v>1</v>
      </c>
      <c r="CY7">
        <f>IF(raw_data!CY7 = "yes", 1, 0)</f>
        <v>1</v>
      </c>
      <c r="CZ7">
        <f>IF(raw_data!CZ7 = "as prescribed", 1, 0)</f>
        <v>0</v>
      </c>
      <c r="DA7">
        <f>IF(raw_data!DA7 = "yes", 1, 0)</f>
        <v>0</v>
      </c>
      <c r="DB7">
        <f>IF(raw_data!DB7 = "yes", 1, 0)</f>
        <v>1</v>
      </c>
      <c r="DC7">
        <f>IF(raw_data!DC7 = "yes", 1, 0)</f>
        <v>1</v>
      </c>
      <c r="DD7">
        <f>IF(raw_data!DD7 = "yes", 1, 0)</f>
        <v>1</v>
      </c>
      <c r="DE7">
        <f>IF(raw_data!DE7 = "yes", 1, 0)</f>
        <v>1</v>
      </c>
      <c r="DF7">
        <f>IF(raw_data!DF7 = "no", 0, 1)</f>
        <v>0</v>
      </c>
      <c r="DG7">
        <f>IF(raw_data!DG7 = "yes", 1, 0)</f>
        <v>0</v>
      </c>
      <c r="DH7">
        <f>IF(raw_data!DH7 = "yes", 1, 0)</f>
        <v>1</v>
      </c>
      <c r="DI7">
        <f>IF(raw_data!DI7 = "yes", 1, 0)</f>
        <v>0</v>
      </c>
      <c r="DJ7">
        <f>IF(raw_data!DJ7 = "yes", 0, 1)</f>
        <v>1</v>
      </c>
      <c r="DK7">
        <f>IF(raw_data!DK7 = "yes", 0, 1)</f>
        <v>1</v>
      </c>
      <c r="DL7">
        <f>IF(raw_data!DL7="na",0,IF(raw_data!DL7="no",0,1))</f>
        <v>0</v>
      </c>
      <c r="DM7">
        <f>IF(raw_data!DM7 = "yes", 1, 0)</f>
        <v>0</v>
      </c>
      <c r="DN7">
        <f>IF(raw_data!DN7 = "yes", 1, 0)</f>
        <v>1</v>
      </c>
      <c r="DO7">
        <f>IF(raw_data!DO7 = "yes", 1, 0)</f>
        <v>0</v>
      </c>
      <c r="DP7">
        <f>IF(raw_data!DP7 = "yes", 0, 1)</f>
        <v>1</v>
      </c>
      <c r="DQ7">
        <f>IF(raw_data!DQ7 = "yes", 0, 1)</f>
        <v>1</v>
      </c>
      <c r="DR7">
        <f>IF(raw_data!DR7 = "na", 0, IF(raw_data!DR7 = "no", 0, 1))</f>
        <v>0</v>
      </c>
      <c r="DS7">
        <f>IF(raw_data!DS7 = "yes", 1, 0)</f>
        <v>1</v>
      </c>
      <c r="DT7">
        <f>IF(raw_data!DT7 = "yes", 0, 1)</f>
        <v>1</v>
      </c>
      <c r="DU7">
        <f>IF(raw_data!DU7 = "yes", 1, 0)</f>
        <v>0</v>
      </c>
      <c r="DV7">
        <f>IF(raw_data!DV7 = "yes", 0, 1)</f>
        <v>1</v>
      </c>
      <c r="DW7">
        <f>IF(raw_data!DW7 = "yes", 1, 0)</f>
        <v>0</v>
      </c>
      <c r="DX7">
        <f>IF(raw_data!DX7="na",0,IF(raw_data!DX7="no",0,1))</f>
        <v>0</v>
      </c>
      <c r="DY7">
        <f>IF(raw_data!DY7 = "don't check", 0, 1)</f>
        <v>1</v>
      </c>
      <c r="DZ7">
        <f>IF(raw_data!DZ7 = "pull out", 1, 0)</f>
        <v>1</v>
      </c>
      <c r="EA7" s="1">
        <f>IF(raw_data!EA7 = "yes", 1, 0)</f>
        <v>0</v>
      </c>
      <c r="EB7">
        <f>IF(raw_data!EB7 = "yes", 1, 0)</f>
        <v>0</v>
      </c>
      <c r="EC7">
        <f>IF(raw_data!EC7 = "na", 0, 1)</f>
        <v>0</v>
      </c>
      <c r="ED7">
        <f>IF(raw_data!ED7 = "na", 0, 1)</f>
        <v>0</v>
      </c>
      <c r="EE7">
        <f>IF(raw_data!EE7 = "yes", 1, 0)</f>
        <v>0</v>
      </c>
      <c r="EF7">
        <f>IF(raw_data!EF7 = "na", 0, 1)</f>
        <v>0</v>
      </c>
      <c r="EG7">
        <f>IF(raw_data!EG7 = "na", 0, 1)</f>
        <v>0</v>
      </c>
      <c r="EH7">
        <f>IF(raw_data!EH7 = "yes", 1, 0)</f>
        <v>0</v>
      </c>
      <c r="EI7">
        <f>IF(raw_data!EI7 = "na", 0, 1)</f>
        <v>0</v>
      </c>
      <c r="EJ7">
        <f>IF(raw_data!EJ7 = "na", 0, 1)</f>
        <v>0</v>
      </c>
      <c r="EK7">
        <f>IF(raw_data!EK7 = "yes", 1, 0)</f>
        <v>0</v>
      </c>
      <c r="EL7">
        <f>IF(raw_data!EL7 = "na", 0, 1)</f>
        <v>0</v>
      </c>
      <c r="EM7">
        <f>IF(raw_data!EM7 = "na", 0, 1)</f>
        <v>0</v>
      </c>
      <c r="EN7">
        <f>IF(raw_data!EN7 = "na", 0, 1)</f>
        <v>0</v>
      </c>
      <c r="EO7">
        <f>IF(raw_data!EO7 = "yes", 1, 0)</f>
        <v>0</v>
      </c>
      <c r="EP7">
        <f>IF(raw_data!EP7 = "na", 0, 1)</f>
        <v>0</v>
      </c>
      <c r="EQ7">
        <f>IF(raw_data!EQ7 = "na", 0, 1)</f>
        <v>0</v>
      </c>
      <c r="ER7">
        <f>IF(raw_data!ER7 = "na", 0, 1)</f>
        <v>0</v>
      </c>
      <c r="ES7">
        <f>IF(raw_data!ES7 = "yes", 1, 0)</f>
        <v>1</v>
      </c>
      <c r="ET7">
        <f>IF(raw_data!ET7 = "all the time", 2, IF(raw_data!ET7 = "often", 1, 0))</f>
        <v>1</v>
      </c>
      <c r="EU7" s="1">
        <f>IF(raw_data!EU7 = "yes", 1, 0)</f>
        <v>1</v>
      </c>
      <c r="EV7">
        <f>IF(raw_data!EV7 = "interested", 2, IF(raw_data!EV7 = "neutral", 1, 0))</f>
        <v>2</v>
      </c>
      <c r="EW7">
        <f>IF(raw_data!EW7 = "na", 0, 1)</f>
        <v>1</v>
      </c>
      <c r="EX7">
        <f>IF(raw_data!EX7 = "na", 0, 1)</f>
        <v>1</v>
      </c>
      <c r="EY7" s="1">
        <f>IF(raw_data!EY7 = "na", 0, 1)</f>
        <v>1</v>
      </c>
      <c r="EZ7" s="83">
        <f>IF(raw_data!EZ7="tv",1,IF(raw_data!EZ7="radio",1,IF(raw_data!EZ7="newspaper",1,IF(raw_data!EZ7="internet",1,IF(raw_data!EZ7="sns",1,IF(raw_data!EZ7="na",0,2))))))</f>
        <v>1</v>
      </c>
      <c r="FA7" s="83">
        <f>IF(raw_data!FA7="tv",1,IF(raw_data!FA7="radio",1,IF(raw_data!FA7="newspaper",1,IF(raw_data!FA7="internet",1,IF(raw_data!FA7="sns",1,IF(raw_data!FA7="na",0,2))))))</f>
        <v>1</v>
      </c>
      <c r="FB7" s="83">
        <f>IF(raw_data!FB7="tv",1,IF(raw_data!FB7="radio",1,IF(raw_data!FB7="newspaper",1,IF(raw_data!FB7="internet",1,IF(raw_data!FB7="sns",1,IF(raw_data!FB7="na",0,2))))))</f>
        <v>0</v>
      </c>
      <c r="FC7">
        <f>IF(raw_data!FC7 = "4+ hrs", 4, IF(raw_data!FC7 = "2-4 hrs", 3, IF(raw_data!FC7 = "1-2 hrs", 2, IF(raw_data!FC7 = "less than 1 hr", 1, 0))))</f>
        <v>2</v>
      </c>
      <c r="FD7">
        <f>IF(raw_data!FD7 = "4+ hrs", 4, IF(raw_data!FD7 = "2-4 hrs", 3, IF(raw_data!FD7 = "1-2 hrs", 2, IF(raw_data!FD7 = "less than 1 hr", 1, 0))))</f>
        <v>3</v>
      </c>
      <c r="FE7">
        <f>IF(raw_data!FE7 = "4+ hrs", 4, IF(raw_data!FE7 = "2-4 hrs", 3, IF(raw_data!FE7 = "1-2 hrs", 2, IF(raw_data!FE7 = "less than 1 hr", 1, 0))))</f>
        <v>0</v>
      </c>
      <c r="FF7" s="83">
        <f>IF(raw_data!FF7="tv",1,IF(raw_data!FF7="radio",1,IF(raw_data!FF7="newspaper",1,IF(raw_data!FF7="internet",1,IF(raw_data!FF7="sns",1,IF(raw_data!FF7="na",0,2))))))</f>
        <v>1</v>
      </c>
      <c r="FG7" s="83">
        <f>IF(raw_data!FG7="tv",1,IF(raw_data!FG7="radio",1,IF(raw_data!FG7="newspaper",1,IF(raw_data!FG7="internet",1,IF(raw_data!FG7="sns",1,IF(raw_data!FG7="na",0,2))))))</f>
        <v>1</v>
      </c>
      <c r="FH7" s="83">
        <f>IF(raw_data!FH7="tv",1,IF(raw_data!FH7="radio",1,IF(raw_data!FH7="newspaper",1,IF(raw_data!FH7="internet",1,IF(raw_data!FH7="sns",1,IF(raw_data!FH7="na",0,2))))))</f>
        <v>0</v>
      </c>
      <c r="FI7">
        <f>IF(raw_data!FI7 = "4+ hrs", 4, IF(raw_data!FI7 = "2-4 hrs", 3, IF(raw_data!FI7 = "1-2 hrs", 2, IF(raw_data!FI7 = "less than 1 hr", 1, 0))))</f>
        <v>3</v>
      </c>
      <c r="FJ7">
        <f>IF(raw_data!FJ7 = "4+ hrs", 4, IF(raw_data!FJ7 = "2-4 hrs", 3, IF(raw_data!FJ7 = "1-2 hrs", 2, IF(raw_data!FJ7 = "less than 1 hr", 1, 0))))</f>
        <v>3</v>
      </c>
      <c r="FK7">
        <f>IF(raw_data!FK7 = "4+ hrs", 4, IF(raw_data!FK7 = "2-4 hrs", 3, IF(raw_data!FK7 = "1-2 hrs", 2, IF(raw_data!FK7 = "less than 1 hr", 1, 0))))</f>
        <v>0</v>
      </c>
      <c r="FL7">
        <f>IF(raw_data!FL7="only news",1,IF(raw_data!FL7="mostly news",2,IF(raw_data!FL7="balanced",3,IF(raw_data!FL7="mostly entertainment",2,1))))</f>
        <v>1</v>
      </c>
      <c r="FM7">
        <f>IF(raw_data!FM7 = "yes", 1, 0)</f>
        <v>1</v>
      </c>
      <c r="FN7">
        <f>IF(raw_data!FN7 = "yes", 1, 0)</f>
        <v>0</v>
      </c>
      <c r="FO7">
        <f>IF(raw_data!FO7 = "yes", 1, 0)</f>
        <v>0</v>
      </c>
      <c r="FP7">
        <f>IF(raw_data!FP7 = "yes", 1, 0)</f>
        <v>1</v>
      </c>
      <c r="FQ7">
        <f>IF(raw_data!FQ7 = "yes", 1, 0)</f>
        <v>0</v>
      </c>
      <c r="FR7">
        <f>IF(raw_data!FR7="na",0,IF(raw_data!FR7="no",0,1))</f>
        <v>1</v>
      </c>
      <c r="FS7" s="83">
        <f>IF(raw_data!FS7="vet school", 1, IF(raw_data!FS7="symposia", 1, IF(raw_data!FS7="conferences", 1, IF(raw_data!FS7="online course", 1, IF(raw_data!FS7="websites", 1, IF(raw_data!FS7="documentary", 1, IF(raw_data!FS7="tv", 1, IF(raw_data!FS7="newspaper", 1, IF(raw_data!FS7="blogs", 1, IF(raw_data!FS7="sns", 1, IF(raw_data!FS7="na", 0, 2)))))))))))</f>
        <v>1</v>
      </c>
      <c r="FT7" s="83">
        <f>IF(raw_data!FT7="vet school", 1, IF(raw_data!FT7="symposia", 1, IF(raw_data!FT7="conferences", 1, IF(raw_data!FT7="online course", 1, IF(raw_data!FT7="websites", 1, IF(raw_data!FT7="documentary", 1, IF(raw_data!FT7="tv", 1, IF(raw_data!FT7="newspaper", 1, IF(raw_data!FT7="blogs", 1, IF(raw_data!FT7="sns", 1, IF(raw_data!FT7="na", 0, 2)))))))))))</f>
        <v>1</v>
      </c>
      <c r="FU7" s="83">
        <f>IF(raw_data!FU7="vet school", 1, IF(raw_data!FU7="symposia", 1, IF(raw_data!FU7="conferences", 1, IF(raw_data!FU7="online course", 1, IF(raw_data!FU7="websites", 1, IF(raw_data!FU7="documentary", 1, IF(raw_data!FU7="tv", 1, IF(raw_data!FU7="newspaper", 1, IF(raw_data!FU7="blogs", 1, IF(raw_data!FU7="sns", 1, IF(raw_data!FU7="na", 0, 2)))))))))))</f>
        <v>0</v>
      </c>
    </row>
    <row r="8" spans="1:185">
      <c r="A8" s="1">
        <v>5</v>
      </c>
      <c r="B8">
        <f>IF(raw_data!B:B="post-graduate",7,IF(raw_data!B8="graduate",6,IF(raw_data!B8="college",5,IF(raw_data!B8="technical",4,IF(raw_data!B8="high school",3,IF(raw_data!B8="elementary",2,IF(raw_data!B8="some schooling",1,0)))))))</f>
        <v>3</v>
      </c>
      <c r="C8">
        <f>IF(raw_data!C8 = "proprietor", 0, IF(raw_data!C8 = "sales representative", 1, IF(raw_data!C8 = "staff", 2, IF(raw_data!C8 = "vet pharmacist", 3, 4))))</f>
        <v>2</v>
      </c>
      <c r="D8">
        <f>SUM(2020 + (raw_data!D8 * -1))</f>
        <v>27</v>
      </c>
      <c r="E8">
        <f>IF(raw_data!E8 = "less than 1 year", 0, IF(raw_data!E8 = "1 to 2 years", 1, IF(raw_data!E8 = "2 to 5 years", 2, IF(raw_data!E8 = "5 to 10 years", 3, 4))))</f>
        <v>4</v>
      </c>
      <c r="F8">
        <f>IF(raw_data!F8="large-scale",2,IF(raw_data!F8="medium-scale",1,0))</f>
        <v>0</v>
      </c>
      <c r="G8">
        <f>IF(raw_data!G8="input",2,IF(raw_data!G8="not in charge",1,0))</f>
        <v>1</v>
      </c>
      <c r="H8">
        <f>IF(raw_data!H8 = "large farm owners", 6, IF(raw_data!H8 = "medium farm owners", 5, IF(raw_data!H8 = "small farm owners", 4, IF(raw_data!H8 = "large retailers", 3, IF(raw_data!H8 = "medium retailers", 2, IF(raw_data!H8 = "small retailers", 1, 0))))))</f>
        <v>4</v>
      </c>
      <c r="I8">
        <f>IF(raw_data!I8 = "male", 0, IF(raw_data!I8 = "female", 1, 2))</f>
        <v>0</v>
      </c>
      <c r="J8" s="1">
        <f>IF(raw_data!J7="yes",1,0)</f>
        <v>0</v>
      </c>
      <c r="K8">
        <f>IF(raw_data!K8 = "yes", 1, 0)</f>
        <v>0</v>
      </c>
      <c r="L8">
        <f>IF(raw_data!L8 = "treatment for specific diseases", 1, 0)</f>
        <v>0</v>
      </c>
      <c r="M8">
        <f>IF(raw_data!M8 = "na", 0, 1)</f>
        <v>1</v>
      </c>
      <c r="N8">
        <f>IF(raw_data!N8 = "na", 0, 1)</f>
        <v>0</v>
      </c>
      <c r="O8">
        <f>IF(raw_data!O8 = "na", 0, 1)</f>
        <v>0</v>
      </c>
      <c r="P8">
        <f>IF(raw_data!P8 = "yes", 1, 0)</f>
        <v>0</v>
      </c>
      <c r="Q8">
        <f>IF(raw_data!Q8 = "bacteria develop resistance", 1, 0)</f>
        <v>0</v>
      </c>
      <c r="R8">
        <f>IF(raw_data!R8 = "yes", 1, 0)</f>
        <v>0</v>
      </c>
      <c r="S8">
        <f>IF(raw_data!S8 = "yes", 1, 0)</f>
        <v>0</v>
      </c>
      <c r="T8">
        <f>IF(raw_data!T8 = "yes", 1, 0)</f>
        <v>0</v>
      </c>
      <c r="U8">
        <f>IF(raw_data!U8 = "yes", 1, 0)</f>
        <v>0</v>
      </c>
      <c r="V8">
        <f>IF(raw_data!V8 = "yes", 1, 0)</f>
        <v>0</v>
      </c>
      <c r="W8">
        <f>IF(raw_data!W8 = "yes", 1, 0)</f>
        <v>0</v>
      </c>
      <c r="X8">
        <f>IF(raw_data!X8 = "yes", 1, 0)</f>
        <v>0</v>
      </c>
      <c r="Y8">
        <f>IF(raw_data!Y8 = "na", 0, 1)</f>
        <v>0</v>
      </c>
      <c r="Z8">
        <f>IF(raw_data!Z8 = "na", 0, 1)</f>
        <v>0</v>
      </c>
      <c r="AA8">
        <f>IF(raw_data!AA8 = "na", 0, 1)</f>
        <v>0</v>
      </c>
      <c r="AB8">
        <f>IF(raw_data!AB8 = "4 correct answers", 4, IF(raw_data!AB8 = "3 correct answers", 3, IF(raw_data!AB8 = "2 correct answers", 2, IF(raw_data!AB8 = "1 correct answer", 1, 0))))</f>
        <v>1</v>
      </c>
      <c r="AC8">
        <f>IF(raw_data!AC8="basic info",1,IF(raw_data!AC8="etiology",1,IF(raw_data!AC8="advanced understanding",1,0)))</f>
        <v>0</v>
      </c>
      <c r="AD8">
        <f>IF(raw_data!AD8 = "true", 0, 1)</f>
        <v>0</v>
      </c>
      <c r="AE8">
        <f>IF(raw_data!AE8 = "true", 1, 0)</f>
        <v>0</v>
      </c>
      <c r="AF8">
        <f>IF(raw_data!AF8 = "yes", 1, 0)</f>
        <v>0</v>
      </c>
      <c r="AG8">
        <f>IF(raw_data!AG:AG = "yes", 1, 0)</f>
        <v>0</v>
      </c>
      <c r="AH8">
        <f>IF(raw_data!AH:AH = "yes", 1, 0)</f>
        <v>0</v>
      </c>
      <c r="AI8">
        <f>IF(raw_data!AI:AI = "yes", 1, 0)</f>
        <v>0</v>
      </c>
      <c r="AJ8">
        <f>IF(raw_data!AJ:AJ = "yes", 1, 0)</f>
        <v>0</v>
      </c>
      <c r="AK8">
        <f>IF(raw_data!AK:AK = "yes", 1, 0)</f>
        <v>0</v>
      </c>
      <c r="AL8">
        <f>IF(raw_data!AL:AL = "yes", 1, 0)</f>
        <v>0</v>
      </c>
      <c r="AM8">
        <f>IF(raw_data!AM8="5 correct",5,IF(raw_data!AM8="4 correct",4,IF(raw_data!AM8="3 correct",3,IF(raw_data!AM8="2 correct", 2, IF(raw_data!AM8="1 correct",1,0)))))</f>
        <v>0</v>
      </c>
      <c r="AN8">
        <f>IF(raw_data!AN8="5 correct",5,IF(raw_data!AN8="4 correct",4,IF(raw_data!AN8="3 correct",3,IF(raw_data!AN8="2 correct", 2, IF(raw_data!AN8="1 correct",1,0)))))</f>
        <v>0</v>
      </c>
      <c r="AO8">
        <f>IF(raw_data!AO8="5 correct",5,IF(raw_data!AO8="4 correct",4,IF(raw_data!AO8="3 correct",3,IF(raw_data!AO8="2 correct", 2, IF(raw_data!AO8="1 correct",1,0)))))</f>
        <v>0</v>
      </c>
      <c r="AP8">
        <f>IF(raw_data!AP8="5 correct",5,IF(raw_data!AP8="4 correct",4,IF(raw_data!AP8="3 correct",3,IF(raw_data!AP8="2 correct", 2, IF(raw_data!AP8="1 correct",1,0)))))</f>
        <v>0</v>
      </c>
      <c r="AQ8">
        <f>IF(raw_data!AQ8 = "very serious", 5, IF(raw_data!AQ8 = "serious", 4, IF(raw_data!AQ8 = "moderately serious", 3, IF(raw_data!AQ8 = "slightly serious", 2, 1))))</f>
        <v>1</v>
      </c>
      <c r="AR8">
        <f>IF(raw_data!AR8 = "seriously concerned", 4, IF(raw_data!AR8 = "concerned", 3, IF(raw_data!AR8 = "slightly concerned", 2, IF(raw_data!AR8 = "not concerned at all", 1, 0))))</f>
        <v>3</v>
      </c>
      <c r="AS8">
        <f>IF(raw_data!AS8 = "strongly agree", 5, IF(raw_data!AS8 = "agree", 4, IF(raw_data!AS8 = "neutral", 3, IF(raw_data!AS8 = "disagree", 2, 1))))</f>
        <v>4</v>
      </c>
      <c r="AT8">
        <f>IF(raw_data!AT8 = "strongly agree", 5, IF(raw_data!AT8 = "agree", 4, IF(raw_data!AT8 = "neutral", 3, IF(raw_data!AT8 = "disagree", 2, 1))))</f>
        <v>5</v>
      </c>
      <c r="AU8">
        <f>IF(raw_data!AU8 = "strongly agree", 5, IF(raw_data!AU8 = "agree", 4, IF(raw_data!AU8 = "neutral", 3, IF(raw_data!AU8 = "disagree", 2, 1))))</f>
        <v>4</v>
      </c>
      <c r="AV8">
        <f>IF(raw_data!AV8 = "strongly agree", 5, IF(raw_data!AV8 = "agree", 4, IF(raw_data!AV8 = "neutral", 3, IF(raw_data!AV8 = "disagree", 2, 1))))</f>
        <v>4</v>
      </c>
      <c r="AW8">
        <f>IF(raw_data!AW8 = "strongly agree", 5, IF(raw_data!AW8 = "agree", 4, IF(raw_data!AW8 = "neutral", 3, IF(raw_data!AW8 = "disagree", 2, 1))))</f>
        <v>4</v>
      </c>
      <c r="AX8">
        <f>IF(raw_data!AX8 = "strongly agree", 5, IF(raw_data!AX8 = "agree", 4, IF(raw_data!AX8 = "neutral", 3, IF(raw_data!AX8 = "disagree", 2, 1))))</f>
        <v>1</v>
      </c>
      <c r="AY8">
        <f>IF(raw_data!AY8 = "strongly agree", 5, IF(raw_data!AY8 = "agree", 4, IF(raw_data!AY8 = "neutral", 3, IF(raw_data!AY8 = "disagree", 2, 1))))</f>
        <v>3</v>
      </c>
      <c r="AZ8">
        <f>IF(raw_data!AZ8 = "strongly agree", 5, IF(raw_data!AZ8 = "agree", 4, IF(raw_data!AZ8 = "neutral", 3, IF(raw_data!AZ8 = "disagree", 2, 1))))</f>
        <v>4</v>
      </c>
      <c r="BA8">
        <f>IF(raw_data!BA8 = "strongly agree", 5, IF(raw_data!BA8 = "agree", 4, IF(raw_data!BA8 = "neutral", 3, IF(raw_data!BA8 = "disagree", 2, 1))))</f>
        <v>4</v>
      </c>
      <c r="BB8">
        <f>IF(raw_data!BB8 = "strongly agree", 5, IF(raw_data!BB8 = "agree", 4, IF(raw_data!BB8 = "neutral", 3, IF(raw_data!BB8 = "disagree", 2, 1))))</f>
        <v>5</v>
      </c>
      <c r="BC8">
        <f>IF(raw_data!BC8 = "strongly agree", 5, IF(raw_data!BC8 = "agree", 4, IF(raw_data!BC8 = "neutral", 3, IF(raw_data!BC8 = "disagree", 2, 1))))</f>
        <v>5</v>
      </c>
      <c r="BD8">
        <f>IF(raw_data!BD8 = "strongly agree", 5, IF(raw_data!BD8 = "agree", 4, IF(raw_data!BD8 = "neutral", 3, IF(raw_data!BD8 = "disagree", 2, 1))))</f>
        <v>3</v>
      </c>
      <c r="BE8">
        <f>IF(raw_data!BE8 = "very strong", 5, IF(raw_data!BE8 = "substantial", 4, IF(raw_data!BE8 = "moderate", 3, IF(raw_data!BE8  = "limited", 2, 1))))</f>
        <v>2</v>
      </c>
      <c r="BF8">
        <f>IF(raw_data!BF8 = "very strong", 5, IF(raw_data!BF8 = "substantial", 4, IF(raw_data!BF8 = "moderate", 3, IF(raw_data!BF8  = "limited", 2, 1))))</f>
        <v>3</v>
      </c>
      <c r="BG8">
        <f>IF(raw_data!BG8 = "very strong", 5, IF(raw_data!BG8 = "substantial", 4, IF(raw_data!BG8 = "moderate", 3, IF(raw_data!BG8  = "limited", 2, 1))))</f>
        <v>5</v>
      </c>
      <c r="BH8">
        <f>IF(raw_data!BH8 = "very strong", 5, IF(raw_data!BH8 = "substantial", 4, IF(raw_data!BH8 = "moderate", 3, IF(raw_data!BH8 = "limited", 2, 1))))</f>
        <v>4</v>
      </c>
      <c r="BI8">
        <f>IF(raw_data!BI8 = "very strong", 5, IF(raw_data!BI8 = "substantial", 4, IF(raw_data!BI8 = "moderate", 3, IF(raw_data!BI8 = "limited", 2, 1))))</f>
        <v>3</v>
      </c>
      <c r="BJ8">
        <f>IF(raw_data!BJ8 = "very strong", 5, IF(raw_data!BJ8 = "substantial", 4, IF(raw_data!BJ8 = "moderate", 3, IF(raw_data!BJ8 = "limited", 2, 1))))</f>
        <v>2</v>
      </c>
      <c r="BK8">
        <f>IF(raw_data!BK8 = "very strong", 5, IF(raw_data!BK8 = "substantial", 4, IF(raw_data!BK8 = "moderate", 3, IF(raw_data!BK8 = "limited", 2, 1))))</f>
        <v>4</v>
      </c>
      <c r="BL8">
        <f>IF(raw_data!BL8 = "very strong", 5, IF(raw_data!BL8 = "substantial", 4, IF(raw_data!BL8 = "moderate", 3, IF(raw_data!BL8 = "limited", 2, 1))))</f>
        <v>5</v>
      </c>
      <c r="BM8">
        <f>IF(raw_data!BM8 = "very strong", 5, IF(raw_data!BM8 = "substantial", 4, IF(raw_data!BM8 = "moderate", 3, IF(raw_data!BM8 = "limited", 2, 1))))</f>
        <v>5</v>
      </c>
      <c r="BN8">
        <f>IF(raw_data!BN8 = "very strong", 5, IF(raw_data!BN8 = "substantial", 4, IF(raw_data!BN8 = "moderate", 3, IF(raw_data!BN8 = "limited", 2, 1))))</f>
        <v>4</v>
      </c>
      <c r="BO8">
        <f>IF(raw_data!BO8 = "very strong", 5, IF(raw_data!BO8 = "substantial", 4, IF(raw_data!BO8 = "moderate", 3, IF(raw_data!BO8 = "limited", 2, 1))))</f>
        <v>1</v>
      </c>
      <c r="BP8">
        <f>IF(raw_data!BP8 = "very strong", 5, IF(raw_data!BP8 = "substantial", 4, IF(raw_data!BP8 = "moderate", 3, IF(raw_data!BP8 = "limited", 2, 1))))</f>
        <v>1</v>
      </c>
      <c r="BQ8">
        <f>IF(raw_data!BQ8 = "na", 0, 1)</f>
        <v>1</v>
      </c>
      <c r="BR8">
        <f>IF(raw_data!BR8 = "na", 0, 1)</f>
        <v>1</v>
      </c>
      <c r="BS8">
        <f>IF(raw_data!BS8 = "na", 0, 1)</f>
        <v>0</v>
      </c>
      <c r="BT8">
        <f>IF(raw_data!BT8 = "na", 0, 1)</f>
        <v>1</v>
      </c>
      <c r="BU8">
        <f>IF(raw_data!BU8 = "na", 0, 1)</f>
        <v>1</v>
      </c>
      <c r="BV8">
        <f>IF(raw_data!BV8 = "na", 0, 1)</f>
        <v>1</v>
      </c>
      <c r="BW8">
        <f>IF(raw_data!BW8 ="no", 0, 1)</f>
        <v>0</v>
      </c>
      <c r="BX8">
        <f>IF(raw_data!BX8 ="no", 0, 1)</f>
        <v>0</v>
      </c>
      <c r="BY8">
        <f>IF(raw_data!BY8 ="no", 0, 1)</f>
        <v>0</v>
      </c>
      <c r="BZ8">
        <f>IF(raw_data!BZ8 ="no", 0, 1)</f>
        <v>1</v>
      </c>
      <c r="CA8">
        <f>IF(raw_data!CA8 ="no", 0, 1)</f>
        <v>0</v>
      </c>
      <c r="CB8">
        <f>IF(raw_data!CB8 ="no", 0, 1)</f>
        <v>0</v>
      </c>
      <c r="CC8">
        <f>IF(raw_data!CC8 ="no", 0, 1)</f>
        <v>0</v>
      </c>
      <c r="CD8">
        <f>IF(raw_data!CD8 ="no", 0, 1)</f>
        <v>0</v>
      </c>
      <c r="CE8">
        <f>IF(raw_data!CE8 = "yes", 1, 0)</f>
        <v>0</v>
      </c>
      <c r="CF8">
        <f>IF(raw_data!CF8 = "yes", 1, 0)</f>
        <v>1</v>
      </c>
      <c r="CG8">
        <f>IF(raw_data!CG8 = "yes", 1, 0)</f>
        <v>1</v>
      </c>
      <c r="CH8">
        <f>IF(raw_data!CH8 = "yes", 1, 0)</f>
        <v>1</v>
      </c>
      <c r="CI8">
        <f>IF(raw_data!CI8 = "yes", 1, 0)</f>
        <v>1</v>
      </c>
      <c r="CJ8">
        <f>IF(raw_data!CJ8 = "yes", 1, 0)</f>
        <v>0</v>
      </c>
      <c r="CK8">
        <f>IF(raw_data!CK8 = "yes", 1, 0)</f>
        <v>1</v>
      </c>
      <c r="CL8">
        <f>IF(raw_data!CL8 = "yes", 1, 0)</f>
        <v>1</v>
      </c>
      <c r="CM8">
        <f>IF(raw_data!CM8 = "yes", 1, 0)</f>
        <v>0</v>
      </c>
      <c r="CN8">
        <f>IF(raw_data!CN8 = "yes", 1, 0)</f>
        <v>0</v>
      </c>
      <c r="CO8">
        <f>IF(raw_data!CO8 = "yes", 1, 0)</f>
        <v>0</v>
      </c>
      <c r="CP8">
        <f>IF(raw_data!CP8 = "yes", 1, 0)</f>
        <v>1</v>
      </c>
      <c r="CQ8">
        <f>IF(raw_data!CQ8 = "yes", 1, 0)</f>
        <v>1</v>
      </c>
      <c r="CR8">
        <f>IF(raw_data!CR8 = "yes", 1, 0)</f>
        <v>1</v>
      </c>
      <c r="CS8">
        <f>IF(raw_data!CS8 = "yes", 1, 0)</f>
        <v>1</v>
      </c>
      <c r="CT8">
        <f>IF(raw_data!CT8 = "yes", 1, 0)</f>
        <v>1</v>
      </c>
      <c r="CU8">
        <f>IF(raw_data!CU8="na",0,IF(raw_data!CU8="no",0,1))</f>
        <v>1</v>
      </c>
      <c r="CV8">
        <f>IF(raw_data!CV8 = "yes", 1, 0)</f>
        <v>0</v>
      </c>
      <c r="CW8">
        <f>IF(raw_data!CW8 = "yes", 1, 0)</f>
        <v>1</v>
      </c>
      <c r="CX8">
        <f>IF(raw_data!CX8 = "yes", 0, 1)</f>
        <v>1</v>
      </c>
      <c r="CY8">
        <f>IF(raw_data!CY8 = "yes", 1, 0)</f>
        <v>1</v>
      </c>
      <c r="CZ8">
        <f>IF(raw_data!CZ8 = "as prescribed", 1, 0)</f>
        <v>0</v>
      </c>
      <c r="DA8">
        <f>IF(raw_data!DA8 = "yes", 1, 0)</f>
        <v>0</v>
      </c>
      <c r="DB8">
        <f>IF(raw_data!DB8 = "yes", 1, 0)</f>
        <v>0</v>
      </c>
      <c r="DC8">
        <f>IF(raw_data!DC8 = "yes", 1, 0)</f>
        <v>0</v>
      </c>
      <c r="DD8">
        <f>IF(raw_data!DD8 = "yes", 1, 0)</f>
        <v>1</v>
      </c>
      <c r="DE8">
        <f>IF(raw_data!DE8 = "yes", 1, 0)</f>
        <v>1</v>
      </c>
      <c r="DF8">
        <f>IF(raw_data!DF8 = "no", 0, 1)</f>
        <v>0</v>
      </c>
      <c r="DG8">
        <f>IF(raw_data!DG8 = "yes", 1, 0)</f>
        <v>0</v>
      </c>
      <c r="DH8">
        <f>IF(raw_data!DH8 = "yes", 1, 0)</f>
        <v>1</v>
      </c>
      <c r="DI8">
        <f>IF(raw_data!DI8 = "yes", 1, 0)</f>
        <v>0</v>
      </c>
      <c r="DJ8">
        <f>IF(raw_data!DJ8 = "yes", 0, 1)</f>
        <v>1</v>
      </c>
      <c r="DK8">
        <f>IF(raw_data!DK8 = "yes", 0, 1)</f>
        <v>1</v>
      </c>
      <c r="DL8">
        <f>IF(raw_data!DL8="na",0,IF(raw_data!DL8="no",0,1))</f>
        <v>0</v>
      </c>
      <c r="DM8">
        <f>IF(raw_data!DM8 = "yes", 1, 0)</f>
        <v>0</v>
      </c>
      <c r="DN8">
        <f>IF(raw_data!DN8 = "yes", 1, 0)</f>
        <v>1</v>
      </c>
      <c r="DO8">
        <f>IF(raw_data!DO8 = "yes", 1, 0)</f>
        <v>0</v>
      </c>
      <c r="DP8">
        <f>IF(raw_data!DP8 = "yes", 0, 1)</f>
        <v>1</v>
      </c>
      <c r="DQ8">
        <f>IF(raw_data!DQ8 = "yes", 0, 1)</f>
        <v>1</v>
      </c>
      <c r="DR8">
        <f>IF(raw_data!DR8 = "na", 0, IF(raw_data!DR8 = "no", 0, 1))</f>
        <v>0</v>
      </c>
      <c r="DS8">
        <f>IF(raw_data!DS8 = "yes", 1, 0)</f>
        <v>1</v>
      </c>
      <c r="DT8">
        <f>IF(raw_data!DT8 = "yes", 0, 1)</f>
        <v>1</v>
      </c>
      <c r="DU8">
        <f>IF(raw_data!DU8 = "yes", 1, 0)</f>
        <v>0</v>
      </c>
      <c r="DV8">
        <f>IF(raw_data!DV8 = "yes", 0, 1)</f>
        <v>1</v>
      </c>
      <c r="DW8">
        <f>IF(raw_data!DW8 = "yes", 1, 0)</f>
        <v>0</v>
      </c>
      <c r="DX8">
        <f>IF(raw_data!DX8="na",0,IF(raw_data!DX8="no",0,1))</f>
        <v>0</v>
      </c>
      <c r="DY8">
        <f>IF(raw_data!DY8 = "don't check", 0, 1)</f>
        <v>1</v>
      </c>
      <c r="DZ8">
        <f>IF(raw_data!DZ8 = "pull out", 1, 0)</f>
        <v>1</v>
      </c>
      <c r="EA8" s="1">
        <f>IF(raw_data!EA8 = "yes", 1, 0)</f>
        <v>0</v>
      </c>
      <c r="EB8">
        <f>IF(raw_data!EB8 = "yes", 1, 0)</f>
        <v>0</v>
      </c>
      <c r="EC8">
        <f>IF(raw_data!EC8 = "na", 0, 1)</f>
        <v>0</v>
      </c>
      <c r="ED8">
        <f>IF(raw_data!ED8 = "na", 0, 1)</f>
        <v>0</v>
      </c>
      <c r="EE8">
        <f>IF(raw_data!EE8 = "yes", 1, 0)</f>
        <v>0</v>
      </c>
      <c r="EF8">
        <f>IF(raw_data!EF8 = "na", 0, 1)</f>
        <v>0</v>
      </c>
      <c r="EG8">
        <f>IF(raw_data!EG8 = "na", 0, 1)</f>
        <v>0</v>
      </c>
      <c r="EH8">
        <f>IF(raw_data!EH8 = "yes", 1, 0)</f>
        <v>1</v>
      </c>
      <c r="EI8">
        <f>IF(raw_data!EI8 = "na", 0, 1)</f>
        <v>0</v>
      </c>
      <c r="EJ8">
        <f>IF(raw_data!EJ8 = "na", 0, 1)</f>
        <v>0</v>
      </c>
      <c r="EK8">
        <f>IF(raw_data!EK8 = "yes", 1, 0)</f>
        <v>1</v>
      </c>
      <c r="EL8">
        <f>IF(raw_data!EL8 = "na", 0, 1)</f>
        <v>1</v>
      </c>
      <c r="EM8">
        <f>IF(raw_data!EM8 = "na", 0, 1)</f>
        <v>1</v>
      </c>
      <c r="EN8">
        <f>IF(raw_data!EN8 = "na", 0, 1)</f>
        <v>0</v>
      </c>
      <c r="EO8">
        <f>IF(raw_data!EO8 = "yes", 1, 0)</f>
        <v>0</v>
      </c>
      <c r="EP8">
        <f>IF(raw_data!EP8 = "na", 0, 1)</f>
        <v>0</v>
      </c>
      <c r="EQ8">
        <f>IF(raw_data!EQ8 = "na", 0, 1)</f>
        <v>0</v>
      </c>
      <c r="ER8">
        <f>IF(raw_data!ER8 = "na", 0, 1)</f>
        <v>0</v>
      </c>
      <c r="ES8">
        <f>IF(raw_data!ES8 = "yes", 1, 0)</f>
        <v>0</v>
      </c>
      <c r="ET8">
        <f>IF(raw_data!ET8 = "all the time", 2, IF(raw_data!ET8 = "often", 1, 0))</f>
        <v>0</v>
      </c>
      <c r="EU8" s="1">
        <f>IF(raw_data!EU8 = "yes", 1, 0)</f>
        <v>1</v>
      </c>
      <c r="EV8">
        <f>IF(raw_data!EV8 = "interested", 2, IF(raw_data!EV8 = "neutral", 1, 0))</f>
        <v>1</v>
      </c>
      <c r="EW8">
        <f>IF(raw_data!EW8 = "na", 0, 1)</f>
        <v>1</v>
      </c>
      <c r="EX8">
        <f>IF(raw_data!EX8 = "na", 0, 1)</f>
        <v>1</v>
      </c>
      <c r="EY8" s="1">
        <f>IF(raw_data!EY8 = "na", 0, 1)</f>
        <v>1</v>
      </c>
      <c r="EZ8" s="83">
        <f>IF(raw_data!EZ8="tv",1,IF(raw_data!EZ8="radio",1,IF(raw_data!EZ8="newspaper",1,IF(raw_data!EZ8="internet",1,IF(raw_data!EZ8="sns",1,IF(raw_data!EZ8="na",0,2))))))</f>
        <v>1</v>
      </c>
      <c r="FA8" s="83">
        <f>IF(raw_data!FA8="tv",1,IF(raw_data!FA8="radio",1,IF(raw_data!FA8="newspaper",1,IF(raw_data!FA8="internet",1,IF(raw_data!FA8="sns",1,IF(raw_data!FA8="na",0,2))))))</f>
        <v>1</v>
      </c>
      <c r="FB8" s="83">
        <f>IF(raw_data!FB8="tv",1,IF(raw_data!FB8="radio",1,IF(raw_data!FB8="newspaper",1,IF(raw_data!FB8="internet",1,IF(raw_data!FB8="sns",1,IF(raw_data!FB8="na",0,2))))))</f>
        <v>0</v>
      </c>
      <c r="FC8">
        <f>IF(raw_data!FC8 = "4+ hrs", 4, IF(raw_data!FC8 = "2-4 hrs", 3, IF(raw_data!FC8 = "1-2 hrs", 2, IF(raw_data!FC8 = "less than 1 hr", 1, 0))))</f>
        <v>2</v>
      </c>
      <c r="FD8">
        <f>IF(raw_data!FD8 = "4+ hrs", 4, IF(raw_data!FD8 = "2-4 hrs", 3, IF(raw_data!FD8 = "1-2 hrs", 2, IF(raw_data!FD8 = "less than 1 hr", 1, 0))))</f>
        <v>3</v>
      </c>
      <c r="FE8">
        <f>IF(raw_data!FE8 = "4+ hrs", 4, IF(raw_data!FE8 = "2-4 hrs", 3, IF(raw_data!FE8 = "1-2 hrs", 2, IF(raw_data!FE8 = "less than 1 hr", 1, 0))))</f>
        <v>0</v>
      </c>
      <c r="FF8" s="83">
        <f>IF(raw_data!FF8="tv",1,IF(raw_data!FF8="radio",1,IF(raw_data!FF8="newspaper",1,IF(raw_data!FF8="internet",1,IF(raw_data!FF8="sns",1,IF(raw_data!FF8="na",0,2))))))</f>
        <v>1</v>
      </c>
      <c r="FG8" s="83">
        <f>IF(raw_data!FG8="tv",1,IF(raw_data!FG8="radio",1,IF(raw_data!FG8="newspaper",1,IF(raw_data!FG8="internet",1,IF(raw_data!FG8="sns",1,IF(raw_data!FG8="na",0,2))))))</f>
        <v>1</v>
      </c>
      <c r="FH8" s="83">
        <f>IF(raw_data!FH8="tv",1,IF(raw_data!FH8="radio",1,IF(raw_data!FH8="newspaper",1,IF(raw_data!FH8="internet",1,IF(raw_data!FH8="sns",1,IF(raw_data!FH8="na",0,2))))))</f>
        <v>0</v>
      </c>
      <c r="FI8">
        <f>IF(raw_data!FI8 = "4+ hrs", 4, IF(raw_data!FI8 = "2-4 hrs", 3, IF(raw_data!FI8 = "1-2 hrs", 2, IF(raw_data!FI8 = "less than 1 hr", 1, 0))))</f>
        <v>3</v>
      </c>
      <c r="FJ8">
        <f>IF(raw_data!FJ8 = "4+ hrs", 4, IF(raw_data!FJ8 = "2-4 hrs", 3, IF(raw_data!FJ8 = "1-2 hrs", 2, IF(raw_data!FJ8 = "less than 1 hr", 1, 0))))</f>
        <v>2</v>
      </c>
      <c r="FK8">
        <f>IF(raw_data!FK8 = "4+ hrs", 4, IF(raw_data!FK8 = "2-4 hrs", 3, IF(raw_data!FK8 = "1-2 hrs", 2, IF(raw_data!FK8 = "less than 1 hr", 1, 0))))</f>
        <v>0</v>
      </c>
      <c r="FL8">
        <f>IF(raw_data!FL8="only news",1,IF(raw_data!FL8="mostly news",2,IF(raw_data!FL8="balanced",3,IF(raw_data!FL8="mostly entertainment",2,1))))</f>
        <v>2</v>
      </c>
      <c r="FM8">
        <f>IF(raw_data!FM8 = "yes", 1, 0)</f>
        <v>1</v>
      </c>
      <c r="FN8">
        <f>IF(raw_data!FN8 = "yes", 1, 0)</f>
        <v>1</v>
      </c>
      <c r="FO8">
        <f>IF(raw_data!FO8 = "yes", 1, 0)</f>
        <v>0</v>
      </c>
      <c r="FP8">
        <f>IF(raw_data!FP8 = "yes", 1, 0)</f>
        <v>1</v>
      </c>
      <c r="FQ8">
        <f>IF(raw_data!FQ8 = "yes", 1, 0)</f>
        <v>0</v>
      </c>
      <c r="FR8">
        <f>IF(raw_data!FR8="na",0,IF(raw_data!FR8="no",0,1))</f>
        <v>0</v>
      </c>
      <c r="FS8" s="83">
        <f>IF(raw_data!FS8="vet school", 1, IF(raw_data!FS8="symposia", 1, IF(raw_data!FS8="conferences", 1, IF(raw_data!FS8="online course", 1, IF(raw_data!FS8="websites", 1, IF(raw_data!FS8="documentary", 1, IF(raw_data!FS8="tv", 1, IF(raw_data!FS8="newspaper", 1, IF(raw_data!FS8="blogs", 1, IF(raw_data!FS8="sns", 1, IF(raw_data!FS8="na", 0, 2)))))))))))</f>
        <v>1</v>
      </c>
      <c r="FT8" s="83">
        <f>IF(raw_data!FT8="vet school", 1, IF(raw_data!FT8="symposia", 1, IF(raw_data!FT8="conferences", 1, IF(raw_data!FT8="online course", 1, IF(raw_data!FT8="websites", 1, IF(raw_data!FT8="documentary", 1, IF(raw_data!FT8="tv", 1, IF(raw_data!FT8="newspaper", 1, IF(raw_data!FT8="blogs", 1, IF(raw_data!FT8="sns", 1, IF(raw_data!FT8="na", 0, 2)))))))))))</f>
        <v>2</v>
      </c>
      <c r="FU8" s="83">
        <f>IF(raw_data!FU8="vet school", 1, IF(raw_data!FU8="symposia", 1, IF(raw_data!FU8="conferences", 1, IF(raw_data!FU8="online course", 1, IF(raw_data!FU8="websites", 1, IF(raw_data!FU8="documentary", 1, IF(raw_data!FU8="tv", 1, IF(raw_data!FU8="newspaper", 1, IF(raw_data!FU8="blogs", 1, IF(raw_data!FU8="sns", 1, IF(raw_data!FU8="na", 0, 2)))))))))))</f>
        <v>0</v>
      </c>
    </row>
    <row r="9" spans="1:185">
      <c r="A9" s="1">
        <v>6</v>
      </c>
      <c r="B9">
        <f>IF(raw_data!B:B="post-graduate",7,IF(raw_data!B9="graduate",6,IF(raw_data!B9="college",5,IF(raw_data!B9="technical",4,IF(raw_data!B9="high school",3,IF(raw_data!B9="elementary",2,IF(raw_data!B9="some schooling",1,0)))))))</f>
        <v>3</v>
      </c>
      <c r="C9">
        <f>IF(raw_data!C9 = "proprietor", 0, IF(raw_data!C9 = "sales representative", 1, IF(raw_data!C9 = "staff", 2, IF(raw_data!C9 = "vet pharmacist", 3, 4))))</f>
        <v>2</v>
      </c>
      <c r="D9">
        <f>SUM(2020 + (raw_data!D9 * -1))</f>
        <v>27</v>
      </c>
      <c r="E9">
        <f>IF(raw_data!E9 = "less than 1 year", 0, IF(raw_data!E9 = "1 to 2 years", 1, IF(raw_data!E9 = "2 to 5 years", 2, IF(raw_data!E9 = "5 to 10 years", 3, 4))))</f>
        <v>1</v>
      </c>
      <c r="F9">
        <f>IF(raw_data!F9="large-scale",2,IF(raw_data!F9="medium-scale",1,0))</f>
        <v>0</v>
      </c>
      <c r="G9">
        <f>IF(raw_data!G9="input",2,IF(raw_data!G9="not in charge",1,0))</f>
        <v>1</v>
      </c>
      <c r="H9">
        <f>IF(raw_data!H9 = "large farm owners", 6, IF(raw_data!H9 = "medium farm owners", 5, IF(raw_data!H9 = "small farm owners", 4, IF(raw_data!H9 = "large retailers", 3, IF(raw_data!H9 = "medium retailers", 2, IF(raw_data!H9 = "small retailers", 1, 0))))))</f>
        <v>5</v>
      </c>
      <c r="I9">
        <f>IF(raw_data!I9 = "male", 0, IF(raw_data!I9 = "female", 1, 2))</f>
        <v>0</v>
      </c>
      <c r="J9" s="1">
        <f>IF(raw_data!J8="yes",1,0)</f>
        <v>1</v>
      </c>
      <c r="K9">
        <f>IF(raw_data!K9 = "yes", 1, 0)</f>
        <v>0</v>
      </c>
      <c r="L9">
        <f>IF(raw_data!L9 = "treatment for specific diseases", 1, 0)</f>
        <v>0</v>
      </c>
      <c r="M9">
        <f>IF(raw_data!M9 = "na", 0, 1)</f>
        <v>1</v>
      </c>
      <c r="N9">
        <f>IF(raw_data!N9 = "na", 0, 1)</f>
        <v>0</v>
      </c>
      <c r="O9">
        <f>IF(raw_data!O9 = "na", 0, 1)</f>
        <v>0</v>
      </c>
      <c r="P9">
        <f>IF(raw_data!P9 = "yes", 1, 0)</f>
        <v>0</v>
      </c>
      <c r="Q9">
        <f>IF(raw_data!Q9 = "bacteria develop resistance", 1, 0)</f>
        <v>0</v>
      </c>
      <c r="R9">
        <f>IF(raw_data!R9 = "yes", 1, 0)</f>
        <v>0</v>
      </c>
      <c r="S9">
        <f>IF(raw_data!S9 = "yes", 1, 0)</f>
        <v>0</v>
      </c>
      <c r="T9">
        <f>IF(raw_data!T9 = "yes", 1, 0)</f>
        <v>0</v>
      </c>
      <c r="U9">
        <f>IF(raw_data!U9 = "yes", 1, 0)</f>
        <v>0</v>
      </c>
      <c r="V9">
        <f>IF(raw_data!V9 = "yes", 1, 0)</f>
        <v>0</v>
      </c>
      <c r="W9">
        <f>IF(raw_data!W9 = "yes", 1, 0)</f>
        <v>0</v>
      </c>
      <c r="X9">
        <f>IF(raw_data!X9 = "yes", 1, 0)</f>
        <v>0</v>
      </c>
      <c r="Y9">
        <f>IF(raw_data!Y9 = "na", 0, 1)</f>
        <v>0</v>
      </c>
      <c r="Z9">
        <f>IF(raw_data!Z9 = "na", 0, 1)</f>
        <v>0</v>
      </c>
      <c r="AA9">
        <f>IF(raw_data!AA9 = "na", 0, 1)</f>
        <v>0</v>
      </c>
      <c r="AB9">
        <f>IF(raw_data!AB9 = "4 correct answers", 4, IF(raw_data!AB9 = "3 correct answers", 3, IF(raw_data!AB9 = "2 correct answers", 2, IF(raw_data!AB9 = "1 correct answer", 1, 0))))</f>
        <v>2</v>
      </c>
      <c r="AC9">
        <f>IF(raw_data!AC9="basic info",1,IF(raw_data!AC9="etiology",1,IF(raw_data!AC9="advanced understanding",1,0)))</f>
        <v>0</v>
      </c>
      <c r="AD9">
        <f>IF(raw_data!AD9 = "true", 0, 1)</f>
        <v>0</v>
      </c>
      <c r="AE9">
        <f>IF(raw_data!AE9 = "true", 1, 0)</f>
        <v>0</v>
      </c>
      <c r="AF9">
        <f>IF(raw_data!AF9 = "yes", 1, 0)</f>
        <v>0</v>
      </c>
      <c r="AG9">
        <f>IF(raw_data!AG:AG = "yes", 1, 0)</f>
        <v>0</v>
      </c>
      <c r="AH9">
        <f>IF(raw_data!AH:AH = "yes", 1, 0)</f>
        <v>0</v>
      </c>
      <c r="AI9">
        <f>IF(raw_data!AI:AI = "yes", 1, 0)</f>
        <v>0</v>
      </c>
      <c r="AJ9">
        <f>IF(raw_data!AJ:AJ = "yes", 1, 0)</f>
        <v>0</v>
      </c>
      <c r="AK9">
        <f>IF(raw_data!AK:AK = "yes", 1, 0)</f>
        <v>0</v>
      </c>
      <c r="AL9">
        <f>IF(raw_data!AL:AL = "yes", 1, 0)</f>
        <v>0</v>
      </c>
      <c r="AM9">
        <f>IF(raw_data!AM9="5 correct",5,IF(raw_data!AM9="4 correct",4,IF(raw_data!AM9="3 correct",3,IF(raw_data!AM9="2 correct", 2, IF(raw_data!AM9="1 correct",1,0)))))</f>
        <v>0</v>
      </c>
      <c r="AN9">
        <f>IF(raw_data!AN9="5 correct",5,IF(raw_data!AN9="4 correct",4,IF(raw_data!AN9="3 correct",3,IF(raw_data!AN9="2 correct", 2, IF(raw_data!AN9="1 correct",1,0)))))</f>
        <v>0</v>
      </c>
      <c r="AO9">
        <f>IF(raw_data!AO9="5 correct",5,IF(raw_data!AO9="4 correct",4,IF(raw_data!AO9="3 correct",3,IF(raw_data!AO9="2 correct", 2, IF(raw_data!AO9="1 correct",1,0)))))</f>
        <v>0</v>
      </c>
      <c r="AP9">
        <f>IF(raw_data!AP9="5 correct",5,IF(raw_data!AP9="4 correct",4,IF(raw_data!AP9="3 correct",3,IF(raw_data!AP9="2 correct", 2, IF(raw_data!AP9="1 correct",1,0)))))</f>
        <v>0</v>
      </c>
      <c r="AQ9">
        <f>IF(raw_data!AQ9 = "very serious", 5, IF(raw_data!AQ9 = "serious", 4, IF(raw_data!AQ9 = "moderately serious", 3, IF(raw_data!AQ9 = "slightly serious", 2, 1))))</f>
        <v>2</v>
      </c>
      <c r="AR9">
        <f>IF(raw_data!AR9 = "seriously concerned", 4, IF(raw_data!AR9 = "concerned", 3, IF(raw_data!AR9 = "slightly concerned", 2, IF(raw_data!AR9 = "not concerned at all", 1, 0))))</f>
        <v>3</v>
      </c>
      <c r="AS9">
        <f>IF(raw_data!AS9 = "strongly agree", 5, IF(raw_data!AS9 = "agree", 4, IF(raw_data!AS9 = "neutral", 3, IF(raw_data!AS9 = "disagree", 2, 1))))</f>
        <v>4</v>
      </c>
      <c r="AT9">
        <f>IF(raw_data!AT9 = "strongly agree", 5, IF(raw_data!AT9 = "agree", 4, IF(raw_data!AT9 = "neutral", 3, IF(raw_data!AT9 = "disagree", 2, 1))))</f>
        <v>5</v>
      </c>
      <c r="AU9">
        <f>IF(raw_data!AU9 = "strongly agree", 5, IF(raw_data!AU9 = "agree", 4, IF(raw_data!AU9 = "neutral", 3, IF(raw_data!AU9 = "disagree", 2, 1))))</f>
        <v>4</v>
      </c>
      <c r="AV9">
        <f>IF(raw_data!AV9 = "strongly agree", 5, IF(raw_data!AV9 = "agree", 4, IF(raw_data!AV9 = "neutral", 3, IF(raw_data!AV9 = "disagree", 2, 1))))</f>
        <v>4</v>
      </c>
      <c r="AW9">
        <f>IF(raw_data!AW9 = "strongly agree", 5, IF(raw_data!AW9 = "agree", 4, IF(raw_data!AW9 = "neutral", 3, IF(raw_data!AW9 = "disagree", 2, 1))))</f>
        <v>4</v>
      </c>
      <c r="AX9">
        <f>IF(raw_data!AX9 = "strongly agree", 5, IF(raw_data!AX9 = "agree", 4, IF(raw_data!AX9 = "neutral", 3, IF(raw_data!AX9 = "disagree", 2, 1))))</f>
        <v>3</v>
      </c>
      <c r="AY9">
        <f>IF(raw_data!AY9 = "strongly agree", 5, IF(raw_data!AY9 = "agree", 4, IF(raw_data!AY9 = "neutral", 3, IF(raw_data!AY9 = "disagree", 2, 1))))</f>
        <v>3</v>
      </c>
      <c r="AZ9">
        <f>IF(raw_data!AZ9 = "strongly agree", 5, IF(raw_data!AZ9 = "agree", 4, IF(raw_data!AZ9 = "neutral", 3, IF(raw_data!AZ9 = "disagree", 2, 1))))</f>
        <v>4</v>
      </c>
      <c r="BA9">
        <f>IF(raw_data!BA9 = "strongly agree", 5, IF(raw_data!BA9 = "agree", 4, IF(raw_data!BA9 = "neutral", 3, IF(raw_data!BA9 = "disagree", 2, 1))))</f>
        <v>4</v>
      </c>
      <c r="BB9">
        <f>IF(raw_data!BB9 = "strongly agree", 5, IF(raw_data!BB9 = "agree", 4, IF(raw_data!BB9 = "neutral", 3, IF(raw_data!BB9 = "disagree", 2, 1))))</f>
        <v>5</v>
      </c>
      <c r="BC9">
        <f>IF(raw_data!BC9 = "strongly agree", 5, IF(raw_data!BC9 = "agree", 4, IF(raw_data!BC9 = "neutral", 3, IF(raw_data!BC9 = "disagree", 2, 1))))</f>
        <v>5</v>
      </c>
      <c r="BD9">
        <f>IF(raw_data!BD9 = "strongly agree", 5, IF(raw_data!BD9 = "agree", 4, IF(raw_data!BD9 = "neutral", 3, IF(raw_data!BD9 = "disagree", 2, 1))))</f>
        <v>3</v>
      </c>
      <c r="BE9">
        <f>IF(raw_data!BE9 = "very strong", 5, IF(raw_data!BE9 = "substantial", 4, IF(raw_data!BE9 = "moderate", 3, IF(raw_data!BE9  = "limited", 2, 1))))</f>
        <v>3</v>
      </c>
      <c r="BF9">
        <f>IF(raw_data!BF9 = "very strong", 5, IF(raw_data!BF9 = "substantial", 4, IF(raw_data!BF9 = "moderate", 3, IF(raw_data!BF9  = "limited", 2, 1))))</f>
        <v>3</v>
      </c>
      <c r="BG9">
        <f>IF(raw_data!BG9 = "very strong", 5, IF(raw_data!BG9 = "substantial", 4, IF(raw_data!BG9 = "moderate", 3, IF(raw_data!BG9  = "limited", 2, 1))))</f>
        <v>5</v>
      </c>
      <c r="BH9">
        <f>IF(raw_data!BH9 = "very strong", 5, IF(raw_data!BH9 = "substantial", 4, IF(raw_data!BH9 = "moderate", 3, IF(raw_data!BH9 = "limited", 2, 1))))</f>
        <v>4</v>
      </c>
      <c r="BI9">
        <f>IF(raw_data!BI9 = "very strong", 5, IF(raw_data!BI9 = "substantial", 4, IF(raw_data!BI9 = "moderate", 3, IF(raw_data!BI9 = "limited", 2, 1))))</f>
        <v>3</v>
      </c>
      <c r="BJ9">
        <f>IF(raw_data!BJ9 = "very strong", 5, IF(raw_data!BJ9 = "substantial", 4, IF(raw_data!BJ9 = "moderate", 3, IF(raw_data!BJ9 = "limited", 2, 1))))</f>
        <v>1</v>
      </c>
      <c r="BK9">
        <f>IF(raw_data!BK9 = "very strong", 5, IF(raw_data!BK9 = "substantial", 4, IF(raw_data!BK9 = "moderate", 3, IF(raw_data!BK9 = "limited", 2, 1))))</f>
        <v>3</v>
      </c>
      <c r="BL9">
        <f>IF(raw_data!BL9 = "very strong", 5, IF(raw_data!BL9 = "substantial", 4, IF(raw_data!BL9 = "moderate", 3, IF(raw_data!BL9 = "limited", 2, 1))))</f>
        <v>5</v>
      </c>
      <c r="BM9">
        <f>IF(raw_data!BM9 = "very strong", 5, IF(raw_data!BM9 = "substantial", 4, IF(raw_data!BM9 = "moderate", 3, IF(raw_data!BM9 = "limited", 2, 1))))</f>
        <v>5</v>
      </c>
      <c r="BN9">
        <f>IF(raw_data!BN9 = "very strong", 5, IF(raw_data!BN9 = "substantial", 4, IF(raw_data!BN9 = "moderate", 3, IF(raw_data!BN9 = "limited", 2, 1))))</f>
        <v>4</v>
      </c>
      <c r="BO9">
        <f>IF(raw_data!BO9 = "very strong", 5, IF(raw_data!BO9 = "substantial", 4, IF(raw_data!BO9 = "moderate", 3, IF(raw_data!BO9 = "limited", 2, 1))))</f>
        <v>1</v>
      </c>
      <c r="BP9">
        <f>IF(raw_data!BP9 = "very strong", 5, IF(raw_data!BP9 = "substantial", 4, IF(raw_data!BP9 = "moderate", 3, IF(raw_data!BP9 = "limited", 2, 1))))</f>
        <v>1</v>
      </c>
      <c r="BQ9">
        <f>IF(raw_data!BQ9 = "na", 0, 1)</f>
        <v>1</v>
      </c>
      <c r="BR9">
        <f>IF(raw_data!BR9 = "na", 0, 1)</f>
        <v>1</v>
      </c>
      <c r="BS9">
        <f>IF(raw_data!BS9 = "na", 0, 1)</f>
        <v>0</v>
      </c>
      <c r="BT9">
        <f>IF(raw_data!BT9 = "na", 0, 1)</f>
        <v>1</v>
      </c>
      <c r="BU9">
        <f>IF(raw_data!BU9 = "na", 0, 1)</f>
        <v>1</v>
      </c>
      <c r="BV9">
        <f>IF(raw_data!BV9 = "na", 0, 1)</f>
        <v>0</v>
      </c>
      <c r="BW9">
        <f>IF(raw_data!BW9 ="no", 0, 1)</f>
        <v>0</v>
      </c>
      <c r="BX9">
        <f>IF(raw_data!BX9 ="no", 0, 1)</f>
        <v>0</v>
      </c>
      <c r="BY9">
        <f>IF(raw_data!BY9 ="no", 0, 1)</f>
        <v>0</v>
      </c>
      <c r="BZ9">
        <f>IF(raw_data!BZ9 ="no", 0, 1)</f>
        <v>1</v>
      </c>
      <c r="CA9">
        <f>IF(raw_data!CA9 ="no", 0, 1)</f>
        <v>0</v>
      </c>
      <c r="CB9">
        <f>IF(raw_data!CB9 ="no", 0, 1)</f>
        <v>0</v>
      </c>
      <c r="CC9">
        <f>IF(raw_data!CC9 ="no", 0, 1)</f>
        <v>0</v>
      </c>
      <c r="CD9">
        <f>IF(raw_data!CD9 ="no", 0, 1)</f>
        <v>0</v>
      </c>
      <c r="CE9">
        <f>IF(raw_data!CE9 = "yes", 1, 0)</f>
        <v>0</v>
      </c>
      <c r="CF9">
        <f>IF(raw_data!CF9 = "yes", 1, 0)</f>
        <v>1</v>
      </c>
      <c r="CG9">
        <f>IF(raw_data!CG9 = "yes", 1, 0)</f>
        <v>1</v>
      </c>
      <c r="CH9">
        <f>IF(raw_data!CH9 = "yes", 1, 0)</f>
        <v>1</v>
      </c>
      <c r="CI9">
        <f>IF(raw_data!CI9 = "yes", 1, 0)</f>
        <v>1</v>
      </c>
      <c r="CJ9">
        <f>IF(raw_data!CJ9 = "yes", 1, 0)</f>
        <v>0</v>
      </c>
      <c r="CK9">
        <f>IF(raw_data!CK9 = "yes", 1, 0)</f>
        <v>1</v>
      </c>
      <c r="CL9">
        <f>IF(raw_data!CL9 = "yes", 1, 0)</f>
        <v>0</v>
      </c>
      <c r="CM9">
        <f>IF(raw_data!CM9 = "yes", 1, 0)</f>
        <v>0</v>
      </c>
      <c r="CN9">
        <f>IF(raw_data!CN9 = "yes", 1, 0)</f>
        <v>0</v>
      </c>
      <c r="CO9">
        <f>IF(raw_data!CO9 = "yes", 1, 0)</f>
        <v>0</v>
      </c>
      <c r="CP9">
        <f>IF(raw_data!CP9 = "yes", 1, 0)</f>
        <v>0</v>
      </c>
      <c r="CQ9">
        <f>IF(raw_data!CQ9 = "yes", 1, 0)</f>
        <v>1</v>
      </c>
      <c r="CR9">
        <f>IF(raw_data!CR9 = "yes", 1, 0)</f>
        <v>1</v>
      </c>
      <c r="CS9">
        <f>IF(raw_data!CS9 = "yes", 1, 0)</f>
        <v>0</v>
      </c>
      <c r="CT9">
        <f>IF(raw_data!CT9 = "yes", 1, 0)</f>
        <v>1</v>
      </c>
      <c r="CU9">
        <f>IF(raw_data!CU9="na",0,IF(raw_data!CU9="no",0,1))</f>
        <v>1</v>
      </c>
      <c r="CV9">
        <f>IF(raw_data!CV9 = "yes", 1, 0)</f>
        <v>0</v>
      </c>
      <c r="CW9">
        <f>IF(raw_data!CW9 = "yes", 1, 0)</f>
        <v>0</v>
      </c>
      <c r="CX9">
        <f>IF(raw_data!CX9 = "yes", 0, 1)</f>
        <v>1</v>
      </c>
      <c r="CY9">
        <f>IF(raw_data!CY9 = "yes", 1, 0)</f>
        <v>0</v>
      </c>
      <c r="CZ9">
        <f>IF(raw_data!CZ9 = "as prescribed", 1, 0)</f>
        <v>0</v>
      </c>
      <c r="DA9">
        <f>IF(raw_data!DA9 = "yes", 1, 0)</f>
        <v>1</v>
      </c>
      <c r="DB9">
        <f>IF(raw_data!DB9 = "yes", 1, 0)</f>
        <v>1</v>
      </c>
      <c r="DC9">
        <f>IF(raw_data!DC9 = "yes", 1, 0)</f>
        <v>1</v>
      </c>
      <c r="DD9">
        <f>IF(raw_data!DD9 = "yes", 1, 0)</f>
        <v>1</v>
      </c>
      <c r="DE9">
        <f>IF(raw_data!DE9 = "yes", 1, 0)</f>
        <v>0</v>
      </c>
      <c r="DF9">
        <f>IF(raw_data!DF9 = "no", 0, 1)</f>
        <v>0</v>
      </c>
      <c r="DG9">
        <f>IF(raw_data!DG9 = "yes", 1, 0)</f>
        <v>0</v>
      </c>
      <c r="DH9">
        <f>IF(raw_data!DH9 = "yes", 1, 0)</f>
        <v>1</v>
      </c>
      <c r="DI9">
        <f>IF(raw_data!DI9 = "yes", 1, 0)</f>
        <v>0</v>
      </c>
      <c r="DJ9">
        <f>IF(raw_data!DJ9 = "yes", 0, 1)</f>
        <v>1</v>
      </c>
      <c r="DK9">
        <f>IF(raw_data!DK9 = "yes", 0, 1)</f>
        <v>0</v>
      </c>
      <c r="DL9">
        <f>IF(raw_data!DL9="na",0,IF(raw_data!DL9="no",0,1))</f>
        <v>0</v>
      </c>
      <c r="DM9">
        <f>IF(raw_data!DM9 = "yes", 1, 0)</f>
        <v>0</v>
      </c>
      <c r="DN9">
        <f>IF(raw_data!DN9 = "yes", 1, 0)</f>
        <v>1</v>
      </c>
      <c r="DO9">
        <f>IF(raw_data!DO9 = "yes", 1, 0)</f>
        <v>0</v>
      </c>
      <c r="DP9">
        <f>IF(raw_data!DP9 = "yes", 0, 1)</f>
        <v>1</v>
      </c>
      <c r="DQ9">
        <f>IF(raw_data!DQ9 = "yes", 0, 1)</f>
        <v>0</v>
      </c>
      <c r="DR9">
        <f>IF(raw_data!DR9 = "na", 0, IF(raw_data!DR9 = "no", 0, 1))</f>
        <v>1</v>
      </c>
      <c r="DS9">
        <f>IF(raw_data!DS9 = "yes", 1, 0)</f>
        <v>1</v>
      </c>
      <c r="DT9">
        <f>IF(raw_data!DT9 = "yes", 0, 1)</f>
        <v>1</v>
      </c>
      <c r="DU9">
        <f>IF(raw_data!DU9 = "yes", 1, 0)</f>
        <v>0</v>
      </c>
      <c r="DV9">
        <f>IF(raw_data!DV9 = "yes", 0, 1)</f>
        <v>1</v>
      </c>
      <c r="DW9">
        <f>IF(raw_data!DW9 = "yes", 1, 0)</f>
        <v>0</v>
      </c>
      <c r="DX9">
        <f>IF(raw_data!DX9="na",0,IF(raw_data!DX9="no",0,1))</f>
        <v>0</v>
      </c>
      <c r="DY9">
        <f>IF(raw_data!DY9 = "don't check", 0, 1)</f>
        <v>0</v>
      </c>
      <c r="DZ9">
        <f>IF(raw_data!DZ9 = "pull out", 1, 0)</f>
        <v>1</v>
      </c>
      <c r="EA9" s="1">
        <f>IF(raw_data!EA9 = "yes", 1, 0)</f>
        <v>0</v>
      </c>
      <c r="EB9">
        <f>IF(raw_data!EB9 = "yes", 1, 0)</f>
        <v>1</v>
      </c>
      <c r="EC9">
        <f>IF(raw_data!EC9 = "na", 0, 1)</f>
        <v>0</v>
      </c>
      <c r="ED9">
        <f>IF(raw_data!ED9 = "na", 0, 1)</f>
        <v>0</v>
      </c>
      <c r="EE9">
        <f>IF(raw_data!EE9 = "yes", 1, 0)</f>
        <v>1</v>
      </c>
      <c r="EF9">
        <f>IF(raw_data!EF9 = "na", 0, 1)</f>
        <v>0</v>
      </c>
      <c r="EG9">
        <f>IF(raw_data!EG9 = "na", 0, 1)</f>
        <v>0</v>
      </c>
      <c r="EH9">
        <f>IF(raw_data!EH9 = "yes", 1, 0)</f>
        <v>1</v>
      </c>
      <c r="EI9">
        <f>IF(raw_data!EI9 = "na", 0, 1)</f>
        <v>0</v>
      </c>
      <c r="EJ9">
        <f>IF(raw_data!EJ9 = "na", 0, 1)</f>
        <v>0</v>
      </c>
      <c r="EK9">
        <f>IF(raw_data!EK9 = "yes", 1, 0)</f>
        <v>0</v>
      </c>
      <c r="EL9">
        <f>IF(raw_data!EL9 = "na", 0, 1)</f>
        <v>0</v>
      </c>
      <c r="EM9">
        <f>IF(raw_data!EM9 = "na", 0, 1)</f>
        <v>0</v>
      </c>
      <c r="EN9">
        <f>IF(raw_data!EN9 = "na", 0, 1)</f>
        <v>0</v>
      </c>
      <c r="EO9">
        <f>IF(raw_data!EO9 = "yes", 1, 0)</f>
        <v>0</v>
      </c>
      <c r="EP9">
        <f>IF(raw_data!EP9 = "na", 0, 1)</f>
        <v>0</v>
      </c>
      <c r="EQ9">
        <f>IF(raw_data!EQ9 = "na", 0, 1)</f>
        <v>0</v>
      </c>
      <c r="ER9">
        <f>IF(raw_data!ER9 = "na", 0, 1)</f>
        <v>0</v>
      </c>
      <c r="ES9">
        <f>IF(raw_data!ES9 = "yes", 1, 0)</f>
        <v>1</v>
      </c>
      <c r="ET9">
        <f>IF(raw_data!ET9 = "all the time", 2, IF(raw_data!ET9 = "often", 1, 0))</f>
        <v>0</v>
      </c>
      <c r="EU9" s="1">
        <f>IF(raw_data!EU9 = "yes", 1, 0)</f>
        <v>0</v>
      </c>
      <c r="EV9">
        <f>IF(raw_data!EV9 = "interested", 2, IF(raw_data!EV9 = "neutral", 1, 0))</f>
        <v>0</v>
      </c>
      <c r="EW9">
        <f>IF(raw_data!EW9 = "na", 0, 1)</f>
        <v>0</v>
      </c>
      <c r="EX9">
        <f>IF(raw_data!EX9 = "na", 0, 1)</f>
        <v>0</v>
      </c>
      <c r="EY9" s="1">
        <f>IF(raw_data!EY9 = "na", 0, 1)</f>
        <v>1</v>
      </c>
      <c r="EZ9" s="83">
        <f>IF(raw_data!EZ9="tv",1,IF(raw_data!EZ9="radio",1,IF(raw_data!EZ9="newspaper",1,IF(raw_data!EZ9="internet",1,IF(raw_data!EZ9="sns",1,IF(raw_data!EZ9="na",0,2))))))</f>
        <v>1</v>
      </c>
      <c r="FA9" s="83">
        <f>IF(raw_data!FA9="tv",1,IF(raw_data!FA9="radio",1,IF(raw_data!FA9="newspaper",1,IF(raw_data!FA9="internet",1,IF(raw_data!FA9="sns",1,IF(raw_data!FA9="na",0,2))))))</f>
        <v>1</v>
      </c>
      <c r="FB9" s="83">
        <f>IF(raw_data!FB9="tv",1,IF(raw_data!FB9="radio",1,IF(raw_data!FB9="newspaper",1,IF(raw_data!FB9="internet",1,IF(raw_data!FB9="sns",1,IF(raw_data!FB9="na",0,2))))))</f>
        <v>1</v>
      </c>
      <c r="FC9">
        <f>IF(raw_data!FC9 = "4+ hrs", 4, IF(raw_data!FC9 = "2-4 hrs", 3, IF(raw_data!FC9 = "1-2 hrs", 2, IF(raw_data!FC9 = "less than 1 hr", 1, 0))))</f>
        <v>3</v>
      </c>
      <c r="FD9">
        <f>IF(raw_data!FD9 = "4+ hrs", 4, IF(raw_data!FD9 = "2-4 hrs", 3, IF(raw_data!FD9 = "1-2 hrs", 2, IF(raw_data!FD9 = "less than 1 hr", 1, 0))))</f>
        <v>2</v>
      </c>
      <c r="FE9">
        <f>IF(raw_data!FE9 = "4+ hrs", 4, IF(raw_data!FE9 = "2-4 hrs", 3, IF(raw_data!FE9 = "1-2 hrs", 2, IF(raw_data!FE9 = "less than 1 hr", 1, 0))))</f>
        <v>2</v>
      </c>
      <c r="FF9" s="83">
        <f>IF(raw_data!FF9="tv",1,IF(raw_data!FF9="radio",1,IF(raw_data!FF9="newspaper",1,IF(raw_data!FF9="internet",1,IF(raw_data!FF9="sns",1,IF(raw_data!FF9="na",0,2))))))</f>
        <v>1</v>
      </c>
      <c r="FG9" s="83">
        <f>IF(raw_data!FG9="tv",1,IF(raw_data!FG9="radio",1,IF(raw_data!FG9="newspaper",1,IF(raw_data!FG9="internet",1,IF(raw_data!FG9="sns",1,IF(raw_data!FG9="na",0,2))))))</f>
        <v>1</v>
      </c>
      <c r="FH9" s="83">
        <f>IF(raw_data!FH9="tv",1,IF(raw_data!FH9="radio",1,IF(raw_data!FH9="newspaper",1,IF(raw_data!FH9="internet",1,IF(raw_data!FH9="sns",1,IF(raw_data!FH9="na",0,2))))))</f>
        <v>1</v>
      </c>
      <c r="FI9">
        <f>IF(raw_data!FI9 = "4+ hrs", 4, IF(raw_data!FI9 = "2-4 hrs", 3, IF(raw_data!FI9 = "1-2 hrs", 2, IF(raw_data!FI9 = "less than 1 hr", 1, 0))))</f>
        <v>4</v>
      </c>
      <c r="FJ9">
        <f>IF(raw_data!FJ9 = "4+ hrs", 4, IF(raw_data!FJ9 = "2-4 hrs", 3, IF(raw_data!FJ9 = "1-2 hrs", 2, IF(raw_data!FJ9 = "less than 1 hr", 1, 0))))</f>
        <v>3</v>
      </c>
      <c r="FK9">
        <f>IF(raw_data!FK9 = "4+ hrs", 4, IF(raw_data!FK9 = "2-4 hrs", 3, IF(raw_data!FK9 = "1-2 hrs", 2, IF(raw_data!FK9 = "less than 1 hr", 1, 0))))</f>
        <v>3</v>
      </c>
      <c r="FL9">
        <f>IF(raw_data!FL9="only news",1,IF(raw_data!FL9="mostly news",2,IF(raw_data!FL9="balanced",3,IF(raw_data!FL9="mostly entertainment",2,1))))</f>
        <v>3</v>
      </c>
      <c r="FM9">
        <f>IF(raw_data!FM9 = "yes", 1, 0)</f>
        <v>1</v>
      </c>
      <c r="FN9">
        <f>IF(raw_data!FN9 = "yes", 1, 0)</f>
        <v>1</v>
      </c>
      <c r="FO9">
        <f>IF(raw_data!FO9 = "yes", 1, 0)</f>
        <v>0</v>
      </c>
      <c r="FP9">
        <f>IF(raw_data!FP9 = "yes", 1, 0)</f>
        <v>1</v>
      </c>
      <c r="FQ9">
        <f>IF(raw_data!FQ9 = "yes", 1, 0)</f>
        <v>1</v>
      </c>
      <c r="FR9">
        <f>IF(raw_data!FR9="na",0,IF(raw_data!FR9="no",0,1))</f>
        <v>0</v>
      </c>
      <c r="FS9" s="83">
        <f>IF(raw_data!FS9="vet school", 1, IF(raw_data!FS9="symposia", 1, IF(raw_data!FS9="conferences", 1, IF(raw_data!FS9="online course", 1, IF(raw_data!FS9="websites", 1, IF(raw_data!FS9="documentary", 1, IF(raw_data!FS9="tv", 1, IF(raw_data!FS9="newspaper", 1, IF(raw_data!FS9="blogs", 1, IF(raw_data!FS9="sns", 1, IF(raw_data!FS9="na", 0, 2)))))))))))</f>
        <v>2</v>
      </c>
      <c r="FT9" s="83">
        <f>IF(raw_data!FT9="vet school", 1, IF(raw_data!FT9="symposia", 1, IF(raw_data!FT9="conferences", 1, IF(raw_data!FT9="online course", 1, IF(raw_data!FT9="websites", 1, IF(raw_data!FT9="documentary", 1, IF(raw_data!FT9="tv", 1, IF(raw_data!FT9="newspaper", 1, IF(raw_data!FT9="blogs", 1, IF(raw_data!FT9="sns", 1, IF(raw_data!FT9="na", 0, 2)))))))))))</f>
        <v>1</v>
      </c>
      <c r="FU9" s="83">
        <f>IF(raw_data!FU9="vet school", 1, IF(raw_data!FU9="symposia", 1, IF(raw_data!FU9="conferences", 1, IF(raw_data!FU9="online course", 1, IF(raw_data!FU9="websites", 1, IF(raw_data!FU9="documentary", 1, IF(raw_data!FU9="tv", 1, IF(raw_data!FU9="newspaper", 1, IF(raw_data!FU9="blogs", 1, IF(raw_data!FU9="sns", 1, IF(raw_data!FU9="na", 0, 2)))))))))))</f>
        <v>1</v>
      </c>
    </row>
    <row r="10" spans="1:185">
      <c r="A10" s="1">
        <v>7</v>
      </c>
      <c r="B10">
        <f>IF(raw_data!B:B="post-graduate",7,IF(raw_data!B10="graduate",6,IF(raw_data!B10="college",5,IF(raw_data!B10="technical",4,IF(raw_data!B10="high school",3,IF(raw_data!B10="elementary",2,IF(raw_data!B10="some schooling",1,0)))))))</f>
        <v>2</v>
      </c>
      <c r="C10">
        <f>IF(raw_data!C10 = "proprietor", 0, IF(raw_data!C10 = "sales representative", 1, IF(raw_data!C10 = "staff", 2, IF(raw_data!C10 = "vet pharmacist", 3, 4))))</f>
        <v>0</v>
      </c>
      <c r="D10">
        <f>SUM(2020 + (raw_data!D10 * -1))</f>
        <v>30</v>
      </c>
      <c r="E10">
        <f>IF(raw_data!E10 = "less than 1 year", 0, IF(raw_data!E10 = "1 to 2 years", 1, IF(raw_data!E10 = "2 to 5 years", 2, IF(raw_data!E10 = "5 to 10 years", 3, 4))))</f>
        <v>1</v>
      </c>
      <c r="F10">
        <f>IF(raw_data!F10="large-scale",2,IF(raw_data!F10="medium-scale",1,0))</f>
        <v>1</v>
      </c>
      <c r="G10">
        <f>IF(raw_data!G10="input",2,IF(raw_data!G10="not in charge",1,0))</f>
        <v>2</v>
      </c>
      <c r="H10">
        <f>IF(raw_data!H10 = "large farm owners", 6, IF(raw_data!H10 = "medium farm owners", 5, IF(raw_data!H10 = "small farm owners", 4, IF(raw_data!H10 = "large retailers", 3, IF(raw_data!H10 = "medium retailers", 2, IF(raw_data!H10 = "small retailers", 1, 0))))))</f>
        <v>4</v>
      </c>
      <c r="I10">
        <f>IF(raw_data!I10 = "male", 0, IF(raw_data!I10 = "female", 1, 2))</f>
        <v>0</v>
      </c>
      <c r="J10" s="1">
        <f>IF(raw_data!J9="yes",1,0)</f>
        <v>0</v>
      </c>
      <c r="K10">
        <f>IF(raw_data!K10 = "yes", 1, 0)</f>
        <v>1</v>
      </c>
      <c r="L10">
        <f>IF(raw_data!L10 = "treatment for specific diseases", 1, 0)</f>
        <v>0</v>
      </c>
      <c r="M10">
        <f>IF(raw_data!M10 = "na", 0, 1)</f>
        <v>1</v>
      </c>
      <c r="N10">
        <f>IF(raw_data!N10 = "na", 0, 1)</f>
        <v>1</v>
      </c>
      <c r="O10">
        <f>IF(raw_data!O10 = "na", 0, 1)</f>
        <v>0</v>
      </c>
      <c r="P10">
        <f>IF(raw_data!P10 = "yes", 1, 0)</f>
        <v>0</v>
      </c>
      <c r="Q10">
        <f>IF(raw_data!Q10 = "bacteria develop resistance", 1, 0)</f>
        <v>0</v>
      </c>
      <c r="R10">
        <f>IF(raw_data!R10 = "yes", 1, 0)</f>
        <v>0</v>
      </c>
      <c r="S10">
        <f>IF(raw_data!S10 = "yes", 1, 0)</f>
        <v>0</v>
      </c>
      <c r="T10">
        <f>IF(raw_data!T10 = "yes", 1, 0)</f>
        <v>0</v>
      </c>
      <c r="U10">
        <f>IF(raw_data!U10 = "yes", 1, 0)</f>
        <v>0</v>
      </c>
      <c r="V10">
        <f>IF(raw_data!V10 = "yes", 1, 0)</f>
        <v>0</v>
      </c>
      <c r="W10">
        <f>IF(raw_data!W10 = "yes", 1, 0)</f>
        <v>0</v>
      </c>
      <c r="X10">
        <f>IF(raw_data!X10 = "yes", 1, 0)</f>
        <v>0</v>
      </c>
      <c r="Y10">
        <f>IF(raw_data!Y10 = "na", 0, 1)</f>
        <v>0</v>
      </c>
      <c r="Z10">
        <f>IF(raw_data!Z10 = "na", 0, 1)</f>
        <v>0</v>
      </c>
      <c r="AA10">
        <f>IF(raw_data!AA10 = "na", 0, 1)</f>
        <v>0</v>
      </c>
      <c r="AB10">
        <f>IF(raw_data!AB10 = "4 correct answers", 4, IF(raw_data!AB10 = "3 correct answers", 3, IF(raw_data!AB10 = "2 correct answers", 2, IF(raw_data!AB10 = "1 correct answer", 1, 0))))</f>
        <v>2</v>
      </c>
      <c r="AC10">
        <f>IF(raw_data!AC10="basic info",1,IF(raw_data!AC10="etiology",1,IF(raw_data!AC10="advanced understanding",1,0)))</f>
        <v>0</v>
      </c>
      <c r="AD10">
        <f>IF(raw_data!AD10 = "true", 0, 1)</f>
        <v>0</v>
      </c>
      <c r="AE10">
        <f>IF(raw_data!AE10 = "true", 1, 0)</f>
        <v>0</v>
      </c>
      <c r="AF10">
        <f>IF(raw_data!AF10 = "yes", 1, 0)</f>
        <v>0</v>
      </c>
      <c r="AG10">
        <f>IF(raw_data!AG:AG = "yes", 1, 0)</f>
        <v>0</v>
      </c>
      <c r="AH10">
        <f>IF(raw_data!AH:AH = "yes", 1, 0)</f>
        <v>0</v>
      </c>
      <c r="AI10">
        <f>IF(raw_data!AI:AI = "yes", 1, 0)</f>
        <v>0</v>
      </c>
      <c r="AJ10">
        <f>IF(raw_data!AJ:AJ = "yes", 1, 0)</f>
        <v>0</v>
      </c>
      <c r="AK10">
        <f>IF(raw_data!AK:AK = "yes", 1, 0)</f>
        <v>0</v>
      </c>
      <c r="AL10">
        <f>IF(raw_data!AL:AL = "yes", 1, 0)</f>
        <v>0</v>
      </c>
      <c r="AM10">
        <f>IF(raw_data!AM10="5 correct",5,IF(raw_data!AM10="4 correct",4,IF(raw_data!AM10="3 correct",3,IF(raw_data!AM10="2 correct", 2, IF(raw_data!AM10="1 correct",1,0)))))</f>
        <v>0</v>
      </c>
      <c r="AN10">
        <f>IF(raw_data!AN10="5 correct",5,IF(raw_data!AN10="4 correct",4,IF(raw_data!AN10="3 correct",3,IF(raw_data!AN10="2 correct", 2, IF(raw_data!AN10="1 correct",1,0)))))</f>
        <v>0</v>
      </c>
      <c r="AO10">
        <f>IF(raw_data!AO10="5 correct",5,IF(raw_data!AO10="4 correct",4,IF(raw_data!AO10="3 correct",3,IF(raw_data!AO10="2 correct", 2, IF(raw_data!AO10="1 correct",1,0)))))</f>
        <v>0</v>
      </c>
      <c r="AP10">
        <f>IF(raw_data!AP10="5 correct",5,IF(raw_data!AP10="4 correct",4,IF(raw_data!AP10="3 correct",3,IF(raw_data!AP10="2 correct", 2, IF(raw_data!AP10="1 correct",1,0)))))</f>
        <v>0</v>
      </c>
      <c r="AQ10">
        <f>IF(raw_data!AQ10 = "very serious", 5, IF(raw_data!AQ10 = "serious", 4, IF(raw_data!AQ10 = "moderately serious", 3, IF(raw_data!AQ10 = "slightly serious", 2, 1))))</f>
        <v>1</v>
      </c>
      <c r="AR10">
        <f>IF(raw_data!AR10 = "seriously concerned", 4, IF(raw_data!AR10 = "concerned", 3, IF(raw_data!AR10 = "slightly concerned", 2, IF(raw_data!AR10 = "not concerned at all", 1, 0))))</f>
        <v>0</v>
      </c>
      <c r="AS10">
        <f>IF(raw_data!AS10 = "strongly agree", 5, IF(raw_data!AS10 = "agree", 4, IF(raw_data!AS10 = "neutral", 3, IF(raw_data!AS10 = "disagree", 2, 1))))</f>
        <v>4</v>
      </c>
      <c r="AT10">
        <f>IF(raw_data!AT10 = "strongly agree", 5, IF(raw_data!AT10 = "agree", 4, IF(raw_data!AT10 = "neutral", 3, IF(raw_data!AT10 = "disagree", 2, 1))))</f>
        <v>5</v>
      </c>
      <c r="AU10">
        <f>IF(raw_data!AU10 = "strongly agree", 5, IF(raw_data!AU10 = "agree", 4, IF(raw_data!AU10 = "neutral", 3, IF(raw_data!AU10 = "disagree", 2, 1))))</f>
        <v>4</v>
      </c>
      <c r="AV10">
        <f>IF(raw_data!AV10 = "strongly agree", 5, IF(raw_data!AV10 = "agree", 4, IF(raw_data!AV10 = "neutral", 3, IF(raw_data!AV10 = "disagree", 2, 1))))</f>
        <v>4</v>
      </c>
      <c r="AW10">
        <f>IF(raw_data!AW10 = "strongly agree", 5, IF(raw_data!AW10 = "agree", 4, IF(raw_data!AW10 = "neutral", 3, IF(raw_data!AW10 = "disagree", 2, 1))))</f>
        <v>4</v>
      </c>
      <c r="AX10">
        <f>IF(raw_data!AX10 = "strongly agree", 5, IF(raw_data!AX10 = "agree", 4, IF(raw_data!AX10 = "neutral", 3, IF(raw_data!AX10 = "disagree", 2, 1))))</f>
        <v>3</v>
      </c>
      <c r="AY10">
        <f>IF(raw_data!AY10 = "strongly agree", 5, IF(raw_data!AY10 = "agree", 4, IF(raw_data!AY10 = "neutral", 3, IF(raw_data!AY10 = "disagree", 2, 1))))</f>
        <v>3</v>
      </c>
      <c r="AZ10">
        <f>IF(raw_data!AZ10 = "strongly agree", 5, IF(raw_data!AZ10 = "agree", 4, IF(raw_data!AZ10 = "neutral", 3, IF(raw_data!AZ10 = "disagree", 2, 1))))</f>
        <v>4</v>
      </c>
      <c r="BA10">
        <f>IF(raw_data!BA10 = "strongly agree", 5, IF(raw_data!BA10 = "agree", 4, IF(raw_data!BA10 = "neutral", 3, IF(raw_data!BA10 = "disagree", 2, 1))))</f>
        <v>4</v>
      </c>
      <c r="BB10">
        <f>IF(raw_data!BB10 = "strongly agree", 5, IF(raw_data!BB10 = "agree", 4, IF(raw_data!BB10 = "neutral", 3, IF(raw_data!BB10 = "disagree", 2, 1))))</f>
        <v>5</v>
      </c>
      <c r="BC10">
        <f>IF(raw_data!BC10 = "strongly agree", 5, IF(raw_data!BC10 = "agree", 4, IF(raw_data!BC10 = "neutral", 3, IF(raw_data!BC10 = "disagree", 2, 1))))</f>
        <v>5</v>
      </c>
      <c r="BD10">
        <f>IF(raw_data!BD10 = "strongly agree", 5, IF(raw_data!BD10 = "agree", 4, IF(raw_data!BD10 = "neutral", 3, IF(raw_data!BD10 = "disagree", 2, 1))))</f>
        <v>3</v>
      </c>
      <c r="BE10">
        <f>IF(raw_data!BE10 = "very strong", 5, IF(raw_data!BE10 = "substantial", 4, IF(raw_data!BE10 = "moderate", 3, IF(raw_data!BE10  = "limited", 2, 1))))</f>
        <v>3</v>
      </c>
      <c r="BF10">
        <f>IF(raw_data!BF10 = "very strong", 5, IF(raw_data!BF10 = "substantial", 4, IF(raw_data!BF10 = "moderate", 3, IF(raw_data!BF10  = "limited", 2, 1))))</f>
        <v>3</v>
      </c>
      <c r="BG10">
        <f>IF(raw_data!BG10 = "very strong", 5, IF(raw_data!BG10 = "substantial", 4, IF(raw_data!BG10 = "moderate", 3, IF(raw_data!BG10  = "limited", 2, 1))))</f>
        <v>5</v>
      </c>
      <c r="BH10">
        <f>IF(raw_data!BH10 = "very strong", 5, IF(raw_data!BH10 = "substantial", 4, IF(raw_data!BH10 = "moderate", 3, IF(raw_data!BH10 = "limited", 2, 1))))</f>
        <v>4</v>
      </c>
      <c r="BI10">
        <f>IF(raw_data!BI10 = "very strong", 5, IF(raw_data!BI10 = "substantial", 4, IF(raw_data!BI10 = "moderate", 3, IF(raw_data!BI10 = "limited", 2, 1))))</f>
        <v>3</v>
      </c>
      <c r="BJ10">
        <f>IF(raw_data!BJ10 = "very strong", 5, IF(raw_data!BJ10 = "substantial", 4, IF(raw_data!BJ10 = "moderate", 3, IF(raw_data!BJ10 = "limited", 2, 1))))</f>
        <v>1</v>
      </c>
      <c r="BK10">
        <f>IF(raw_data!BK10 = "very strong", 5, IF(raw_data!BK10 = "substantial", 4, IF(raw_data!BK10 = "moderate", 3, IF(raw_data!BK10 = "limited", 2, 1))))</f>
        <v>3</v>
      </c>
      <c r="BL10">
        <f>IF(raw_data!BL10 = "very strong", 5, IF(raw_data!BL10 = "substantial", 4, IF(raw_data!BL10 = "moderate", 3, IF(raw_data!BL10 = "limited", 2, 1))))</f>
        <v>5</v>
      </c>
      <c r="BM10">
        <f>IF(raw_data!BM10 = "very strong", 5, IF(raw_data!BM10 = "substantial", 4, IF(raw_data!BM10 = "moderate", 3, IF(raw_data!BM10 = "limited", 2, 1))))</f>
        <v>5</v>
      </c>
      <c r="BN10">
        <f>IF(raw_data!BN10 = "very strong", 5, IF(raw_data!BN10 = "substantial", 4, IF(raw_data!BN10 = "moderate", 3, IF(raw_data!BN10 = "limited", 2, 1))))</f>
        <v>4</v>
      </c>
      <c r="BO10">
        <f>IF(raw_data!BO10 = "very strong", 5, IF(raw_data!BO10 = "substantial", 4, IF(raw_data!BO10 = "moderate", 3, IF(raw_data!BO10 = "limited", 2, 1))))</f>
        <v>1</v>
      </c>
      <c r="BP10">
        <f>IF(raw_data!BP10 = "very strong", 5, IF(raw_data!BP10 = "substantial", 4, IF(raw_data!BP10 = "moderate", 3, IF(raw_data!BP10 = "limited", 2, 1))))</f>
        <v>1</v>
      </c>
      <c r="BQ10">
        <f>IF(raw_data!BQ10 = "na", 0, 1)</f>
        <v>1</v>
      </c>
      <c r="BR10">
        <f>IF(raw_data!BR10 = "na", 0, 1)</f>
        <v>1</v>
      </c>
      <c r="BS10">
        <f>IF(raw_data!BS10 = "na", 0, 1)</f>
        <v>1</v>
      </c>
      <c r="BT10">
        <f>IF(raw_data!BT10 = "na", 0, 1)</f>
        <v>1</v>
      </c>
      <c r="BU10">
        <f>IF(raw_data!BU10 = "na", 0, 1)</f>
        <v>1</v>
      </c>
      <c r="BV10">
        <f>IF(raw_data!BV10 = "na", 0, 1)</f>
        <v>0</v>
      </c>
      <c r="BW10">
        <f>IF(raw_data!BW10 ="no", 0, 1)</f>
        <v>1</v>
      </c>
      <c r="BX10">
        <f>IF(raw_data!BX10 ="no", 0, 1)</f>
        <v>0</v>
      </c>
      <c r="BY10">
        <f>IF(raw_data!BY10 ="no", 0, 1)</f>
        <v>1</v>
      </c>
      <c r="BZ10">
        <f>IF(raw_data!BZ10 ="no", 0, 1)</f>
        <v>0</v>
      </c>
      <c r="CA10">
        <f>IF(raw_data!CA10 ="no", 0, 1)</f>
        <v>1</v>
      </c>
      <c r="CB10">
        <f>IF(raw_data!CB10 ="no", 0, 1)</f>
        <v>0</v>
      </c>
      <c r="CC10">
        <f>IF(raw_data!CC10 ="no", 0, 1)</f>
        <v>0</v>
      </c>
      <c r="CD10">
        <f>IF(raw_data!CD10 ="no", 0, 1)</f>
        <v>0</v>
      </c>
      <c r="CE10">
        <f>IF(raw_data!CE10 = "yes", 1, 0)</f>
        <v>0</v>
      </c>
      <c r="CF10">
        <f>IF(raw_data!CF10 = "yes", 1, 0)</f>
        <v>0</v>
      </c>
      <c r="CG10">
        <f>IF(raw_data!CG10 = "yes", 1, 0)</f>
        <v>0</v>
      </c>
      <c r="CH10">
        <f>IF(raw_data!CH10 = "yes", 1, 0)</f>
        <v>0</v>
      </c>
      <c r="CI10">
        <f>IF(raw_data!CI10 = "yes", 1, 0)</f>
        <v>0</v>
      </c>
      <c r="CJ10">
        <f>IF(raw_data!CJ10 = "yes", 1, 0)</f>
        <v>0</v>
      </c>
      <c r="CK10">
        <f>IF(raw_data!CK10 = "yes", 1, 0)</f>
        <v>1</v>
      </c>
      <c r="CL10">
        <f>IF(raw_data!CL10 = "yes", 1, 0)</f>
        <v>1</v>
      </c>
      <c r="CM10">
        <f>IF(raw_data!CM10 = "yes", 1, 0)</f>
        <v>0</v>
      </c>
      <c r="CN10">
        <f>IF(raw_data!CN10 = "yes", 1, 0)</f>
        <v>0</v>
      </c>
      <c r="CO10">
        <f>IF(raw_data!CO10 = "yes", 1, 0)</f>
        <v>1</v>
      </c>
      <c r="CP10">
        <f>IF(raw_data!CP10 = "yes", 1, 0)</f>
        <v>0</v>
      </c>
      <c r="CQ10">
        <f>IF(raw_data!CQ10 = "yes", 1, 0)</f>
        <v>0</v>
      </c>
      <c r="CR10">
        <f>IF(raw_data!CR10 = "yes", 1, 0)</f>
        <v>0</v>
      </c>
      <c r="CS10">
        <f>IF(raw_data!CS10 = "yes", 1, 0)</f>
        <v>0</v>
      </c>
      <c r="CT10">
        <f>IF(raw_data!CT10 = "yes", 1, 0)</f>
        <v>0</v>
      </c>
      <c r="CU10">
        <f>IF(raw_data!CU10="na",0,IF(raw_data!CU10="no",0,1))</f>
        <v>0</v>
      </c>
      <c r="CV10">
        <f>IF(raw_data!CV10 = "yes", 1, 0)</f>
        <v>1</v>
      </c>
      <c r="CW10">
        <f>IF(raw_data!CW10 = "yes", 1, 0)</f>
        <v>1</v>
      </c>
      <c r="CX10">
        <f>IF(raw_data!CX10 = "yes", 0, 1)</f>
        <v>0</v>
      </c>
      <c r="CY10">
        <f>IF(raw_data!CY10 = "yes", 1, 0)</f>
        <v>1</v>
      </c>
      <c r="CZ10">
        <f>IF(raw_data!CZ10 = "as prescribed", 1, 0)</f>
        <v>0</v>
      </c>
      <c r="DA10">
        <f>IF(raw_data!DA10 = "yes", 1, 0)</f>
        <v>0</v>
      </c>
      <c r="DB10">
        <f>IF(raw_data!DB10 = "yes", 1, 0)</f>
        <v>0</v>
      </c>
      <c r="DC10">
        <f>IF(raw_data!DC10 = "yes", 1, 0)</f>
        <v>0</v>
      </c>
      <c r="DD10">
        <f>IF(raw_data!DD10 = "yes", 1, 0)</f>
        <v>1</v>
      </c>
      <c r="DE10">
        <f>IF(raw_data!DE10 = "yes", 1, 0)</f>
        <v>1</v>
      </c>
      <c r="DF10">
        <f>IF(raw_data!DF10 = "no", 0, 1)</f>
        <v>0</v>
      </c>
      <c r="DG10">
        <f>IF(raw_data!DG10 = "yes", 1, 0)</f>
        <v>1</v>
      </c>
      <c r="DH10">
        <f>IF(raw_data!DH10 = "yes", 1, 0)</f>
        <v>0</v>
      </c>
      <c r="DI10">
        <f>IF(raw_data!DI10 = "yes", 1, 0)</f>
        <v>0</v>
      </c>
      <c r="DJ10">
        <f>IF(raw_data!DJ10 = "yes", 0, 1)</f>
        <v>1</v>
      </c>
      <c r="DK10">
        <f>IF(raw_data!DK10 = "yes", 0, 1)</f>
        <v>0</v>
      </c>
      <c r="DL10">
        <f>IF(raw_data!DL10="na",0,IF(raw_data!DL10="no",0,1))</f>
        <v>0</v>
      </c>
      <c r="DM10">
        <f>IF(raw_data!DM10 = "yes", 1, 0)</f>
        <v>1</v>
      </c>
      <c r="DN10">
        <f>IF(raw_data!DN10 = "yes", 1, 0)</f>
        <v>0</v>
      </c>
      <c r="DO10">
        <f>IF(raw_data!DO10 = "yes", 1, 0)</f>
        <v>0</v>
      </c>
      <c r="DP10">
        <f>IF(raw_data!DP10 = "yes", 0, 1)</f>
        <v>1</v>
      </c>
      <c r="DQ10">
        <f>IF(raw_data!DQ10 = "yes", 0, 1)</f>
        <v>0</v>
      </c>
      <c r="DR10">
        <f>IF(raw_data!DR10 = "na", 0, IF(raw_data!DR10 = "no", 0, 1))</f>
        <v>0</v>
      </c>
      <c r="DS10">
        <f>IF(raw_data!DS10 = "yes", 1, 0)</f>
        <v>1</v>
      </c>
      <c r="DT10">
        <f>IF(raw_data!DT10 = "yes", 0, 1)</f>
        <v>0</v>
      </c>
      <c r="DU10">
        <f>IF(raw_data!DU10 = "yes", 1, 0)</f>
        <v>1</v>
      </c>
      <c r="DV10">
        <f>IF(raw_data!DV10 = "yes", 0, 1)</f>
        <v>1</v>
      </c>
      <c r="DW10">
        <f>IF(raw_data!DW10 = "yes", 1, 0)</f>
        <v>0</v>
      </c>
      <c r="DX10">
        <f>IF(raw_data!DX10="na",0,IF(raw_data!DX10="no",0,1))</f>
        <v>0</v>
      </c>
      <c r="DY10">
        <f>IF(raw_data!DY10 = "don't check", 0, 1)</f>
        <v>1</v>
      </c>
      <c r="DZ10">
        <f>IF(raw_data!DZ10 = "pull out", 1, 0)</f>
        <v>0</v>
      </c>
      <c r="EA10" s="1">
        <f>IF(raw_data!EA10 = "yes", 1, 0)</f>
        <v>0</v>
      </c>
      <c r="EB10">
        <f>IF(raw_data!EB10 = "yes", 1, 0)</f>
        <v>0</v>
      </c>
      <c r="EC10">
        <f>IF(raw_data!EC10 = "na", 0, 1)</f>
        <v>0</v>
      </c>
      <c r="ED10">
        <f>IF(raw_data!ED10 = "na", 0, 1)</f>
        <v>0</v>
      </c>
      <c r="EE10">
        <f>IF(raw_data!EE10 = "yes", 1, 0)</f>
        <v>0</v>
      </c>
      <c r="EF10">
        <f>IF(raw_data!EF10 = "na", 0, 1)</f>
        <v>0</v>
      </c>
      <c r="EG10">
        <f>IF(raw_data!EG10 = "na", 0, 1)</f>
        <v>0</v>
      </c>
      <c r="EH10">
        <f>IF(raw_data!EH10 = "yes", 1, 0)</f>
        <v>1</v>
      </c>
      <c r="EI10">
        <f>IF(raw_data!EI10 = "na", 0, 1)</f>
        <v>0</v>
      </c>
      <c r="EJ10">
        <f>IF(raw_data!EJ10 = "na", 0, 1)</f>
        <v>0</v>
      </c>
      <c r="EK10">
        <f>IF(raw_data!EK10 = "yes", 1, 0)</f>
        <v>1</v>
      </c>
      <c r="EL10">
        <f>IF(raw_data!EL10 = "na", 0, 1)</f>
        <v>0</v>
      </c>
      <c r="EM10">
        <f>IF(raw_data!EM10 = "na", 0, 1)</f>
        <v>0</v>
      </c>
      <c r="EN10">
        <f>IF(raw_data!EN10 = "na", 0, 1)</f>
        <v>0</v>
      </c>
      <c r="EO10">
        <f>IF(raw_data!EO10 = "yes", 1, 0)</f>
        <v>0</v>
      </c>
      <c r="EP10">
        <f>IF(raw_data!EP10 = "na", 0, 1)</f>
        <v>0</v>
      </c>
      <c r="EQ10">
        <f>IF(raw_data!EQ10 = "na", 0, 1)</f>
        <v>0</v>
      </c>
      <c r="ER10">
        <f>IF(raw_data!ER10 = "na", 0, 1)</f>
        <v>0</v>
      </c>
      <c r="ES10">
        <f>IF(raw_data!ES10 = "yes", 1, 0)</f>
        <v>1</v>
      </c>
      <c r="ET10">
        <f>IF(raw_data!ET10 = "all the time", 2, IF(raw_data!ET10 = "often", 1, 0))</f>
        <v>0</v>
      </c>
      <c r="EU10" s="1">
        <f>IF(raw_data!EU10 = "yes", 1, 0)</f>
        <v>1</v>
      </c>
      <c r="EV10">
        <f>IF(raw_data!EV10 = "interested", 2, IF(raw_data!EV10 = "neutral", 1, 0))</f>
        <v>0</v>
      </c>
      <c r="EW10">
        <f>IF(raw_data!EW10 = "na", 0, 1)</f>
        <v>0</v>
      </c>
      <c r="EX10">
        <f>IF(raw_data!EX10 = "na", 0, 1)</f>
        <v>0</v>
      </c>
      <c r="EY10" s="1">
        <f>IF(raw_data!EY10 = "na", 0, 1)</f>
        <v>1</v>
      </c>
      <c r="EZ10" s="83">
        <f>IF(raw_data!EZ10="tv",1,IF(raw_data!EZ10="radio",1,IF(raw_data!EZ10="newspaper",1,IF(raw_data!EZ10="internet",1,IF(raw_data!EZ10="sns",1,IF(raw_data!EZ10="na",0,2))))))</f>
        <v>1</v>
      </c>
      <c r="FA10" s="83">
        <f>IF(raw_data!FA10="tv",1,IF(raw_data!FA10="radio",1,IF(raw_data!FA10="newspaper",1,IF(raw_data!FA10="internet",1,IF(raw_data!FA10="sns",1,IF(raw_data!FA10="na",0,2))))))</f>
        <v>1</v>
      </c>
      <c r="FB10" s="83">
        <f>IF(raw_data!FB10="tv",1,IF(raw_data!FB10="radio",1,IF(raw_data!FB10="newspaper",1,IF(raw_data!FB10="internet",1,IF(raw_data!FB10="sns",1,IF(raw_data!FB10="na",0,2))))))</f>
        <v>1</v>
      </c>
      <c r="FC10">
        <f>IF(raw_data!FC10 = "4+ hrs", 4, IF(raw_data!FC10 = "2-4 hrs", 3, IF(raw_data!FC10 = "1-2 hrs", 2, IF(raw_data!FC10 = "less than 1 hr", 1, 0))))</f>
        <v>4</v>
      </c>
      <c r="FD10">
        <f>IF(raw_data!FD10 = "4+ hrs", 4, IF(raw_data!FD10 = "2-4 hrs", 3, IF(raw_data!FD10 = "1-2 hrs", 2, IF(raw_data!FD10 = "less than 1 hr", 1, 0))))</f>
        <v>4</v>
      </c>
      <c r="FE10">
        <f>IF(raw_data!FE10 = "4+ hrs", 4, IF(raw_data!FE10 = "2-4 hrs", 3, IF(raw_data!FE10 = "1-2 hrs", 2, IF(raw_data!FE10 = "less than 1 hr", 1, 0))))</f>
        <v>2</v>
      </c>
      <c r="FF10" s="83">
        <f>IF(raw_data!FF10="tv",1,IF(raw_data!FF10="radio",1,IF(raw_data!FF10="newspaper",1,IF(raw_data!FF10="internet",1,IF(raw_data!FF10="sns",1,IF(raw_data!FF10="na",0,2))))))</f>
        <v>1</v>
      </c>
      <c r="FG10" s="83">
        <f>IF(raw_data!FG10="tv",1,IF(raw_data!FG10="radio",1,IF(raw_data!FG10="newspaper",1,IF(raw_data!FG10="internet",1,IF(raw_data!FG10="sns",1,IF(raw_data!FG10="na",0,2))))))</f>
        <v>1</v>
      </c>
      <c r="FH10" s="83">
        <f>IF(raw_data!FH10="tv",1,IF(raw_data!FH10="radio",1,IF(raw_data!FH10="newspaper",1,IF(raw_data!FH10="internet",1,IF(raw_data!FH10="sns",1,IF(raw_data!FH10="na",0,2))))))</f>
        <v>1</v>
      </c>
      <c r="FI10">
        <f>IF(raw_data!FI10 = "4+ hrs", 4, IF(raw_data!FI10 = "2-4 hrs", 3, IF(raw_data!FI10 = "1-2 hrs", 2, IF(raw_data!FI10 = "less than 1 hr", 1, 0))))</f>
        <v>3</v>
      </c>
      <c r="FJ10">
        <f>IF(raw_data!FJ10 = "4+ hrs", 4, IF(raw_data!FJ10 = "2-4 hrs", 3, IF(raw_data!FJ10 = "1-2 hrs", 2, IF(raw_data!FJ10 = "less than 1 hr", 1, 0))))</f>
        <v>3</v>
      </c>
      <c r="FK10">
        <f>IF(raw_data!FK10 = "4+ hrs", 4, IF(raw_data!FK10 = "2-4 hrs", 3, IF(raw_data!FK10 = "1-2 hrs", 2, IF(raw_data!FK10 = "less than 1 hr", 1, 0))))</f>
        <v>2</v>
      </c>
      <c r="FL10">
        <f>IF(raw_data!FL10="only news",1,IF(raw_data!FL10="mostly news",2,IF(raw_data!FL10="balanced",3,IF(raw_data!FL10="mostly entertainment",2,1))))</f>
        <v>3</v>
      </c>
      <c r="FM10">
        <f>IF(raw_data!FM10 = "yes", 1, 0)</f>
        <v>1</v>
      </c>
      <c r="FN10">
        <f>IF(raw_data!FN10 = "yes", 1, 0)</f>
        <v>0</v>
      </c>
      <c r="FO10">
        <f>IF(raw_data!FO10 = "yes", 1, 0)</f>
        <v>0</v>
      </c>
      <c r="FP10">
        <f>IF(raw_data!FP10 = "yes", 1, 0)</f>
        <v>0</v>
      </c>
      <c r="FQ10">
        <f>IF(raw_data!FQ10 = "yes", 1, 0)</f>
        <v>0</v>
      </c>
      <c r="FR10">
        <f>IF(raw_data!FR10="na",0,IF(raw_data!FR10="no",0,1))</f>
        <v>0</v>
      </c>
      <c r="FS10" s="83">
        <f>IF(raw_data!FS10="vet school", 1, IF(raw_data!FS10="symposia", 1, IF(raw_data!FS10="conferences", 1, IF(raw_data!FS10="online course", 1, IF(raw_data!FS10="websites", 1, IF(raw_data!FS10="documentary", 1, IF(raw_data!FS10="tv", 1, IF(raw_data!FS10="newspaper", 1, IF(raw_data!FS10="blogs", 1, IF(raw_data!FS10="sns", 1, IF(raw_data!FS10="na", 0, 2)))))))))))</f>
        <v>2</v>
      </c>
      <c r="FT10" s="83">
        <f>IF(raw_data!FT10="vet school", 1, IF(raw_data!FT10="symposia", 1, IF(raw_data!FT10="conferences", 1, IF(raw_data!FT10="online course", 1, IF(raw_data!FT10="websites", 1, IF(raw_data!FT10="documentary", 1, IF(raw_data!FT10="tv", 1, IF(raw_data!FT10="newspaper", 1, IF(raw_data!FT10="blogs", 1, IF(raw_data!FT10="sns", 1, IF(raw_data!FT10="na", 0, 2)))))))))))</f>
        <v>1</v>
      </c>
      <c r="FU10" s="83">
        <f>IF(raw_data!FU10="vet school", 1, IF(raw_data!FU10="symposia", 1, IF(raw_data!FU10="conferences", 1, IF(raw_data!FU10="online course", 1, IF(raw_data!FU10="websites", 1, IF(raw_data!FU10="documentary", 1, IF(raw_data!FU10="tv", 1, IF(raw_data!FU10="newspaper", 1, IF(raw_data!FU10="blogs", 1, IF(raw_data!FU10="sns", 1, IF(raw_data!FU10="na", 0, 2)))))))))))</f>
        <v>1</v>
      </c>
    </row>
    <row r="11" spans="1:185">
      <c r="A11" s="1">
        <v>8</v>
      </c>
      <c r="B11">
        <f>IF(raw_data!B:B="post-graduate",7,IF(raw_data!B11="graduate",6,IF(raw_data!B11="college",5,IF(raw_data!B11="technical",4,IF(raw_data!B11="high school",3,IF(raw_data!B11="elementary",2,IF(raw_data!B11="some schooling",1,0)))))))</f>
        <v>0</v>
      </c>
      <c r="C11">
        <f>IF(raw_data!C11 = "proprietor", 0, IF(raw_data!C11 = "sales representative", 1, IF(raw_data!C11 = "staff", 2, IF(raw_data!C11 = "vet pharmacist", 3, 4))))</f>
        <v>2</v>
      </c>
      <c r="D11">
        <f>SUM(2020 + (raw_data!D11 * -1))</f>
        <v>39</v>
      </c>
      <c r="E11">
        <f>IF(raw_data!E11 = "less than 1 year", 0, IF(raw_data!E11 = "1 to 2 years", 1, IF(raw_data!E11 = "2 to 5 years", 2, IF(raw_data!E11 = "5 to 10 years", 3, 4))))</f>
        <v>2</v>
      </c>
      <c r="F11">
        <f>IF(raw_data!F11="large-scale",2,IF(raw_data!F11="medium-scale",1,0))</f>
        <v>0</v>
      </c>
      <c r="G11">
        <f>IF(raw_data!G11="input",2,IF(raw_data!G11="not in charge",1,0))</f>
        <v>1</v>
      </c>
      <c r="H11">
        <f>IF(raw_data!H11 = "large farm owners", 6, IF(raw_data!H11 = "medium farm owners", 5, IF(raw_data!H11 = "small farm owners", 4, IF(raw_data!H11 = "large retailers", 3, IF(raw_data!H11 = "medium retailers", 2, IF(raw_data!H11 = "small retailers", 1, 0))))))</f>
        <v>5</v>
      </c>
      <c r="I11">
        <f>IF(raw_data!I11 = "male", 0, IF(raw_data!I11 = "female", 1, 2))</f>
        <v>0</v>
      </c>
      <c r="J11" s="1">
        <f>IF(raw_data!J10="yes",1,0)</f>
        <v>0</v>
      </c>
      <c r="K11">
        <f>IF(raw_data!K11 = "yes", 1, 0)</f>
        <v>1</v>
      </c>
      <c r="L11">
        <f>IF(raw_data!L11 = "treatment for specific diseases", 1, 0)</f>
        <v>0</v>
      </c>
      <c r="M11">
        <f>IF(raw_data!M11 = "na", 0, 1)</f>
        <v>1</v>
      </c>
      <c r="N11">
        <f>IF(raw_data!N11 = "na", 0, 1)</f>
        <v>0</v>
      </c>
      <c r="O11">
        <f>IF(raw_data!O11 = "na", 0, 1)</f>
        <v>0</v>
      </c>
      <c r="P11">
        <f>IF(raw_data!P11 = "yes", 1, 0)</f>
        <v>0</v>
      </c>
      <c r="Q11">
        <f>IF(raw_data!Q11 = "bacteria develop resistance", 1, 0)</f>
        <v>0</v>
      </c>
      <c r="R11">
        <f>IF(raw_data!R11 = "yes", 1, 0)</f>
        <v>0</v>
      </c>
      <c r="S11">
        <f>IF(raw_data!S11 = "yes", 1, 0)</f>
        <v>0</v>
      </c>
      <c r="T11">
        <f>IF(raw_data!T11 = "yes", 1, 0)</f>
        <v>0</v>
      </c>
      <c r="U11">
        <f>IF(raw_data!U11 = "yes", 1, 0)</f>
        <v>0</v>
      </c>
      <c r="V11">
        <f>IF(raw_data!V11 = "yes", 1, 0)</f>
        <v>0</v>
      </c>
      <c r="W11">
        <f>IF(raw_data!W11 = "yes", 1, 0)</f>
        <v>0</v>
      </c>
      <c r="X11">
        <f>IF(raw_data!X11 = "yes", 1, 0)</f>
        <v>0</v>
      </c>
      <c r="Y11">
        <f>IF(raw_data!Y11 = "na", 0, 1)</f>
        <v>0</v>
      </c>
      <c r="Z11">
        <f>IF(raw_data!Z11 = "na", 0, 1)</f>
        <v>0</v>
      </c>
      <c r="AA11">
        <f>IF(raw_data!AA11 = "na", 0, 1)</f>
        <v>0</v>
      </c>
      <c r="AB11">
        <f>IF(raw_data!AB11 = "4 correct answers", 4, IF(raw_data!AB11 = "3 correct answers", 3, IF(raw_data!AB11 = "2 correct answers", 2, IF(raw_data!AB11 = "1 correct answer", 1, 0))))</f>
        <v>1</v>
      </c>
      <c r="AC11">
        <f>IF(raw_data!AC11="basic info",1,IF(raw_data!AC11="etiology",1,IF(raw_data!AC11="advanced understanding",1,0)))</f>
        <v>0</v>
      </c>
      <c r="AD11">
        <f>IF(raw_data!AD11 = "true", 0, 1)</f>
        <v>0</v>
      </c>
      <c r="AE11">
        <f>IF(raw_data!AE11 = "true", 1, 0)</f>
        <v>0</v>
      </c>
      <c r="AF11">
        <f>IF(raw_data!AF11 = "yes", 1, 0)</f>
        <v>0</v>
      </c>
      <c r="AG11">
        <f>IF(raw_data!AG:AG = "yes", 1, 0)</f>
        <v>0</v>
      </c>
      <c r="AH11">
        <f>IF(raw_data!AH:AH = "yes", 1, 0)</f>
        <v>0</v>
      </c>
      <c r="AI11">
        <f>IF(raw_data!AI:AI = "yes", 1, 0)</f>
        <v>0</v>
      </c>
      <c r="AJ11">
        <f>IF(raw_data!AJ:AJ = "yes", 1, 0)</f>
        <v>0</v>
      </c>
      <c r="AK11">
        <f>IF(raw_data!AK:AK = "yes", 1, 0)</f>
        <v>0</v>
      </c>
      <c r="AL11">
        <f>IF(raw_data!AL:AL = "yes", 1, 0)</f>
        <v>0</v>
      </c>
      <c r="AM11">
        <f>IF(raw_data!AM11="5 correct",5,IF(raw_data!AM11="4 correct",4,IF(raw_data!AM11="3 correct",3,IF(raw_data!AM11="2 correct", 2, IF(raw_data!AM11="1 correct",1,0)))))</f>
        <v>0</v>
      </c>
      <c r="AN11">
        <f>IF(raw_data!AN11="5 correct",5,IF(raw_data!AN11="4 correct",4,IF(raw_data!AN11="3 correct",3,IF(raw_data!AN11="2 correct", 2, IF(raw_data!AN11="1 correct",1,0)))))</f>
        <v>0</v>
      </c>
      <c r="AO11">
        <f>IF(raw_data!AO11="5 correct",5,IF(raw_data!AO11="4 correct",4,IF(raw_data!AO11="3 correct",3,IF(raw_data!AO11="2 correct", 2, IF(raw_data!AO11="1 correct",1,0)))))</f>
        <v>0</v>
      </c>
      <c r="AP11">
        <f>IF(raw_data!AP11="5 correct",5,IF(raw_data!AP11="4 correct",4,IF(raw_data!AP11="3 correct",3,IF(raw_data!AP11="2 correct", 2, IF(raw_data!AP11="1 correct",1,0)))))</f>
        <v>0</v>
      </c>
      <c r="AQ11">
        <f>IF(raw_data!AQ11 = "very serious", 5, IF(raw_data!AQ11 = "serious", 4, IF(raw_data!AQ11 = "moderately serious", 3, IF(raw_data!AQ11 = "slightly serious", 2, 1))))</f>
        <v>1</v>
      </c>
      <c r="AR11">
        <f>IF(raw_data!AR11 = "seriously concerned", 4, IF(raw_data!AR11 = "concerned", 3, IF(raw_data!AR11 = "slightly concerned", 2, IF(raw_data!AR11 = "not concerned at all", 1, 0))))</f>
        <v>2</v>
      </c>
      <c r="AS11">
        <f>IF(raw_data!AS11 = "strongly agree", 5, IF(raw_data!AS11 = "agree", 4, IF(raw_data!AS11 = "neutral", 3, IF(raw_data!AS11 = "disagree", 2, 1))))</f>
        <v>4</v>
      </c>
      <c r="AT11">
        <f>IF(raw_data!AT11 = "strongly agree", 5, IF(raw_data!AT11 = "agree", 4, IF(raw_data!AT11 = "neutral", 3, IF(raw_data!AT11 = "disagree", 2, 1))))</f>
        <v>5</v>
      </c>
      <c r="AU11">
        <f>IF(raw_data!AU11 = "strongly agree", 5, IF(raw_data!AU11 = "agree", 4, IF(raw_data!AU11 = "neutral", 3, IF(raw_data!AU11 = "disagree", 2, 1))))</f>
        <v>4</v>
      </c>
      <c r="AV11">
        <f>IF(raw_data!AV11 = "strongly agree", 5, IF(raw_data!AV11 = "agree", 4, IF(raw_data!AV11 = "neutral", 3, IF(raw_data!AV11 = "disagree", 2, 1))))</f>
        <v>4</v>
      </c>
      <c r="AW11">
        <f>IF(raw_data!AW11 = "strongly agree", 5, IF(raw_data!AW11 = "agree", 4, IF(raw_data!AW11 = "neutral", 3, IF(raw_data!AW11 = "disagree", 2, 1))))</f>
        <v>4</v>
      </c>
      <c r="AX11">
        <f>IF(raw_data!AX11 = "strongly agree", 5, IF(raw_data!AX11 = "agree", 4, IF(raw_data!AX11 = "neutral", 3, IF(raw_data!AX11 = "disagree", 2, 1))))</f>
        <v>3</v>
      </c>
      <c r="AY11">
        <f>IF(raw_data!AY11 = "strongly agree", 5, IF(raw_data!AY11 = "agree", 4, IF(raw_data!AY11 = "neutral", 3, IF(raw_data!AY11 = "disagree", 2, 1))))</f>
        <v>3</v>
      </c>
      <c r="AZ11">
        <f>IF(raw_data!AZ11 = "strongly agree", 5, IF(raw_data!AZ11 = "agree", 4, IF(raw_data!AZ11 = "neutral", 3, IF(raw_data!AZ11 = "disagree", 2, 1))))</f>
        <v>4</v>
      </c>
      <c r="BA11">
        <f>IF(raw_data!BA11 = "strongly agree", 5, IF(raw_data!BA11 = "agree", 4, IF(raw_data!BA11 = "neutral", 3, IF(raw_data!BA11 = "disagree", 2, 1))))</f>
        <v>4</v>
      </c>
      <c r="BB11">
        <f>IF(raw_data!BB11 = "strongly agree", 5, IF(raw_data!BB11 = "agree", 4, IF(raw_data!BB11 = "neutral", 3, IF(raw_data!BB11 = "disagree", 2, 1))))</f>
        <v>5</v>
      </c>
      <c r="BC11">
        <f>IF(raw_data!BC11 = "strongly agree", 5, IF(raw_data!BC11 = "agree", 4, IF(raw_data!BC11 = "neutral", 3, IF(raw_data!BC11 = "disagree", 2, 1))))</f>
        <v>5</v>
      </c>
      <c r="BD11">
        <f>IF(raw_data!BD11 = "strongly agree", 5, IF(raw_data!BD11 = "agree", 4, IF(raw_data!BD11 = "neutral", 3, IF(raw_data!BD11 = "disagree", 2, 1))))</f>
        <v>3</v>
      </c>
      <c r="BE11">
        <f>IF(raw_data!BE11 = "very strong", 5, IF(raw_data!BE11 = "substantial", 4, IF(raw_data!BE11 = "moderate", 3, IF(raw_data!BE11  = "limited", 2, 1))))</f>
        <v>2</v>
      </c>
      <c r="BF11">
        <f>IF(raw_data!BF11 = "very strong", 5, IF(raw_data!BF11 = "substantial", 4, IF(raw_data!BF11 = "moderate", 3, IF(raw_data!BF11  = "limited", 2, 1))))</f>
        <v>3</v>
      </c>
      <c r="BG11">
        <f>IF(raw_data!BG11 = "very strong", 5, IF(raw_data!BG11 = "substantial", 4, IF(raw_data!BG11 = "moderate", 3, IF(raw_data!BG11  = "limited", 2, 1))))</f>
        <v>5</v>
      </c>
      <c r="BH11">
        <f>IF(raw_data!BH11 = "very strong", 5, IF(raw_data!BH11 = "substantial", 4, IF(raw_data!BH11 = "moderate", 3, IF(raw_data!BH11 = "limited", 2, 1))))</f>
        <v>4</v>
      </c>
      <c r="BI11">
        <f>IF(raw_data!BI11 = "very strong", 5, IF(raw_data!BI11 = "substantial", 4, IF(raw_data!BI11 = "moderate", 3, IF(raw_data!BI11 = "limited", 2, 1))))</f>
        <v>3</v>
      </c>
      <c r="BJ11">
        <f>IF(raw_data!BJ11 = "very strong", 5, IF(raw_data!BJ11 = "substantial", 4, IF(raw_data!BJ11 = "moderate", 3, IF(raw_data!BJ11 = "limited", 2, 1))))</f>
        <v>1</v>
      </c>
      <c r="BK11">
        <f>IF(raw_data!BK11 = "very strong", 5, IF(raw_data!BK11 = "substantial", 4, IF(raw_data!BK11 = "moderate", 3, IF(raw_data!BK11 = "limited", 2, 1))))</f>
        <v>3</v>
      </c>
      <c r="BL11">
        <f>IF(raw_data!BL11 = "very strong", 5, IF(raw_data!BL11 = "substantial", 4, IF(raw_data!BL11 = "moderate", 3, IF(raw_data!BL11 = "limited", 2, 1))))</f>
        <v>5</v>
      </c>
      <c r="BM11">
        <f>IF(raw_data!BM11 = "very strong", 5, IF(raw_data!BM11 = "substantial", 4, IF(raw_data!BM11 = "moderate", 3, IF(raw_data!BM11 = "limited", 2, 1))))</f>
        <v>5</v>
      </c>
      <c r="BN11">
        <f>IF(raw_data!BN11 = "very strong", 5, IF(raw_data!BN11 = "substantial", 4, IF(raw_data!BN11 = "moderate", 3, IF(raw_data!BN11 = "limited", 2, 1))))</f>
        <v>3</v>
      </c>
      <c r="BO11">
        <f>IF(raw_data!BO11 = "very strong", 5, IF(raw_data!BO11 = "substantial", 4, IF(raw_data!BO11 = "moderate", 3, IF(raw_data!BO11 = "limited", 2, 1))))</f>
        <v>1</v>
      </c>
      <c r="BP11">
        <f>IF(raw_data!BP11 = "very strong", 5, IF(raw_data!BP11 = "substantial", 4, IF(raw_data!BP11 = "moderate", 3, IF(raw_data!BP11 = "limited", 2, 1))))</f>
        <v>1</v>
      </c>
      <c r="BQ11">
        <f>IF(raw_data!BQ11 = "na", 0, 1)</f>
        <v>1</v>
      </c>
      <c r="BR11">
        <f>IF(raw_data!BR11 = "na", 0, 1)</f>
        <v>1</v>
      </c>
      <c r="BS11">
        <f>IF(raw_data!BS11 = "na", 0, 1)</f>
        <v>1</v>
      </c>
      <c r="BT11">
        <f>IF(raw_data!BT11 = "na", 0, 1)</f>
        <v>1</v>
      </c>
      <c r="BU11">
        <f>IF(raw_data!BU11 = "na", 0, 1)</f>
        <v>1</v>
      </c>
      <c r="BV11">
        <f>IF(raw_data!BV11 = "na", 0, 1)</f>
        <v>0</v>
      </c>
      <c r="BW11">
        <f>IF(raw_data!BW11 ="no", 0, 1)</f>
        <v>0</v>
      </c>
      <c r="BX11">
        <f>IF(raw_data!BX11 ="no", 0, 1)</f>
        <v>0</v>
      </c>
      <c r="BY11">
        <f>IF(raw_data!BY11 ="no", 0, 1)</f>
        <v>0</v>
      </c>
      <c r="BZ11">
        <f>IF(raw_data!BZ11 ="no", 0, 1)</f>
        <v>1</v>
      </c>
      <c r="CA11">
        <f>IF(raw_data!CA11 ="no", 0, 1)</f>
        <v>1</v>
      </c>
      <c r="CB11">
        <f>IF(raw_data!CB11 ="no", 0, 1)</f>
        <v>0</v>
      </c>
      <c r="CC11">
        <f>IF(raw_data!CC11 ="no", 0, 1)</f>
        <v>0</v>
      </c>
      <c r="CD11">
        <f>IF(raw_data!CD11 ="no", 0, 1)</f>
        <v>0</v>
      </c>
      <c r="CE11">
        <f>IF(raw_data!CE11 = "yes", 1, 0)</f>
        <v>1</v>
      </c>
      <c r="CF11">
        <f>IF(raw_data!CF11 = "yes", 1, 0)</f>
        <v>1</v>
      </c>
      <c r="CG11">
        <f>IF(raw_data!CG11 = "yes", 1, 0)</f>
        <v>1</v>
      </c>
      <c r="CH11">
        <f>IF(raw_data!CH11 = "yes", 1, 0)</f>
        <v>1</v>
      </c>
      <c r="CI11">
        <f>IF(raw_data!CI11 = "yes", 1, 0)</f>
        <v>1</v>
      </c>
      <c r="CJ11">
        <f>IF(raw_data!CJ11 = "yes", 1, 0)</f>
        <v>0</v>
      </c>
      <c r="CK11">
        <f>IF(raw_data!CK11 = "yes", 1, 0)</f>
        <v>0</v>
      </c>
      <c r="CL11">
        <f>IF(raw_data!CL11 = "yes", 1, 0)</f>
        <v>1</v>
      </c>
      <c r="CM11">
        <f>IF(raw_data!CM11 = "yes", 1, 0)</f>
        <v>0</v>
      </c>
      <c r="CN11">
        <f>IF(raw_data!CN11 = "yes", 1, 0)</f>
        <v>0</v>
      </c>
      <c r="CO11">
        <f>IF(raw_data!CO11 = "yes", 1, 0)</f>
        <v>0</v>
      </c>
      <c r="CP11">
        <f>IF(raw_data!CP11 = "yes", 1, 0)</f>
        <v>0</v>
      </c>
      <c r="CQ11">
        <f>IF(raw_data!CQ11 = "yes", 1, 0)</f>
        <v>1</v>
      </c>
      <c r="CR11">
        <f>IF(raw_data!CR11 = "yes", 1, 0)</f>
        <v>1</v>
      </c>
      <c r="CS11">
        <f>IF(raw_data!CS11 = "yes", 1, 0)</f>
        <v>0</v>
      </c>
      <c r="CT11">
        <f>IF(raw_data!CT11 = "yes", 1, 0)</f>
        <v>1</v>
      </c>
      <c r="CU11">
        <f>IF(raw_data!CU11="na",0,IF(raw_data!CU11="no",0,1))</f>
        <v>0</v>
      </c>
      <c r="CV11">
        <f>IF(raw_data!CV11 = "yes", 1, 0)</f>
        <v>0</v>
      </c>
      <c r="CW11">
        <f>IF(raw_data!CW11 = "yes", 1, 0)</f>
        <v>1</v>
      </c>
      <c r="CX11">
        <f>IF(raw_data!CX11 = "yes", 0, 1)</f>
        <v>0</v>
      </c>
      <c r="CY11">
        <f>IF(raw_data!CY11 = "yes", 1, 0)</f>
        <v>1</v>
      </c>
      <c r="CZ11">
        <f>IF(raw_data!CZ11 = "as prescribed", 1, 0)</f>
        <v>0</v>
      </c>
      <c r="DA11">
        <f>IF(raw_data!DA11 = "yes", 1, 0)</f>
        <v>0</v>
      </c>
      <c r="DB11">
        <f>IF(raw_data!DB11 = "yes", 1, 0)</f>
        <v>1</v>
      </c>
      <c r="DC11">
        <f>IF(raw_data!DC11 = "yes", 1, 0)</f>
        <v>1</v>
      </c>
      <c r="DD11">
        <f>IF(raw_data!DD11 = "yes", 1, 0)</f>
        <v>1</v>
      </c>
      <c r="DE11">
        <f>IF(raw_data!DE11 = "yes", 1, 0)</f>
        <v>1</v>
      </c>
      <c r="DF11">
        <f>IF(raw_data!DF11 = "no", 0, 1)</f>
        <v>0</v>
      </c>
      <c r="DG11">
        <f>IF(raw_data!DG11 = "yes", 1, 0)</f>
        <v>0</v>
      </c>
      <c r="DH11">
        <f>IF(raw_data!DH11 = "yes", 1, 0)</f>
        <v>0</v>
      </c>
      <c r="DI11">
        <f>IF(raw_data!DI11 = "yes", 1, 0)</f>
        <v>0</v>
      </c>
      <c r="DJ11">
        <f>IF(raw_data!DJ11 = "yes", 0, 1)</f>
        <v>0</v>
      </c>
      <c r="DK11">
        <f>IF(raw_data!DK11 = "yes", 0, 1)</f>
        <v>0</v>
      </c>
      <c r="DL11">
        <f>IF(raw_data!DL11="na",0,IF(raw_data!DL11="no",0,1))</f>
        <v>0</v>
      </c>
      <c r="DM11">
        <f>IF(raw_data!DM11 = "yes", 1, 0)</f>
        <v>0</v>
      </c>
      <c r="DN11">
        <f>IF(raw_data!DN11 = "yes", 1, 0)</f>
        <v>0</v>
      </c>
      <c r="DO11">
        <f>IF(raw_data!DO11 = "yes", 1, 0)</f>
        <v>0</v>
      </c>
      <c r="DP11">
        <f>IF(raw_data!DP11 = "yes", 0, 1)</f>
        <v>0</v>
      </c>
      <c r="DQ11">
        <f>IF(raw_data!DQ11 = "yes", 0, 1)</f>
        <v>0</v>
      </c>
      <c r="DR11">
        <f>IF(raw_data!DR11 = "na", 0, IF(raw_data!DR11 = "no", 0, 1))</f>
        <v>0</v>
      </c>
      <c r="DS11">
        <f>IF(raw_data!DS11 = "yes", 1, 0)</f>
        <v>0</v>
      </c>
      <c r="DT11">
        <f>IF(raw_data!DT11 = "yes", 0, 1)</f>
        <v>1</v>
      </c>
      <c r="DU11">
        <f>IF(raw_data!DU11 = "yes", 1, 0)</f>
        <v>1</v>
      </c>
      <c r="DV11">
        <f>IF(raw_data!DV11 = "yes", 0, 1)</f>
        <v>0</v>
      </c>
      <c r="DW11">
        <f>IF(raw_data!DW11 = "yes", 1, 0)</f>
        <v>0</v>
      </c>
      <c r="DX11">
        <f>IF(raw_data!DX11="na",0,IF(raw_data!DX11="no",0,1))</f>
        <v>1</v>
      </c>
      <c r="DY11">
        <f>IF(raw_data!DY11 = "don't check", 0, 1)</f>
        <v>1</v>
      </c>
      <c r="DZ11">
        <f>IF(raw_data!DZ11 = "pull out", 1, 0)</f>
        <v>0</v>
      </c>
      <c r="EA11" s="1">
        <f>IF(raw_data!EA11 = "yes", 1, 0)</f>
        <v>0</v>
      </c>
      <c r="EB11">
        <f>IF(raw_data!EB11 = "yes", 1, 0)</f>
        <v>0</v>
      </c>
      <c r="EC11">
        <f>IF(raw_data!EC11 = "na", 0, 1)</f>
        <v>0</v>
      </c>
      <c r="ED11">
        <f>IF(raw_data!ED11 = "na", 0, 1)</f>
        <v>0</v>
      </c>
      <c r="EE11">
        <f>IF(raw_data!EE11 = "yes", 1, 0)</f>
        <v>0</v>
      </c>
      <c r="EF11">
        <f>IF(raw_data!EF11 = "na", 0, 1)</f>
        <v>0</v>
      </c>
      <c r="EG11">
        <f>IF(raw_data!EG11 = "na", 0, 1)</f>
        <v>0</v>
      </c>
      <c r="EH11">
        <f>IF(raw_data!EH11 = "yes", 1, 0)</f>
        <v>0</v>
      </c>
      <c r="EI11">
        <f>IF(raw_data!EI11 = "na", 0, 1)</f>
        <v>0</v>
      </c>
      <c r="EJ11">
        <f>IF(raw_data!EJ11 = "na", 0, 1)</f>
        <v>0</v>
      </c>
      <c r="EK11">
        <f>IF(raw_data!EK11 = "yes", 1, 0)</f>
        <v>0</v>
      </c>
      <c r="EL11">
        <f>IF(raw_data!EL11 = "na", 0, 1)</f>
        <v>0</v>
      </c>
      <c r="EM11">
        <f>IF(raw_data!EM11 = "na", 0, 1)</f>
        <v>0</v>
      </c>
      <c r="EN11">
        <f>IF(raw_data!EN11 = "na", 0, 1)</f>
        <v>0</v>
      </c>
      <c r="EO11">
        <f>IF(raw_data!EO11 = "yes", 1, 0)</f>
        <v>0</v>
      </c>
      <c r="EP11">
        <f>IF(raw_data!EP11 = "na", 0, 1)</f>
        <v>0</v>
      </c>
      <c r="EQ11">
        <f>IF(raw_data!EQ11 = "na", 0, 1)</f>
        <v>0</v>
      </c>
      <c r="ER11">
        <f>IF(raw_data!ER11 = "na", 0, 1)</f>
        <v>0</v>
      </c>
      <c r="ES11">
        <f>IF(raw_data!ES11 = "yes", 1, 0)</f>
        <v>1</v>
      </c>
      <c r="ET11">
        <f>IF(raw_data!ET11 = "all the time", 2, IF(raw_data!ET11 = "often", 1, 0))</f>
        <v>0</v>
      </c>
      <c r="EU11" s="1">
        <f>IF(raw_data!EU11 = "yes", 1, 0)</f>
        <v>1</v>
      </c>
      <c r="EV11">
        <f>IF(raw_data!EV11 = "interested", 2, IF(raw_data!EV11 = "neutral", 1, 0))</f>
        <v>2</v>
      </c>
      <c r="EW11">
        <f>IF(raw_data!EW11 = "na", 0, 1)</f>
        <v>1</v>
      </c>
      <c r="EX11">
        <f>IF(raw_data!EX11 = "na", 0, 1)</f>
        <v>1</v>
      </c>
      <c r="EY11" s="1">
        <f>IF(raw_data!EY11 = "na", 0, 1)</f>
        <v>1</v>
      </c>
      <c r="EZ11" s="83">
        <f>IF(raw_data!EZ11="tv",1,IF(raw_data!EZ11="radio",1,IF(raw_data!EZ11="newspaper",1,IF(raw_data!EZ11="internet",1,IF(raw_data!EZ11="sns",1,IF(raw_data!EZ11="na",0,2))))))</f>
        <v>1</v>
      </c>
      <c r="FA11" s="83">
        <f>IF(raw_data!FA11="tv",1,IF(raw_data!FA11="radio",1,IF(raw_data!FA11="newspaper",1,IF(raw_data!FA11="internet",1,IF(raw_data!FA11="sns",1,IF(raw_data!FA11="na",0,2))))))</f>
        <v>1</v>
      </c>
      <c r="FB11" s="83">
        <f>IF(raw_data!FB11="tv",1,IF(raw_data!FB11="radio",1,IF(raw_data!FB11="newspaper",1,IF(raw_data!FB11="internet",1,IF(raw_data!FB11="sns",1,IF(raw_data!FB11="na",0,2))))))</f>
        <v>2</v>
      </c>
      <c r="FC11">
        <f>IF(raw_data!FC11 = "4+ hrs", 4, IF(raw_data!FC11 = "2-4 hrs", 3, IF(raw_data!FC11 = "1-2 hrs", 2, IF(raw_data!FC11 = "less than 1 hr", 1, 0))))</f>
        <v>3</v>
      </c>
      <c r="FD11">
        <f>IF(raw_data!FD11 = "4+ hrs", 4, IF(raw_data!FD11 = "2-4 hrs", 3, IF(raw_data!FD11 = "1-2 hrs", 2, IF(raw_data!FD11 = "less than 1 hr", 1, 0))))</f>
        <v>4</v>
      </c>
      <c r="FE11">
        <f>IF(raw_data!FE11 = "4+ hrs", 4, IF(raw_data!FE11 = "2-4 hrs", 3, IF(raw_data!FE11 = "1-2 hrs", 2, IF(raw_data!FE11 = "less than 1 hr", 1, 0))))</f>
        <v>2</v>
      </c>
      <c r="FF11" s="83">
        <f>IF(raw_data!FF11="tv",1,IF(raw_data!FF11="radio",1,IF(raw_data!FF11="newspaper",1,IF(raw_data!FF11="internet",1,IF(raw_data!FF11="sns",1,IF(raw_data!FF11="na",0,2))))))</f>
        <v>1</v>
      </c>
      <c r="FG11" s="83">
        <f>IF(raw_data!FG11="tv",1,IF(raw_data!FG11="radio",1,IF(raw_data!FG11="newspaper",1,IF(raw_data!FG11="internet",1,IF(raw_data!FG11="sns",1,IF(raw_data!FG11="na",0,2))))))</f>
        <v>1</v>
      </c>
      <c r="FH11" s="83">
        <f>IF(raw_data!FH11="tv",1,IF(raw_data!FH11="radio",1,IF(raw_data!FH11="newspaper",1,IF(raw_data!FH11="internet",1,IF(raw_data!FH11="sns",1,IF(raw_data!FH11="na",0,2))))))</f>
        <v>1</v>
      </c>
      <c r="FI11">
        <f>IF(raw_data!FI11 = "4+ hrs", 4, IF(raw_data!FI11 = "2-4 hrs", 3, IF(raw_data!FI11 = "1-2 hrs", 2, IF(raw_data!FI11 = "less than 1 hr", 1, 0))))</f>
        <v>3</v>
      </c>
      <c r="FJ11">
        <f>IF(raw_data!FJ11 = "4+ hrs", 4, IF(raw_data!FJ11 = "2-4 hrs", 3, IF(raw_data!FJ11 = "1-2 hrs", 2, IF(raw_data!FJ11 = "less than 1 hr", 1, 0))))</f>
        <v>2</v>
      </c>
      <c r="FK11">
        <f>IF(raw_data!FK11 = "4+ hrs", 4, IF(raw_data!FK11 = "2-4 hrs", 3, IF(raw_data!FK11 = "1-2 hrs", 2, IF(raw_data!FK11 = "less than 1 hr", 1, 0))))</f>
        <v>2</v>
      </c>
      <c r="FL11">
        <f>IF(raw_data!FL11="only news",1,IF(raw_data!FL11="mostly news",2,IF(raw_data!FL11="balanced",3,IF(raw_data!FL11="mostly entertainment",2,1))))</f>
        <v>1</v>
      </c>
      <c r="FM11">
        <f>IF(raw_data!FM11 = "yes", 1, 0)</f>
        <v>1</v>
      </c>
      <c r="FN11">
        <f>IF(raw_data!FN11 = "yes", 1, 0)</f>
        <v>1</v>
      </c>
      <c r="FO11">
        <f>IF(raw_data!FO11 = "yes", 1, 0)</f>
        <v>0</v>
      </c>
      <c r="FP11">
        <f>IF(raw_data!FP11 = "yes", 1, 0)</f>
        <v>1</v>
      </c>
      <c r="FQ11">
        <f>IF(raw_data!FQ11 = "yes", 1, 0)</f>
        <v>1</v>
      </c>
      <c r="FR11">
        <f>IF(raw_data!FR11="na",0,IF(raw_data!FR11="no",0,1))</f>
        <v>0</v>
      </c>
      <c r="FS11" s="83">
        <f>IF(raw_data!FS11="vet school", 1, IF(raw_data!FS11="symposia", 1, IF(raw_data!FS11="conferences", 1, IF(raw_data!FS11="online course", 1, IF(raw_data!FS11="websites", 1, IF(raw_data!FS11="documentary", 1, IF(raw_data!FS11="tv", 1, IF(raw_data!FS11="newspaper", 1, IF(raw_data!FS11="blogs", 1, IF(raw_data!FS11="sns", 1, IF(raw_data!FS11="na", 0, 2)))))))))))</f>
        <v>1</v>
      </c>
      <c r="FT11" s="83">
        <f>IF(raw_data!FT11="vet school", 1, IF(raw_data!FT11="symposia", 1, IF(raw_data!FT11="conferences", 1, IF(raw_data!FT11="online course", 1, IF(raw_data!FT11="websites", 1, IF(raw_data!FT11="documentary", 1, IF(raw_data!FT11="tv", 1, IF(raw_data!FT11="newspaper", 1, IF(raw_data!FT11="blogs", 1, IF(raw_data!FT11="sns", 1, IF(raw_data!FT11="na", 0, 2)))))))))))</f>
        <v>2</v>
      </c>
      <c r="FU11" s="83">
        <f>IF(raw_data!FU11="vet school", 1, IF(raw_data!FU11="symposia", 1, IF(raw_data!FU11="conferences", 1, IF(raw_data!FU11="online course", 1, IF(raw_data!FU11="websites", 1, IF(raw_data!FU11="documentary", 1, IF(raw_data!FU11="tv", 1, IF(raw_data!FU11="newspaper", 1, IF(raw_data!FU11="blogs", 1, IF(raw_data!FU11="sns", 1, IF(raw_data!FU11="na", 0, 2)))))))))))</f>
        <v>0</v>
      </c>
    </row>
    <row r="12" spans="1:185">
      <c r="A12" s="1">
        <v>9</v>
      </c>
      <c r="B12">
        <f>IF(raw_data!B:B="post-graduate",7,IF(raw_data!B12="graduate",6,IF(raw_data!B12="college",5,IF(raw_data!B12="technical",4,IF(raw_data!B12="high school",3,IF(raw_data!B12="elementary",2,IF(raw_data!B12="some schooling",1,0)))))))</f>
        <v>0</v>
      </c>
      <c r="C12">
        <f>IF(raw_data!C12 = "proprietor", 0, IF(raw_data!C12 = "sales representative", 1, IF(raw_data!C12 = "staff", 2, IF(raw_data!C12 = "vet pharmacist", 3, 4))))</f>
        <v>2</v>
      </c>
      <c r="D12">
        <f>SUM(2020 + (raw_data!D12 * -1))</f>
        <v>38</v>
      </c>
      <c r="E12">
        <f>IF(raw_data!E12 = "less than 1 year", 0, IF(raw_data!E12 = "1 to 2 years", 1, IF(raw_data!E12 = "2 to 5 years", 2, IF(raw_data!E12 = "5 to 10 years", 3, 4))))</f>
        <v>2</v>
      </c>
      <c r="F12">
        <f>IF(raw_data!F12="large-scale",2,IF(raw_data!F12="medium-scale",1,0))</f>
        <v>1</v>
      </c>
      <c r="G12">
        <f>IF(raw_data!G12="input",2,IF(raw_data!G12="not in charge",1,0))</f>
        <v>1</v>
      </c>
      <c r="H12">
        <f>IF(raw_data!H12 = "large farm owners", 6, IF(raw_data!H12 = "medium farm owners", 5, IF(raw_data!H12 = "small farm owners", 4, IF(raw_data!H12 = "large retailers", 3, IF(raw_data!H12 = "medium retailers", 2, IF(raw_data!H12 = "small retailers", 1, 0))))))</f>
        <v>1</v>
      </c>
      <c r="I12">
        <f>IF(raw_data!I12 = "male", 0, IF(raw_data!I12 = "female", 1, 2))</f>
        <v>0</v>
      </c>
      <c r="J12" s="1">
        <f>IF(raw_data!J11="yes",1,0)</f>
        <v>0</v>
      </c>
      <c r="K12">
        <f>IF(raw_data!K12 = "yes", 1, 0)</f>
        <v>0</v>
      </c>
      <c r="L12">
        <f>IF(raw_data!L12 = "treatment for specific diseases", 1, 0)</f>
        <v>1</v>
      </c>
      <c r="M12">
        <f>IF(raw_data!M12 = "na", 0, 1)</f>
        <v>1</v>
      </c>
      <c r="N12">
        <f>IF(raw_data!N12 = "na", 0, 1)</f>
        <v>0</v>
      </c>
      <c r="O12">
        <f>IF(raw_data!O12 = "na", 0, 1)</f>
        <v>0</v>
      </c>
      <c r="P12">
        <f>IF(raw_data!P12 = "yes", 1, 0)</f>
        <v>0</v>
      </c>
      <c r="Q12">
        <f>IF(raw_data!Q12 = "bacteria develop resistance", 1, 0)</f>
        <v>0</v>
      </c>
      <c r="R12">
        <f>IF(raw_data!R12 = "yes", 1, 0)</f>
        <v>0</v>
      </c>
      <c r="S12">
        <f>IF(raw_data!S12 = "yes", 1, 0)</f>
        <v>0</v>
      </c>
      <c r="T12">
        <f>IF(raw_data!T12 = "yes", 1, 0)</f>
        <v>0</v>
      </c>
      <c r="U12">
        <f>IF(raw_data!U12 = "yes", 1, 0)</f>
        <v>0</v>
      </c>
      <c r="V12">
        <f>IF(raw_data!V12 = "yes", 1, 0)</f>
        <v>0</v>
      </c>
      <c r="W12">
        <f>IF(raw_data!W12 = "yes", 1, 0)</f>
        <v>0</v>
      </c>
      <c r="X12">
        <f>IF(raw_data!X12 = "yes", 1, 0)</f>
        <v>0</v>
      </c>
      <c r="Y12">
        <f>IF(raw_data!Y12 = "na", 0, 1)</f>
        <v>0</v>
      </c>
      <c r="Z12">
        <f>IF(raw_data!Z12 = "na", 0, 1)</f>
        <v>0</v>
      </c>
      <c r="AA12">
        <f>IF(raw_data!AA12 = "na", 0, 1)</f>
        <v>0</v>
      </c>
      <c r="AB12">
        <f>IF(raw_data!AB12 = "4 correct answers", 4, IF(raw_data!AB12 = "3 correct answers", 3, IF(raw_data!AB12 = "2 correct answers", 2, IF(raw_data!AB12 = "1 correct answer", 1, 0))))</f>
        <v>2</v>
      </c>
      <c r="AC12">
        <f>IF(raw_data!AC12="basic info",1,IF(raw_data!AC12="etiology",1,IF(raw_data!AC12="advanced understanding",1,0)))</f>
        <v>0</v>
      </c>
      <c r="AD12">
        <f>IF(raw_data!AD12 = "true", 0, 1)</f>
        <v>0</v>
      </c>
      <c r="AE12">
        <f>IF(raw_data!AE12 = "true", 1, 0)</f>
        <v>1</v>
      </c>
      <c r="AF12">
        <f>IF(raw_data!AF12 = "yes", 1, 0)</f>
        <v>0</v>
      </c>
      <c r="AG12">
        <f>IF(raw_data!AG:AG = "yes", 1, 0)</f>
        <v>0</v>
      </c>
      <c r="AH12">
        <f>IF(raw_data!AH:AH = "yes", 1, 0)</f>
        <v>0</v>
      </c>
      <c r="AI12">
        <f>IF(raw_data!AI:AI = "yes", 1, 0)</f>
        <v>0</v>
      </c>
      <c r="AJ12">
        <f>IF(raw_data!AJ:AJ = "yes", 1, 0)</f>
        <v>0</v>
      </c>
      <c r="AK12">
        <f>IF(raw_data!AK:AK = "yes", 1, 0)</f>
        <v>0</v>
      </c>
      <c r="AL12">
        <f>IF(raw_data!AL:AL = "yes", 1, 0)</f>
        <v>0</v>
      </c>
      <c r="AM12">
        <f>IF(raw_data!AM12="5 correct",5,IF(raw_data!AM12="4 correct",4,IF(raw_data!AM12="3 correct",3,IF(raw_data!AM12="2 correct", 2, IF(raw_data!AM12="1 correct",1,0)))))</f>
        <v>0</v>
      </c>
      <c r="AN12">
        <f>IF(raw_data!AN12="5 correct",5,IF(raw_data!AN12="4 correct",4,IF(raw_data!AN12="3 correct",3,IF(raw_data!AN12="2 correct", 2, IF(raw_data!AN12="1 correct",1,0)))))</f>
        <v>0</v>
      </c>
      <c r="AO12">
        <f>IF(raw_data!AO12="5 correct",5,IF(raw_data!AO12="4 correct",4,IF(raw_data!AO12="3 correct",3,IF(raw_data!AO12="2 correct", 2, IF(raw_data!AO12="1 correct",1,0)))))</f>
        <v>0</v>
      </c>
      <c r="AP12">
        <f>IF(raw_data!AP12="5 correct",5,IF(raw_data!AP12="4 correct",4,IF(raw_data!AP12="3 correct",3,IF(raw_data!AP12="2 correct", 2, IF(raw_data!AP12="1 correct",1,0)))))</f>
        <v>0</v>
      </c>
      <c r="AQ12">
        <f>IF(raw_data!AQ12 = "very serious", 5, IF(raw_data!AQ12 = "serious", 4, IF(raw_data!AQ12 = "moderately serious", 3, IF(raw_data!AQ12 = "slightly serious", 2, 1))))</f>
        <v>4</v>
      </c>
      <c r="AR12">
        <f>IF(raw_data!AR12 = "seriously concerned", 4, IF(raw_data!AR12 = "concerned", 3, IF(raw_data!AR12 = "slightly concerned", 2, IF(raw_data!AR12 = "not concerned at all", 1, 0))))</f>
        <v>2</v>
      </c>
      <c r="AS12">
        <f>IF(raw_data!AS12 = "strongly agree", 5, IF(raw_data!AS12 = "agree", 4, IF(raw_data!AS12 = "neutral", 3, IF(raw_data!AS12 = "disagree", 2, 1))))</f>
        <v>4</v>
      </c>
      <c r="AT12">
        <f>IF(raw_data!AT12 = "strongly agree", 5, IF(raw_data!AT12 = "agree", 4, IF(raw_data!AT12 = "neutral", 3, IF(raw_data!AT12 = "disagree", 2, 1))))</f>
        <v>5</v>
      </c>
      <c r="AU12">
        <f>IF(raw_data!AU12 = "strongly agree", 5, IF(raw_data!AU12 = "agree", 4, IF(raw_data!AU12 = "neutral", 3, IF(raw_data!AU12 = "disagree", 2, 1))))</f>
        <v>4</v>
      </c>
      <c r="AV12">
        <f>IF(raw_data!AV12 = "strongly agree", 5, IF(raw_data!AV12 = "agree", 4, IF(raw_data!AV12 = "neutral", 3, IF(raw_data!AV12 = "disagree", 2, 1))))</f>
        <v>4</v>
      </c>
      <c r="AW12">
        <f>IF(raw_data!AW12 = "strongly agree", 5, IF(raw_data!AW12 = "agree", 4, IF(raw_data!AW12 = "neutral", 3, IF(raw_data!AW12 = "disagree", 2, 1))))</f>
        <v>4</v>
      </c>
      <c r="AX12">
        <f>IF(raw_data!AX12 = "strongly agree", 5, IF(raw_data!AX12 = "agree", 4, IF(raw_data!AX12 = "neutral", 3, IF(raw_data!AX12 = "disagree", 2, 1))))</f>
        <v>3</v>
      </c>
      <c r="AY12">
        <f>IF(raw_data!AY12 = "strongly agree", 5, IF(raw_data!AY12 = "agree", 4, IF(raw_data!AY12 = "neutral", 3, IF(raw_data!AY12 = "disagree", 2, 1))))</f>
        <v>3</v>
      </c>
      <c r="AZ12">
        <f>IF(raw_data!AZ12 = "strongly agree", 5, IF(raw_data!AZ12 = "agree", 4, IF(raw_data!AZ12 = "neutral", 3, IF(raw_data!AZ12 = "disagree", 2, 1))))</f>
        <v>4</v>
      </c>
      <c r="BA12">
        <f>IF(raw_data!BA12 = "strongly agree", 5, IF(raw_data!BA12 = "agree", 4, IF(raw_data!BA12 = "neutral", 3, IF(raw_data!BA12 = "disagree", 2, 1))))</f>
        <v>4</v>
      </c>
      <c r="BB12">
        <f>IF(raw_data!BB12 = "strongly agree", 5, IF(raw_data!BB12 = "agree", 4, IF(raw_data!BB12 = "neutral", 3, IF(raw_data!BB12 = "disagree", 2, 1))))</f>
        <v>5</v>
      </c>
      <c r="BC12">
        <f>IF(raw_data!BC12 = "strongly agree", 5, IF(raw_data!BC12 = "agree", 4, IF(raw_data!BC12 = "neutral", 3, IF(raw_data!BC12 = "disagree", 2, 1))))</f>
        <v>5</v>
      </c>
      <c r="BD12">
        <f>IF(raw_data!BD12 = "strongly agree", 5, IF(raw_data!BD12 = "agree", 4, IF(raw_data!BD12 = "neutral", 3, IF(raw_data!BD12 = "disagree", 2, 1))))</f>
        <v>3</v>
      </c>
      <c r="BE12">
        <f>IF(raw_data!BE12 = "very strong", 5, IF(raw_data!BE12 = "substantial", 4, IF(raw_data!BE12 = "moderate", 3, IF(raw_data!BE12  = "limited", 2, 1))))</f>
        <v>2</v>
      </c>
      <c r="BF12">
        <f>IF(raw_data!BF12 = "very strong", 5, IF(raw_data!BF12 = "substantial", 4, IF(raw_data!BF12 = "moderate", 3, IF(raw_data!BF12  = "limited", 2, 1))))</f>
        <v>3</v>
      </c>
      <c r="BG12">
        <f>IF(raw_data!BG12 = "very strong", 5, IF(raw_data!BG12 = "substantial", 4, IF(raw_data!BG12 = "moderate", 3, IF(raw_data!BG12  = "limited", 2, 1))))</f>
        <v>5</v>
      </c>
      <c r="BH12">
        <f>IF(raw_data!BH12 = "very strong", 5, IF(raw_data!BH12 = "substantial", 4, IF(raw_data!BH12 = "moderate", 3, IF(raw_data!BH12 = "limited", 2, 1))))</f>
        <v>4</v>
      </c>
      <c r="BI12">
        <f>IF(raw_data!BI12 = "very strong", 5, IF(raw_data!BI12 = "substantial", 4, IF(raw_data!BI12 = "moderate", 3, IF(raw_data!BI12 = "limited", 2, 1))))</f>
        <v>3</v>
      </c>
      <c r="BJ12">
        <f>IF(raw_data!BJ12 = "very strong", 5, IF(raw_data!BJ12 = "substantial", 4, IF(raw_data!BJ12 = "moderate", 3, IF(raw_data!BJ12 = "limited", 2, 1))))</f>
        <v>2</v>
      </c>
      <c r="BK12">
        <f>IF(raw_data!BK12 = "very strong", 5, IF(raw_data!BK12 = "substantial", 4, IF(raw_data!BK12 = "moderate", 3, IF(raw_data!BK12 = "limited", 2, 1))))</f>
        <v>4</v>
      </c>
      <c r="BL12">
        <f>IF(raw_data!BL12 = "very strong", 5, IF(raw_data!BL12 = "substantial", 4, IF(raw_data!BL12 = "moderate", 3, IF(raw_data!BL12 = "limited", 2, 1))))</f>
        <v>5</v>
      </c>
      <c r="BM12">
        <f>IF(raw_data!BM12 = "very strong", 5, IF(raw_data!BM12 = "substantial", 4, IF(raw_data!BM12 = "moderate", 3, IF(raw_data!BM12 = "limited", 2, 1))))</f>
        <v>5</v>
      </c>
      <c r="BN12">
        <f>IF(raw_data!BN12 = "very strong", 5, IF(raw_data!BN12 = "substantial", 4, IF(raw_data!BN12 = "moderate", 3, IF(raw_data!BN12 = "limited", 2, 1))))</f>
        <v>3</v>
      </c>
      <c r="BO12">
        <f>IF(raw_data!BO12 = "very strong", 5, IF(raw_data!BO12 = "substantial", 4, IF(raw_data!BO12 = "moderate", 3, IF(raw_data!BO12 = "limited", 2, 1))))</f>
        <v>1</v>
      </c>
      <c r="BP12">
        <f>IF(raw_data!BP12 = "very strong", 5, IF(raw_data!BP12 = "substantial", 4, IF(raw_data!BP12 = "moderate", 3, IF(raw_data!BP12 = "limited", 2, 1))))</f>
        <v>1</v>
      </c>
      <c r="BQ12">
        <f>IF(raw_data!BQ12 = "na", 0, 1)</f>
        <v>1</v>
      </c>
      <c r="BR12">
        <f>IF(raw_data!BR12 = "na", 0, 1)</f>
        <v>1</v>
      </c>
      <c r="BS12">
        <f>IF(raw_data!BS12 = "na", 0, 1)</f>
        <v>1</v>
      </c>
      <c r="BT12">
        <f>IF(raw_data!BT12 = "na", 0, 1)</f>
        <v>1</v>
      </c>
      <c r="BU12">
        <f>IF(raw_data!BU12 = "na", 0, 1)</f>
        <v>1</v>
      </c>
      <c r="BV12">
        <f>IF(raw_data!BV12 = "na", 0, 1)</f>
        <v>1</v>
      </c>
      <c r="BW12">
        <f>IF(raw_data!BW12 ="no", 0, 1)</f>
        <v>0</v>
      </c>
      <c r="BX12">
        <f>IF(raw_data!BX12 ="no", 0, 1)</f>
        <v>1</v>
      </c>
      <c r="BY12">
        <f>IF(raw_data!BY12 ="no", 0, 1)</f>
        <v>0</v>
      </c>
      <c r="BZ12">
        <f>IF(raw_data!BZ12 ="no", 0, 1)</f>
        <v>1</v>
      </c>
      <c r="CA12">
        <f>IF(raw_data!CA12 ="no", 0, 1)</f>
        <v>0</v>
      </c>
      <c r="CB12">
        <f>IF(raw_data!CB12 ="no", 0, 1)</f>
        <v>0</v>
      </c>
      <c r="CC12">
        <f>IF(raw_data!CC12 ="no", 0, 1)</f>
        <v>0</v>
      </c>
      <c r="CD12">
        <f>IF(raw_data!CD12 ="no", 0, 1)</f>
        <v>0</v>
      </c>
      <c r="CE12">
        <f>IF(raw_data!CE12 = "yes", 1, 0)</f>
        <v>1</v>
      </c>
      <c r="CF12">
        <f>IF(raw_data!CF12 = "yes", 1, 0)</f>
        <v>1</v>
      </c>
      <c r="CG12">
        <f>IF(raw_data!CG12 = "yes", 1, 0)</f>
        <v>1</v>
      </c>
      <c r="CH12">
        <f>IF(raw_data!CH12 = "yes", 1, 0)</f>
        <v>1</v>
      </c>
      <c r="CI12">
        <f>IF(raw_data!CI12 = "yes", 1, 0)</f>
        <v>1</v>
      </c>
      <c r="CJ12">
        <f>IF(raw_data!CJ12 = "yes", 1, 0)</f>
        <v>0</v>
      </c>
      <c r="CK12">
        <f>IF(raw_data!CK12 = "yes", 1, 0)</f>
        <v>0</v>
      </c>
      <c r="CL12">
        <f>IF(raw_data!CL12 = "yes", 1, 0)</f>
        <v>1</v>
      </c>
      <c r="CM12">
        <f>IF(raw_data!CM12 = "yes", 1, 0)</f>
        <v>0</v>
      </c>
      <c r="CN12">
        <f>IF(raw_data!CN12 = "yes", 1, 0)</f>
        <v>0</v>
      </c>
      <c r="CO12">
        <f>IF(raw_data!CO12 = "yes", 1, 0)</f>
        <v>0</v>
      </c>
      <c r="CP12">
        <f>IF(raw_data!CP12 = "yes", 1, 0)</f>
        <v>0</v>
      </c>
      <c r="CQ12">
        <f>IF(raw_data!CQ12 = "yes", 1, 0)</f>
        <v>1</v>
      </c>
      <c r="CR12">
        <f>IF(raw_data!CR12 = "yes", 1, 0)</f>
        <v>1</v>
      </c>
      <c r="CS12">
        <f>IF(raw_data!CS12 = "yes", 1, 0)</f>
        <v>0</v>
      </c>
      <c r="CT12">
        <f>IF(raw_data!CT12 = "yes", 1, 0)</f>
        <v>1</v>
      </c>
      <c r="CU12">
        <f>IF(raw_data!CU12="na",0,IF(raw_data!CU12="no",0,1))</f>
        <v>0</v>
      </c>
      <c r="CV12">
        <f>IF(raw_data!CV12 = "yes", 1, 0)</f>
        <v>0</v>
      </c>
      <c r="CW12">
        <f>IF(raw_data!CW12 = "yes", 1, 0)</f>
        <v>0</v>
      </c>
      <c r="CX12">
        <f>IF(raw_data!CX12 = "yes", 0, 1)</f>
        <v>1</v>
      </c>
      <c r="CY12">
        <f>IF(raw_data!CY12 = "yes", 1, 0)</f>
        <v>0</v>
      </c>
      <c r="CZ12">
        <f>IF(raw_data!CZ12 = "as prescribed", 1, 0)</f>
        <v>0</v>
      </c>
      <c r="DA12">
        <f>IF(raw_data!DA12 = "yes", 1, 0)</f>
        <v>1</v>
      </c>
      <c r="DB12">
        <f>IF(raw_data!DB12 = "yes", 1, 0)</f>
        <v>0</v>
      </c>
      <c r="DC12">
        <f>IF(raw_data!DC12 = "yes", 1, 0)</f>
        <v>1</v>
      </c>
      <c r="DD12">
        <f>IF(raw_data!DD12 = "yes", 1, 0)</f>
        <v>1</v>
      </c>
      <c r="DE12">
        <f>IF(raw_data!DE12 = "yes", 1, 0)</f>
        <v>1</v>
      </c>
      <c r="DF12">
        <f>IF(raw_data!DF12 = "no", 0, 1)</f>
        <v>0</v>
      </c>
      <c r="DG12">
        <f>IF(raw_data!DG12 = "yes", 1, 0)</f>
        <v>0</v>
      </c>
      <c r="DH12">
        <f>IF(raw_data!DH12 = "yes", 1, 0)</f>
        <v>1</v>
      </c>
      <c r="DI12">
        <f>IF(raw_data!DI12 = "yes", 1, 0)</f>
        <v>0</v>
      </c>
      <c r="DJ12">
        <f>IF(raw_data!DJ12 = "yes", 0, 1)</f>
        <v>1</v>
      </c>
      <c r="DK12">
        <f>IF(raw_data!DK12 = "yes", 0, 1)</f>
        <v>0</v>
      </c>
      <c r="DL12">
        <f>IF(raw_data!DL12="na",0,IF(raw_data!DL12="no",0,1))</f>
        <v>0</v>
      </c>
      <c r="DM12">
        <f>IF(raw_data!DM12 = "yes", 1, 0)</f>
        <v>0</v>
      </c>
      <c r="DN12">
        <f>IF(raw_data!DN12 = "yes", 1, 0)</f>
        <v>1</v>
      </c>
      <c r="DO12">
        <f>IF(raw_data!DO12 = "yes", 1, 0)</f>
        <v>0</v>
      </c>
      <c r="DP12">
        <f>IF(raw_data!DP12 = "yes", 0, 1)</f>
        <v>1</v>
      </c>
      <c r="DQ12">
        <f>IF(raw_data!DQ12 = "yes", 0, 1)</f>
        <v>0</v>
      </c>
      <c r="DR12">
        <f>IF(raw_data!DR12 = "na", 0, IF(raw_data!DR12 = "no", 0, 1))</f>
        <v>0</v>
      </c>
      <c r="DS12">
        <f>IF(raw_data!DS12 = "yes", 1, 0)</f>
        <v>1</v>
      </c>
      <c r="DT12">
        <f>IF(raw_data!DT12 = "yes", 0, 1)</f>
        <v>0</v>
      </c>
      <c r="DU12">
        <f>IF(raw_data!DU12 = "yes", 1, 0)</f>
        <v>0</v>
      </c>
      <c r="DV12">
        <f>IF(raw_data!DV12 = "yes", 0, 1)</f>
        <v>1</v>
      </c>
      <c r="DW12">
        <f>IF(raw_data!DW12 = "yes", 1, 0)</f>
        <v>0</v>
      </c>
      <c r="DX12">
        <f>IF(raw_data!DX12="na",0,IF(raw_data!DX12="no",0,1))</f>
        <v>0</v>
      </c>
      <c r="DY12">
        <f>IF(raw_data!DY12 = "don't check", 0, 1)</f>
        <v>1</v>
      </c>
      <c r="DZ12">
        <f>IF(raw_data!DZ12 = "pull out", 1, 0)</f>
        <v>1</v>
      </c>
      <c r="EA12" s="1">
        <f>IF(raw_data!EA12 = "yes", 1, 0)</f>
        <v>0</v>
      </c>
      <c r="EB12">
        <f>IF(raw_data!EB12 = "yes", 1, 0)</f>
        <v>1</v>
      </c>
      <c r="EC12">
        <f>IF(raw_data!EC12 = "na", 0, 1)</f>
        <v>0</v>
      </c>
      <c r="ED12">
        <f>IF(raw_data!ED12 = "na", 0, 1)</f>
        <v>0</v>
      </c>
      <c r="EE12">
        <f>IF(raw_data!EE12 = "yes", 1, 0)</f>
        <v>1</v>
      </c>
      <c r="EF12">
        <f>IF(raw_data!EF12 = "na", 0, 1)</f>
        <v>0</v>
      </c>
      <c r="EG12">
        <f>IF(raw_data!EG12 = "na", 0, 1)</f>
        <v>0</v>
      </c>
      <c r="EH12">
        <f>IF(raw_data!EH12 = "yes", 1, 0)</f>
        <v>1</v>
      </c>
      <c r="EI12">
        <f>IF(raw_data!EI12 = "na", 0, 1)</f>
        <v>0</v>
      </c>
      <c r="EJ12">
        <f>IF(raw_data!EJ12 = "na", 0, 1)</f>
        <v>0</v>
      </c>
      <c r="EK12">
        <f>IF(raw_data!EK12 = "yes", 1, 0)</f>
        <v>1</v>
      </c>
      <c r="EL12">
        <f>IF(raw_data!EL12 = "na", 0, 1)</f>
        <v>1</v>
      </c>
      <c r="EM12">
        <f>IF(raw_data!EM12 = "na", 0, 1)</f>
        <v>1</v>
      </c>
      <c r="EN12">
        <f>IF(raw_data!EN12 = "na", 0, 1)</f>
        <v>1</v>
      </c>
      <c r="EO12">
        <f>IF(raw_data!EO12 = "yes", 1, 0)</f>
        <v>0</v>
      </c>
      <c r="EP12">
        <f>IF(raw_data!EP12 = "na", 0, 1)</f>
        <v>0</v>
      </c>
      <c r="EQ12">
        <f>IF(raw_data!EQ12 = "na", 0, 1)</f>
        <v>0</v>
      </c>
      <c r="ER12">
        <f>IF(raw_data!ER12 = "na", 0, 1)</f>
        <v>0</v>
      </c>
      <c r="ES12">
        <f>IF(raw_data!ES12 = "yes", 1, 0)</f>
        <v>1</v>
      </c>
      <c r="ET12">
        <f>IF(raw_data!ET12 = "all the time", 2, IF(raw_data!ET12 = "often", 1, 0))</f>
        <v>0</v>
      </c>
      <c r="EU12" s="1">
        <f>IF(raw_data!EU12 = "yes", 1, 0)</f>
        <v>1</v>
      </c>
      <c r="EV12">
        <f>IF(raw_data!EV12 = "interested", 2, IF(raw_data!EV12 = "neutral", 1, 0))</f>
        <v>1</v>
      </c>
      <c r="EW12">
        <f>IF(raw_data!EW12 = "na", 0, 1)</f>
        <v>1</v>
      </c>
      <c r="EX12">
        <f>IF(raw_data!EX12 = "na", 0, 1)</f>
        <v>0</v>
      </c>
      <c r="EY12" s="1">
        <f>IF(raw_data!EY12 = "na", 0, 1)</f>
        <v>1</v>
      </c>
      <c r="EZ12" s="83">
        <f>IF(raw_data!EZ12="tv",1,IF(raw_data!EZ12="radio",1,IF(raw_data!EZ12="newspaper",1,IF(raw_data!EZ12="internet",1,IF(raw_data!EZ12="sns",1,IF(raw_data!EZ12="na",0,2))))))</f>
        <v>1</v>
      </c>
      <c r="FA12" s="83">
        <f>IF(raw_data!FA12="tv",1,IF(raw_data!FA12="radio",1,IF(raw_data!FA12="newspaper",1,IF(raw_data!FA12="internet",1,IF(raw_data!FA12="sns",1,IF(raw_data!FA12="na",0,2))))))</f>
        <v>1</v>
      </c>
      <c r="FB12" s="83">
        <f>IF(raw_data!FB12="tv",1,IF(raw_data!FB12="radio",1,IF(raw_data!FB12="newspaper",1,IF(raw_data!FB12="internet",1,IF(raw_data!FB12="sns",1,IF(raw_data!FB12="na",0,2))))))</f>
        <v>2</v>
      </c>
      <c r="FC12">
        <f>IF(raw_data!FC12 = "4+ hrs", 4, IF(raw_data!FC12 = "2-4 hrs", 3, IF(raw_data!FC12 = "1-2 hrs", 2, IF(raw_data!FC12 = "less than 1 hr", 1, 0))))</f>
        <v>2</v>
      </c>
      <c r="FD12">
        <f>IF(raw_data!FD12 = "4+ hrs", 4, IF(raw_data!FD12 = "2-4 hrs", 3, IF(raw_data!FD12 = "1-2 hrs", 2, IF(raw_data!FD12 = "less than 1 hr", 1, 0))))</f>
        <v>3</v>
      </c>
      <c r="FE12">
        <f>IF(raw_data!FE12 = "4+ hrs", 4, IF(raw_data!FE12 = "2-4 hrs", 3, IF(raw_data!FE12 = "1-2 hrs", 2, IF(raw_data!FE12 = "less than 1 hr", 1, 0))))</f>
        <v>1</v>
      </c>
      <c r="FF12" s="83">
        <f>IF(raw_data!FF12="tv",1,IF(raw_data!FF12="radio",1,IF(raw_data!FF12="newspaper",1,IF(raw_data!FF12="internet",1,IF(raw_data!FF12="sns",1,IF(raw_data!FF12="na",0,2))))))</f>
        <v>1</v>
      </c>
      <c r="FG12" s="83">
        <f>IF(raw_data!FG12="tv",1,IF(raw_data!FG12="radio",1,IF(raw_data!FG12="newspaper",1,IF(raw_data!FG12="internet",1,IF(raw_data!FG12="sns",1,IF(raw_data!FG12="na",0,2))))))</f>
        <v>1</v>
      </c>
      <c r="FH12" s="83">
        <f>IF(raw_data!FH12="tv",1,IF(raw_data!FH12="radio",1,IF(raw_data!FH12="newspaper",1,IF(raw_data!FH12="internet",1,IF(raw_data!FH12="sns",1,IF(raw_data!FH12="na",0,2))))))</f>
        <v>0</v>
      </c>
      <c r="FI12">
        <f>IF(raw_data!FI12 = "4+ hrs", 4, IF(raw_data!FI12 = "2-4 hrs", 3, IF(raw_data!FI12 = "1-2 hrs", 2, IF(raw_data!FI12 = "less than 1 hr", 1, 0))))</f>
        <v>3</v>
      </c>
      <c r="FJ12">
        <f>IF(raw_data!FJ12 = "4+ hrs", 4, IF(raw_data!FJ12 = "2-4 hrs", 3, IF(raw_data!FJ12 = "1-2 hrs", 2, IF(raw_data!FJ12 = "less than 1 hr", 1, 0))))</f>
        <v>3</v>
      </c>
      <c r="FK12">
        <f>IF(raw_data!FK12 = "4+ hrs", 4, IF(raw_data!FK12 = "2-4 hrs", 3, IF(raw_data!FK12 = "1-2 hrs", 2, IF(raw_data!FK12 = "less than 1 hr", 1, 0))))</f>
        <v>0</v>
      </c>
      <c r="FL12">
        <f>IF(raw_data!FL12="only news",1,IF(raw_data!FL12="mostly news",2,IF(raw_data!FL12="balanced",3,IF(raw_data!FL12="mostly entertainment",2,1))))</f>
        <v>1</v>
      </c>
      <c r="FM12">
        <f>IF(raw_data!FM12 = "yes", 1, 0)</f>
        <v>1</v>
      </c>
      <c r="FN12">
        <f>IF(raw_data!FN12 = "yes", 1, 0)</f>
        <v>1</v>
      </c>
      <c r="FO12">
        <f>IF(raw_data!FO12 = "yes", 1, 0)</f>
        <v>0</v>
      </c>
      <c r="FP12">
        <f>IF(raw_data!FP12 = "yes", 1, 0)</f>
        <v>1</v>
      </c>
      <c r="FQ12">
        <f>IF(raw_data!FQ12 = "yes", 1, 0)</f>
        <v>0</v>
      </c>
      <c r="FR12">
        <f>IF(raw_data!FR12="na",0,IF(raw_data!FR12="no",0,1))</f>
        <v>0</v>
      </c>
      <c r="FS12" s="83">
        <f>IF(raw_data!FS12="vet school", 1, IF(raw_data!FS12="symposia", 1, IF(raw_data!FS12="conferences", 1, IF(raw_data!FS12="online course", 1, IF(raw_data!FS12="websites", 1, IF(raw_data!FS12="documentary", 1, IF(raw_data!FS12="tv", 1, IF(raw_data!FS12="newspaper", 1, IF(raw_data!FS12="blogs", 1, IF(raw_data!FS12="sns", 1, IF(raw_data!FS12="na", 0, 2)))))))))))</f>
        <v>1</v>
      </c>
      <c r="FT12" s="83">
        <f>IF(raw_data!FT12="vet school", 1, IF(raw_data!FT12="symposia", 1, IF(raw_data!FT12="conferences", 1, IF(raw_data!FT12="online course", 1, IF(raw_data!FT12="websites", 1, IF(raw_data!FT12="documentary", 1, IF(raw_data!FT12="tv", 1, IF(raw_data!FT12="newspaper", 1, IF(raw_data!FT12="blogs", 1, IF(raw_data!FT12="sns", 1, IF(raw_data!FT12="na", 0, 2)))))))))))</f>
        <v>2</v>
      </c>
      <c r="FU12" s="83">
        <f>IF(raw_data!FU12="vet school", 1, IF(raw_data!FU12="symposia", 1, IF(raw_data!FU12="conferences", 1, IF(raw_data!FU12="online course", 1, IF(raw_data!FU12="websites", 1, IF(raw_data!FU12="documentary", 1, IF(raw_data!FU12="tv", 1, IF(raw_data!FU12="newspaper", 1, IF(raw_data!FU12="blogs", 1, IF(raw_data!FU12="sns", 1, IF(raw_data!FU12="na", 0, 2)))))))))))</f>
        <v>0</v>
      </c>
    </row>
    <row r="13" spans="1:185">
      <c r="A13" s="1">
        <v>10</v>
      </c>
      <c r="B13">
        <f>IF(raw_data!B:B="post-graduate",7,IF(raw_data!B13="graduate",6,IF(raw_data!B13="college",5,IF(raw_data!B13="technical",4,IF(raw_data!B13="high school",3,IF(raw_data!B13="elementary",2,IF(raw_data!B13="some schooling",1,0)))))))</f>
        <v>5</v>
      </c>
      <c r="C13">
        <f>IF(raw_data!C13 = "proprietor", 0, IF(raw_data!C13 = "sales representative", 1, IF(raw_data!C13 = "staff", 2, IF(raw_data!C13 = "vet pharmacist", 3, 4))))</f>
        <v>0</v>
      </c>
      <c r="D13">
        <f>SUM(2020 + (raw_data!D13 * -1))</f>
        <v>36</v>
      </c>
      <c r="E13">
        <f>IF(raw_data!E13 = "less than 1 year", 0, IF(raw_data!E13 = "1 to 2 years", 1, IF(raw_data!E13 = "2 to 5 years", 2, IF(raw_data!E13 = "5 to 10 years", 3, 4))))</f>
        <v>4</v>
      </c>
      <c r="F13">
        <f>IF(raw_data!F13="large-scale",2,IF(raw_data!F13="medium-scale",1,0))</f>
        <v>2</v>
      </c>
      <c r="G13">
        <f>IF(raw_data!G13="input",2,IF(raw_data!G13="not in charge",1,0))</f>
        <v>2</v>
      </c>
      <c r="H13">
        <f>IF(raw_data!H13 = "large farm owners", 6, IF(raw_data!H13 = "medium farm owners", 5, IF(raw_data!H13 = "small farm owners", 4, IF(raw_data!H13 = "large retailers", 3, IF(raw_data!H13 = "medium retailers", 2, IF(raw_data!H13 = "small retailers", 1, 0))))))</f>
        <v>3</v>
      </c>
      <c r="I13">
        <f>IF(raw_data!I13 = "male", 0, IF(raw_data!I13 = "female", 1, 2))</f>
        <v>1</v>
      </c>
      <c r="J13" s="1">
        <f>IF(raw_data!J12="yes",1,0)</f>
        <v>0</v>
      </c>
      <c r="K13">
        <f>IF(raw_data!K13 = "yes", 1, 0)</f>
        <v>1</v>
      </c>
      <c r="L13">
        <f>IF(raw_data!L13 = "treatment for specific diseases", 1, 0)</f>
        <v>0</v>
      </c>
      <c r="M13">
        <f>IF(raw_data!M13 = "na", 0, 1)</f>
        <v>1</v>
      </c>
      <c r="N13">
        <f>IF(raw_data!N13 = "na", 0, 1)</f>
        <v>1</v>
      </c>
      <c r="O13">
        <f>IF(raw_data!O13 = "na", 0, 1)</f>
        <v>1</v>
      </c>
      <c r="P13">
        <f>IF(raw_data!P13 = "yes", 1, 0)</f>
        <v>1</v>
      </c>
      <c r="Q13">
        <f>IF(raw_data!Q13 = "bacteria develop resistance", 1, 0)</f>
        <v>0</v>
      </c>
      <c r="R13">
        <f>IF(raw_data!R13 = "yes", 1, 0)</f>
        <v>0</v>
      </c>
      <c r="S13">
        <f>IF(raw_data!S13 = "yes", 1, 0)</f>
        <v>0</v>
      </c>
      <c r="T13">
        <f>IF(raw_data!T13 = "yes", 1, 0)</f>
        <v>0</v>
      </c>
      <c r="U13">
        <f>IF(raw_data!U13 = "yes", 1, 0)</f>
        <v>0</v>
      </c>
      <c r="V13">
        <f>IF(raw_data!V13 = "yes", 1, 0)</f>
        <v>0</v>
      </c>
      <c r="W13">
        <f>IF(raw_data!W13 = "yes", 1, 0)</f>
        <v>0</v>
      </c>
      <c r="X13">
        <f>IF(raw_data!X13 = "yes", 1, 0)</f>
        <v>1</v>
      </c>
      <c r="Y13">
        <f>IF(raw_data!Y13 = "na", 0, 1)</f>
        <v>1</v>
      </c>
      <c r="Z13">
        <f>IF(raw_data!Z13 = "na", 0, 1)</f>
        <v>1</v>
      </c>
      <c r="AA13">
        <f>IF(raw_data!AA13 = "na", 0, 1)</f>
        <v>0</v>
      </c>
      <c r="AB13">
        <f>IF(raw_data!AB13 = "4 correct answers", 4, IF(raw_data!AB13 = "3 correct answers", 3, IF(raw_data!AB13 = "2 correct answers", 2, IF(raw_data!AB13 = "1 correct answer", 1, 0))))</f>
        <v>3</v>
      </c>
      <c r="AC13">
        <f>IF(raw_data!AC13="basic info",1,IF(raw_data!AC13="etiology",1,IF(raw_data!AC13="advanced understanding",1,0)))</f>
        <v>1</v>
      </c>
      <c r="AD13">
        <f>IF(raw_data!AD13 = "true", 0, 1)</f>
        <v>1</v>
      </c>
      <c r="AE13">
        <f>IF(raw_data!AE13 = "true", 1, 0)</f>
        <v>1</v>
      </c>
      <c r="AF13">
        <f>IF(raw_data!AF13 = "yes", 1, 0)</f>
        <v>1</v>
      </c>
      <c r="AG13">
        <f>IF(raw_data!AG:AG = "yes", 1, 0)</f>
        <v>0</v>
      </c>
      <c r="AH13">
        <f>IF(raw_data!AH:AH = "yes", 1, 0)</f>
        <v>0</v>
      </c>
      <c r="AI13">
        <f>IF(raw_data!AI:AI = "yes", 1, 0)</f>
        <v>1</v>
      </c>
      <c r="AJ13">
        <f>IF(raw_data!AJ:AJ = "yes", 1, 0)</f>
        <v>0</v>
      </c>
      <c r="AK13">
        <f>IF(raw_data!AK:AK = "yes", 1, 0)</f>
        <v>0</v>
      </c>
      <c r="AL13">
        <f>IF(raw_data!AL:AL = "yes", 1, 0)</f>
        <v>0</v>
      </c>
      <c r="AM13">
        <f>IF(raw_data!AM13="5 correct",5,IF(raw_data!AM13="4 correct",4,IF(raw_data!AM13="3 correct",3,IF(raw_data!AM13="2 correct", 2, IF(raw_data!AM13="1 correct",1,0)))))</f>
        <v>2</v>
      </c>
      <c r="AN13">
        <f>IF(raw_data!AN13="5 correct",5,IF(raw_data!AN13="4 correct",4,IF(raw_data!AN13="3 correct",3,IF(raw_data!AN13="2 correct", 2, IF(raw_data!AN13="1 correct",1,0)))))</f>
        <v>2</v>
      </c>
      <c r="AO13">
        <f>IF(raw_data!AO13="5 correct",5,IF(raw_data!AO13="4 correct",4,IF(raw_data!AO13="3 correct",3,IF(raw_data!AO13="2 correct", 2, IF(raw_data!AO13="1 correct",1,0)))))</f>
        <v>1</v>
      </c>
      <c r="AP13">
        <f>IF(raw_data!AP13="5 correct",5,IF(raw_data!AP13="4 correct",4,IF(raw_data!AP13="3 correct",3,IF(raw_data!AP13="2 correct", 2, IF(raw_data!AP13="1 correct",1,0)))))</f>
        <v>3</v>
      </c>
      <c r="AQ13">
        <f>IF(raw_data!AQ13 = "very serious", 5, IF(raw_data!AQ13 = "serious", 4, IF(raw_data!AQ13 = "moderately serious", 3, IF(raw_data!AQ13 = "slightly serious", 2, 1))))</f>
        <v>5</v>
      </c>
      <c r="AR13">
        <f>IF(raw_data!AR13 = "seriously concerned", 4, IF(raw_data!AR13 = "concerned", 3, IF(raw_data!AR13 = "slightly concerned", 2, IF(raw_data!AR13 = "not concerned at all", 1, 0))))</f>
        <v>4</v>
      </c>
      <c r="AS13">
        <f>IF(raw_data!AS13 = "strongly agree", 5, IF(raw_data!AS13 = "agree", 4, IF(raw_data!AS13 = "neutral", 3, IF(raw_data!AS13 = "disagree", 2, 1))))</f>
        <v>5</v>
      </c>
      <c r="AT13">
        <f>IF(raw_data!AT13 = "strongly agree", 5, IF(raw_data!AT13 = "agree", 4, IF(raw_data!AT13 = "neutral", 3, IF(raw_data!AT13 = "disagree", 2, 1))))</f>
        <v>5</v>
      </c>
      <c r="AU13">
        <f>IF(raw_data!AU13 = "strongly agree", 5, IF(raw_data!AU13 = "agree", 4, IF(raw_data!AU13 = "neutral", 3, IF(raw_data!AU13 = "disagree", 2, 1))))</f>
        <v>5</v>
      </c>
      <c r="AV13">
        <f>IF(raw_data!AV13 = "strongly agree", 5, IF(raw_data!AV13 = "agree", 4, IF(raw_data!AV13 = "neutral", 3, IF(raw_data!AV13 = "disagree", 2, 1))))</f>
        <v>3</v>
      </c>
      <c r="AW13">
        <f>IF(raw_data!AW13 = "strongly agree", 5, IF(raw_data!AW13 = "agree", 4, IF(raw_data!AW13 = "neutral", 3, IF(raw_data!AW13 = "disagree", 2, 1))))</f>
        <v>5</v>
      </c>
      <c r="AX13">
        <f>IF(raw_data!AX13 = "strongly agree", 5, IF(raw_data!AX13 = "agree", 4, IF(raw_data!AX13 = "neutral", 3, IF(raw_data!AX13 = "disagree", 2, 1))))</f>
        <v>4</v>
      </c>
      <c r="AY13">
        <f>IF(raw_data!AY13 = "strongly agree", 5, IF(raw_data!AY13 = "agree", 4, IF(raw_data!AY13 = "neutral", 3, IF(raw_data!AY13 = "disagree", 2, 1))))</f>
        <v>5</v>
      </c>
      <c r="AZ13">
        <f>IF(raw_data!AZ13 = "strongly agree", 5, IF(raw_data!AZ13 = "agree", 4, IF(raw_data!AZ13 = "neutral", 3, IF(raw_data!AZ13 = "disagree", 2, 1))))</f>
        <v>3</v>
      </c>
      <c r="BA13">
        <f>IF(raw_data!BA13 = "strongly agree", 5, IF(raw_data!BA13 = "agree", 4, IF(raw_data!BA13 = "neutral", 3, IF(raw_data!BA13 = "disagree", 2, 1))))</f>
        <v>4</v>
      </c>
      <c r="BB13">
        <f>IF(raw_data!BB13 = "strongly agree", 5, IF(raw_data!BB13 = "agree", 4, IF(raw_data!BB13 = "neutral", 3, IF(raw_data!BB13 = "disagree", 2, 1))))</f>
        <v>5</v>
      </c>
      <c r="BC13">
        <f>IF(raw_data!BC13 = "strongly agree", 5, IF(raw_data!BC13 = "agree", 4, IF(raw_data!BC13 = "neutral", 3, IF(raw_data!BC13 = "disagree", 2, 1))))</f>
        <v>5</v>
      </c>
      <c r="BD13">
        <f>IF(raw_data!BD13 = "strongly agree", 5, IF(raw_data!BD13 = "agree", 4, IF(raw_data!BD13 = "neutral", 3, IF(raw_data!BD13 = "disagree", 2, 1))))</f>
        <v>5</v>
      </c>
      <c r="BE13">
        <f>IF(raw_data!BE13 = "very strong", 5, IF(raw_data!BE13 = "substantial", 4, IF(raw_data!BE13 = "moderate", 3, IF(raw_data!BE13  = "limited", 2, 1))))</f>
        <v>2</v>
      </c>
      <c r="BF13">
        <f>IF(raw_data!BF13 = "very strong", 5, IF(raw_data!BF13 = "substantial", 4, IF(raw_data!BF13 = "moderate", 3, IF(raw_data!BF13  = "limited", 2, 1))))</f>
        <v>4</v>
      </c>
      <c r="BG13">
        <f>IF(raw_data!BG13 = "very strong", 5, IF(raw_data!BG13 = "substantial", 4, IF(raw_data!BG13 = "moderate", 3, IF(raw_data!BG13  = "limited", 2, 1))))</f>
        <v>5</v>
      </c>
      <c r="BH13">
        <f>IF(raw_data!BH13 = "very strong", 5, IF(raw_data!BH13 = "substantial", 4, IF(raw_data!BH13 = "moderate", 3, IF(raw_data!BH13 = "limited", 2, 1))))</f>
        <v>5</v>
      </c>
      <c r="BI13">
        <f>IF(raw_data!BI13 = "very strong", 5, IF(raw_data!BI13 = "substantial", 4, IF(raw_data!BI13 = "moderate", 3, IF(raw_data!BI13 = "limited", 2, 1))))</f>
        <v>4</v>
      </c>
      <c r="BJ13">
        <f>IF(raw_data!BJ13 = "very strong", 5, IF(raw_data!BJ13 = "substantial", 4, IF(raw_data!BJ13 = "moderate", 3, IF(raw_data!BJ13 = "limited", 2, 1))))</f>
        <v>4</v>
      </c>
      <c r="BK13">
        <f>IF(raw_data!BK13 = "very strong", 5, IF(raw_data!BK13 = "substantial", 4, IF(raw_data!BK13 = "moderate", 3, IF(raw_data!BK13 = "limited", 2, 1))))</f>
        <v>4</v>
      </c>
      <c r="BL13">
        <f>IF(raw_data!BL13 = "very strong", 5, IF(raw_data!BL13 = "substantial", 4, IF(raw_data!BL13 = "moderate", 3, IF(raw_data!BL13 = "limited", 2, 1))))</f>
        <v>4</v>
      </c>
      <c r="BM13">
        <f>IF(raw_data!BM13 = "very strong", 5, IF(raw_data!BM13 = "substantial", 4, IF(raw_data!BM13 = "moderate", 3, IF(raw_data!BM13 = "limited", 2, 1))))</f>
        <v>5</v>
      </c>
      <c r="BN13">
        <f>IF(raw_data!BN13 = "very strong", 5, IF(raw_data!BN13 = "substantial", 4, IF(raw_data!BN13 = "moderate", 3, IF(raw_data!BN13 = "limited", 2, 1))))</f>
        <v>4</v>
      </c>
      <c r="BO13">
        <f>IF(raw_data!BO13 = "very strong", 5, IF(raw_data!BO13 = "substantial", 4, IF(raw_data!BO13 = "moderate", 3, IF(raw_data!BO13 = "limited", 2, 1))))</f>
        <v>5</v>
      </c>
      <c r="BP13">
        <f>IF(raw_data!BP13 = "very strong", 5, IF(raw_data!BP13 = "substantial", 4, IF(raw_data!BP13 = "moderate", 3, IF(raw_data!BP13 = "limited", 2, 1))))</f>
        <v>5</v>
      </c>
      <c r="BQ13">
        <f>IF(raw_data!BQ13 = "na", 0, 1)</f>
        <v>1</v>
      </c>
      <c r="BR13">
        <f>IF(raw_data!BR13 = "na", 0, 1)</f>
        <v>1</v>
      </c>
      <c r="BS13">
        <f>IF(raw_data!BS13 = "na", 0, 1)</f>
        <v>1</v>
      </c>
      <c r="BT13">
        <f>IF(raw_data!BT13 = "na", 0, 1)</f>
        <v>1</v>
      </c>
      <c r="BU13">
        <f>IF(raw_data!BU13 = "na", 0, 1)</f>
        <v>1</v>
      </c>
      <c r="BV13">
        <f>IF(raw_data!BV13 = "na", 0, 1)</f>
        <v>1</v>
      </c>
      <c r="BW13">
        <f>IF(raw_data!BW13 ="no", 0, 1)</f>
        <v>1</v>
      </c>
      <c r="BX13">
        <f>IF(raw_data!BX13 ="no", 0, 1)</f>
        <v>1</v>
      </c>
      <c r="BY13">
        <f>IF(raw_data!BY13 ="no", 0, 1)</f>
        <v>1</v>
      </c>
      <c r="BZ13">
        <f>IF(raw_data!BZ13 ="no", 0, 1)</f>
        <v>0</v>
      </c>
      <c r="CA13">
        <f>IF(raw_data!CA13 ="no", 0, 1)</f>
        <v>1</v>
      </c>
      <c r="CB13">
        <f>IF(raw_data!CB13 ="no", 0, 1)</f>
        <v>1</v>
      </c>
      <c r="CC13">
        <f>IF(raw_data!CC13 ="no", 0, 1)</f>
        <v>0</v>
      </c>
      <c r="CD13">
        <f>IF(raw_data!CD13 ="no", 0, 1)</f>
        <v>0</v>
      </c>
      <c r="CE13">
        <f>IF(raw_data!CE13 = "yes", 1, 0)</f>
        <v>0</v>
      </c>
      <c r="CF13">
        <f>IF(raw_data!CF13 = "yes", 1, 0)</f>
        <v>0</v>
      </c>
      <c r="CG13">
        <f>IF(raw_data!CG13 = "yes", 1, 0)</f>
        <v>0</v>
      </c>
      <c r="CH13">
        <f>IF(raw_data!CH13 = "yes", 1, 0)</f>
        <v>0</v>
      </c>
      <c r="CI13">
        <f>IF(raw_data!CI13 = "yes", 1, 0)</f>
        <v>0</v>
      </c>
      <c r="CJ13">
        <f>IF(raw_data!CJ13 = "yes", 1, 0)</f>
        <v>0</v>
      </c>
      <c r="CK13">
        <f>IF(raw_data!CK13 = "yes", 1, 0)</f>
        <v>1</v>
      </c>
      <c r="CL13">
        <f>IF(raw_data!CL13 = "yes", 1, 0)</f>
        <v>1</v>
      </c>
      <c r="CM13">
        <f>IF(raw_data!CM13 = "yes", 1, 0)</f>
        <v>1</v>
      </c>
      <c r="CN13">
        <f>IF(raw_data!CN13 = "yes", 1, 0)</f>
        <v>0</v>
      </c>
      <c r="CO13">
        <f>IF(raw_data!CO13 = "yes", 1, 0)</f>
        <v>1</v>
      </c>
      <c r="CP13">
        <f>IF(raw_data!CP13 = "yes", 1, 0)</f>
        <v>0</v>
      </c>
      <c r="CQ13">
        <f>IF(raw_data!CQ13 = "yes", 1, 0)</f>
        <v>0</v>
      </c>
      <c r="CR13">
        <f>IF(raw_data!CR13 = "yes", 1, 0)</f>
        <v>0</v>
      </c>
      <c r="CS13">
        <f>IF(raw_data!CS13 = "yes", 1, 0)</f>
        <v>0</v>
      </c>
      <c r="CT13">
        <f>IF(raw_data!CT13 = "yes", 1, 0)</f>
        <v>0</v>
      </c>
      <c r="CU13">
        <f>IF(raw_data!CU13="na",0,IF(raw_data!CU13="no",0,1))</f>
        <v>0</v>
      </c>
      <c r="CV13">
        <f>IF(raw_data!CV13 = "yes", 1, 0)</f>
        <v>1</v>
      </c>
      <c r="CW13">
        <f>IF(raw_data!CW13 = "yes", 1, 0)</f>
        <v>1</v>
      </c>
      <c r="CX13">
        <f>IF(raw_data!CX13 = "yes", 0, 1)</f>
        <v>0</v>
      </c>
      <c r="CY13">
        <f>IF(raw_data!CY13 = "yes", 1, 0)</f>
        <v>1</v>
      </c>
      <c r="CZ13">
        <f>IF(raw_data!CZ13 = "as prescribed", 1, 0)</f>
        <v>1</v>
      </c>
      <c r="DA13">
        <f>IF(raw_data!DA13 = "yes", 1, 0)</f>
        <v>0</v>
      </c>
      <c r="DB13">
        <f>IF(raw_data!DB13 = "yes", 1, 0)</f>
        <v>1</v>
      </c>
      <c r="DC13">
        <f>IF(raw_data!DC13 = "yes", 1, 0)</f>
        <v>1</v>
      </c>
      <c r="DD13">
        <f>IF(raw_data!DD13 = "yes", 1, 0)</f>
        <v>1</v>
      </c>
      <c r="DE13">
        <f>IF(raw_data!DE13 = "yes", 1, 0)</f>
        <v>0</v>
      </c>
      <c r="DF13">
        <f>IF(raw_data!DF13 = "no", 0, 1)</f>
        <v>1</v>
      </c>
      <c r="DG13">
        <f>IF(raw_data!DG13 = "yes", 1, 0)</f>
        <v>1</v>
      </c>
      <c r="DH13">
        <f>IF(raw_data!DH13 = "yes", 1, 0)</f>
        <v>1</v>
      </c>
      <c r="DI13">
        <f>IF(raw_data!DI13 = "yes", 1, 0)</f>
        <v>0</v>
      </c>
      <c r="DJ13">
        <f>IF(raw_data!DJ13 = "yes", 0, 1)</f>
        <v>1</v>
      </c>
      <c r="DK13">
        <f>IF(raw_data!DK13 = "yes", 0, 1)</f>
        <v>1</v>
      </c>
      <c r="DL13">
        <f>IF(raw_data!DL13="na",0,IF(raw_data!DL13="no",0,1))</f>
        <v>1</v>
      </c>
      <c r="DM13">
        <f>IF(raw_data!DM13 = "yes", 1, 0)</f>
        <v>1</v>
      </c>
      <c r="DN13">
        <f>IF(raw_data!DN13 = "yes", 1, 0)</f>
        <v>1</v>
      </c>
      <c r="DO13">
        <f>IF(raw_data!DO13 = "yes", 1, 0)</f>
        <v>0</v>
      </c>
      <c r="DP13">
        <f>IF(raw_data!DP13 = "yes", 0, 1)</f>
        <v>1</v>
      </c>
      <c r="DQ13">
        <f>IF(raw_data!DQ13 = "yes", 0, 1)</f>
        <v>1</v>
      </c>
      <c r="DR13">
        <f>IF(raw_data!DR13 = "na", 0, IF(raw_data!DR13 = "no", 0, 1))</f>
        <v>1</v>
      </c>
      <c r="DS13">
        <f>IF(raw_data!DS13 = "yes", 1, 0)</f>
        <v>1</v>
      </c>
      <c r="DT13">
        <f>IF(raw_data!DT13 = "yes", 0, 1)</f>
        <v>1</v>
      </c>
      <c r="DU13">
        <f>IF(raw_data!DU13 = "yes", 1, 0)</f>
        <v>0</v>
      </c>
      <c r="DV13">
        <f>IF(raw_data!DV13 = "yes", 0, 1)</f>
        <v>1</v>
      </c>
      <c r="DW13">
        <f>IF(raw_data!DW13 = "yes", 1, 0)</f>
        <v>1</v>
      </c>
      <c r="DX13">
        <f>IF(raw_data!DX13="na",0,IF(raw_data!DX13="no",0,1))</f>
        <v>0</v>
      </c>
      <c r="DY13">
        <f>IF(raw_data!DY13 = "don't check", 0, 1)</f>
        <v>1</v>
      </c>
      <c r="DZ13">
        <f>IF(raw_data!DZ13 = "pull out", 1, 0)</f>
        <v>1</v>
      </c>
      <c r="EA13" s="1">
        <f>IF(raw_data!EA13 = "yes", 1, 0)</f>
        <v>1</v>
      </c>
      <c r="EB13">
        <f>IF(raw_data!EB13 = "yes", 1, 0)</f>
        <v>1</v>
      </c>
      <c r="EC13">
        <f>IF(raw_data!EC13 = "na", 0, 1)</f>
        <v>0</v>
      </c>
      <c r="ED13">
        <f>IF(raw_data!ED13 = "na", 0, 1)</f>
        <v>0</v>
      </c>
      <c r="EE13">
        <f>IF(raw_data!EE13 = "yes", 1, 0)</f>
        <v>1</v>
      </c>
      <c r="EF13">
        <f>IF(raw_data!EF13 = "na", 0, 1)</f>
        <v>0</v>
      </c>
      <c r="EG13">
        <f>IF(raw_data!EG13 = "na", 0, 1)</f>
        <v>0</v>
      </c>
      <c r="EH13">
        <f>IF(raw_data!EH13 = "yes", 1, 0)</f>
        <v>1</v>
      </c>
      <c r="EI13">
        <f>IF(raw_data!EI13 = "na", 0, 1)</f>
        <v>0</v>
      </c>
      <c r="EJ13">
        <f>IF(raw_data!EJ13 = "na", 0, 1)</f>
        <v>0</v>
      </c>
      <c r="EK13">
        <f>IF(raw_data!EK13 = "yes", 1, 0)</f>
        <v>1</v>
      </c>
      <c r="EL13">
        <f>IF(raw_data!EL13 = "na", 0, 1)</f>
        <v>1</v>
      </c>
      <c r="EM13">
        <f>IF(raw_data!EM13 = "na", 0, 1)</f>
        <v>1</v>
      </c>
      <c r="EN13">
        <f>IF(raw_data!EN13 = "na", 0, 1)</f>
        <v>1</v>
      </c>
      <c r="EO13">
        <f>IF(raw_data!EO13 = "yes", 1, 0)</f>
        <v>0</v>
      </c>
      <c r="EP13">
        <f>IF(raw_data!EP13 = "na", 0, 1)</f>
        <v>0</v>
      </c>
      <c r="EQ13">
        <f>IF(raw_data!EQ13 = "na", 0, 1)</f>
        <v>0</v>
      </c>
      <c r="ER13">
        <f>IF(raw_data!ER13 = "na", 0, 1)</f>
        <v>0</v>
      </c>
      <c r="ES13">
        <f>IF(raw_data!ES13 = "yes", 1, 0)</f>
        <v>1</v>
      </c>
      <c r="ET13">
        <f>IF(raw_data!ET13 = "all the time", 2, IF(raw_data!ET13 = "often", 1, 0))</f>
        <v>1</v>
      </c>
      <c r="EU13" s="1">
        <f>IF(raw_data!EU13 = "yes", 1, 0)</f>
        <v>1</v>
      </c>
      <c r="EV13">
        <f>IF(raw_data!EV13 = "interested", 2, IF(raw_data!EV13 = "neutral", 1, 0))</f>
        <v>0</v>
      </c>
      <c r="EW13">
        <f>IF(raw_data!EW13 = "na", 0, 1)</f>
        <v>0</v>
      </c>
      <c r="EX13">
        <f>IF(raw_data!EX13 = "na", 0, 1)</f>
        <v>0</v>
      </c>
      <c r="EY13" s="1">
        <f>IF(raw_data!EY13 = "na", 0, 1)</f>
        <v>1</v>
      </c>
      <c r="EZ13" s="83">
        <f>IF(raw_data!EZ13="tv",1,IF(raw_data!EZ13="radio",1,IF(raw_data!EZ13="newspaper",1,IF(raw_data!EZ13="internet",1,IF(raw_data!EZ13="sns",1,IF(raw_data!EZ13="na",0,2))))))</f>
        <v>1</v>
      </c>
      <c r="FA13" s="83">
        <f>IF(raw_data!FA13="tv",1,IF(raw_data!FA13="radio",1,IF(raw_data!FA13="newspaper",1,IF(raw_data!FA13="internet",1,IF(raw_data!FA13="sns",1,IF(raw_data!FA13="na",0,2))))))</f>
        <v>1</v>
      </c>
      <c r="FB13" s="83">
        <f>IF(raw_data!FB13="tv",1,IF(raw_data!FB13="radio",1,IF(raw_data!FB13="newspaper",1,IF(raw_data!FB13="internet",1,IF(raw_data!FB13="sns",1,IF(raw_data!FB13="na",0,2))))))</f>
        <v>0</v>
      </c>
      <c r="FC13">
        <f>IF(raw_data!FC13 = "4+ hrs", 4, IF(raw_data!FC13 = "2-4 hrs", 3, IF(raw_data!FC13 = "1-2 hrs", 2, IF(raw_data!FC13 = "less than 1 hr", 1, 0))))</f>
        <v>2</v>
      </c>
      <c r="FD13">
        <f>IF(raw_data!FD13 = "4+ hrs", 4, IF(raw_data!FD13 = "2-4 hrs", 3, IF(raw_data!FD13 = "1-2 hrs", 2, IF(raw_data!FD13 = "less than 1 hr", 1, 0))))</f>
        <v>2</v>
      </c>
      <c r="FE13">
        <f>IF(raw_data!FE13 = "4+ hrs", 4, IF(raw_data!FE13 = "2-4 hrs", 3, IF(raw_data!FE13 = "1-2 hrs", 2, IF(raw_data!FE13 = "less than 1 hr", 1, 0))))</f>
        <v>0</v>
      </c>
      <c r="FF13" s="83">
        <f>IF(raw_data!FF13="tv",1,IF(raw_data!FF13="radio",1,IF(raw_data!FF13="newspaper",1,IF(raw_data!FF13="internet",1,IF(raw_data!FF13="sns",1,IF(raw_data!FF13="na",0,2))))))</f>
        <v>1</v>
      </c>
      <c r="FG13" s="83">
        <f>IF(raw_data!FG13="tv",1,IF(raw_data!FG13="radio",1,IF(raw_data!FG13="newspaper",1,IF(raw_data!FG13="internet",1,IF(raw_data!FG13="sns",1,IF(raw_data!FG13="na",0,2))))))</f>
        <v>1</v>
      </c>
      <c r="FH13" s="83">
        <f>IF(raw_data!FH13="tv",1,IF(raw_data!FH13="radio",1,IF(raw_data!FH13="newspaper",1,IF(raw_data!FH13="internet",1,IF(raw_data!FH13="sns",1,IF(raw_data!FH13="na",0,2))))))</f>
        <v>0</v>
      </c>
      <c r="FI13">
        <f>IF(raw_data!FI13 = "4+ hrs", 4, IF(raw_data!FI13 = "2-4 hrs", 3, IF(raw_data!FI13 = "1-2 hrs", 2, IF(raw_data!FI13 = "less than 1 hr", 1, 0))))</f>
        <v>3</v>
      </c>
      <c r="FJ13">
        <f>IF(raw_data!FJ13 = "4+ hrs", 4, IF(raw_data!FJ13 = "2-4 hrs", 3, IF(raw_data!FJ13 = "1-2 hrs", 2, IF(raw_data!FJ13 = "less than 1 hr", 1, 0))))</f>
        <v>3</v>
      </c>
      <c r="FK13">
        <f>IF(raw_data!FK13 = "4+ hrs", 4, IF(raw_data!FK13 = "2-4 hrs", 3, IF(raw_data!FK13 = "1-2 hrs", 2, IF(raw_data!FK13 = "less than 1 hr", 1, 0))))</f>
        <v>0</v>
      </c>
      <c r="FL13">
        <f>IF(raw_data!FL13="only news",1,IF(raw_data!FL13="mostly news",2,IF(raw_data!FL13="balanced",3,IF(raw_data!FL13="mostly entertainment",2,1))))</f>
        <v>3</v>
      </c>
      <c r="FM13">
        <f>IF(raw_data!FM13 = "yes", 1, 0)</f>
        <v>1</v>
      </c>
      <c r="FN13">
        <f>IF(raw_data!FN13 = "yes", 1, 0)</f>
        <v>1</v>
      </c>
      <c r="FO13">
        <f>IF(raw_data!FO13 = "yes", 1, 0)</f>
        <v>0</v>
      </c>
      <c r="FP13">
        <f>IF(raw_data!FP13 = "yes", 1, 0)</f>
        <v>1</v>
      </c>
      <c r="FQ13">
        <f>IF(raw_data!FQ13 = "yes", 1, 0)</f>
        <v>1</v>
      </c>
      <c r="FR13">
        <f>IF(raw_data!FR13="na",0,IF(raw_data!FR13="no",0,1))</f>
        <v>0</v>
      </c>
      <c r="FS13" s="83">
        <f>IF(raw_data!FS13="vet school", 1, IF(raw_data!FS13="symposia", 1, IF(raw_data!FS13="conferences", 1, IF(raw_data!FS13="online course", 1, IF(raw_data!FS13="websites", 1, IF(raw_data!FS13="documentary", 1, IF(raw_data!FS13="tv", 1, IF(raw_data!FS13="newspaper", 1, IF(raw_data!FS13="blogs", 1, IF(raw_data!FS13="sns", 1, IF(raw_data!FS13="na", 0, 2)))))))))))</f>
        <v>1</v>
      </c>
      <c r="FT13" s="83">
        <f>IF(raw_data!FT13="vet school", 1, IF(raw_data!FT13="symposia", 1, IF(raw_data!FT13="conferences", 1, IF(raw_data!FT13="online course", 1, IF(raw_data!FT13="websites", 1, IF(raw_data!FT13="documentary", 1, IF(raw_data!FT13="tv", 1, IF(raw_data!FT13="newspaper", 1, IF(raw_data!FT13="blogs", 1, IF(raw_data!FT13="sns", 1, IF(raw_data!FT13="na", 0, 2)))))))))))</f>
        <v>2</v>
      </c>
      <c r="FU13" s="83">
        <f>IF(raw_data!FU13="vet school", 1, IF(raw_data!FU13="symposia", 1, IF(raw_data!FU13="conferences", 1, IF(raw_data!FU13="online course", 1, IF(raw_data!FU13="websites", 1, IF(raw_data!FU13="documentary", 1, IF(raw_data!FU13="tv", 1, IF(raw_data!FU13="newspaper", 1, IF(raw_data!FU13="blogs", 1, IF(raw_data!FU13="sns", 1, IF(raw_data!FU13="na", 0, 2)))))))))))</f>
        <v>0</v>
      </c>
    </row>
  </sheetData>
  <mergeCells count="26">
    <mergeCell ref="A1:A2"/>
    <mergeCell ref="DA2:DF2"/>
    <mergeCell ref="DG2:DR2"/>
    <mergeCell ref="DS2:DZ2"/>
    <mergeCell ref="BE2:BP2"/>
    <mergeCell ref="K2:O2"/>
    <mergeCell ref="P2:W2"/>
    <mergeCell ref="X2:AB2"/>
    <mergeCell ref="AC2:AP2"/>
    <mergeCell ref="AS2:BD2"/>
    <mergeCell ref="FF2:FK2"/>
    <mergeCell ref="FM2:FU2"/>
    <mergeCell ref="B1:J2"/>
    <mergeCell ref="K1:AP1"/>
    <mergeCell ref="AQ1:BP1"/>
    <mergeCell ref="BQ1:EA1"/>
    <mergeCell ref="EB1:EU1"/>
    <mergeCell ref="EV1:EY2"/>
    <mergeCell ref="EZ1:FU1"/>
    <mergeCell ref="EB2:EG2"/>
    <mergeCell ref="EH2:ER2"/>
    <mergeCell ref="ES2:EU2"/>
    <mergeCell ref="EZ2:FE2"/>
    <mergeCell ref="BQ2:CJ2"/>
    <mergeCell ref="CK2:CN2"/>
    <mergeCell ref="CO2:CZ2"/>
  </mergeCells>
  <hyperlinks>
    <hyperlink ref="A1" location="Intro!A1" display="Intro!A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14"/>
  <sheetViews>
    <sheetView workbookViewId="0">
      <selection sqref="A1:A2"/>
    </sheetView>
  </sheetViews>
  <sheetFormatPr defaultRowHeight="14.5"/>
  <cols>
    <col min="1" max="1" width="11" style="1" customWidth="1"/>
    <col min="3" max="3" width="9.1796875" style="50" customWidth="1"/>
    <col min="4" max="4" width="10" style="50" customWidth="1"/>
    <col min="5" max="5" width="12.1796875" customWidth="1"/>
    <col min="6" max="6" width="10.453125" customWidth="1"/>
    <col min="7" max="7" width="9.453125" style="50" customWidth="1"/>
    <col min="8" max="8" width="10.453125" style="50" customWidth="1"/>
    <col min="9" max="9" width="12.26953125" customWidth="1"/>
    <col min="10" max="10" width="10.453125" customWidth="1"/>
    <col min="11" max="11" width="9.81640625" style="50" customWidth="1"/>
    <col min="12" max="12" width="11.54296875" style="50" customWidth="1"/>
    <col min="13" max="13" width="12.81640625" customWidth="1"/>
    <col min="14" max="14" width="11" customWidth="1"/>
    <col min="15" max="15" width="10" style="50" customWidth="1"/>
    <col min="16" max="16" width="11.26953125" style="50" customWidth="1"/>
    <col min="17" max="17" width="13.7265625" customWidth="1"/>
    <col min="19" max="19" width="9.26953125" style="50" customWidth="1"/>
    <col min="20" max="20" width="10.26953125" style="50" customWidth="1"/>
    <col min="21" max="21" width="11.81640625" customWidth="1"/>
    <col min="22" max="22" width="9.453125" customWidth="1"/>
    <col min="23" max="23" width="8.54296875" style="50" customWidth="1"/>
    <col min="24" max="24" width="10.1796875" style="50" customWidth="1"/>
    <col min="25" max="25" width="11.7265625" customWidth="1"/>
    <col min="29" max="29" width="10.54296875" customWidth="1"/>
    <col min="30" max="30" width="10.1796875" customWidth="1"/>
    <col min="31" max="31" width="8.81640625" style="50" customWidth="1"/>
    <col min="32" max="32" width="10.26953125" style="50" customWidth="1"/>
    <col min="33" max="33" width="11.81640625" customWidth="1"/>
    <col min="34" max="34" width="10" customWidth="1"/>
    <col min="35" max="35" width="9.26953125" style="50" customWidth="1"/>
    <col min="36" max="36" width="10.453125" customWidth="1"/>
    <col min="37" max="37" width="12.81640625" customWidth="1"/>
    <col min="39" max="39" width="9.1796875" style="50"/>
    <col min="40" max="40" width="10.26953125" style="50" customWidth="1"/>
    <col min="41" max="41" width="9.1796875" customWidth="1"/>
    <col min="42" max="42" width="9.81640625" customWidth="1"/>
    <col min="43" max="43" width="9.81640625" style="50" customWidth="1"/>
    <col min="44" max="44" width="10.453125" style="50" customWidth="1"/>
    <col min="45" max="45" width="12.26953125" customWidth="1"/>
    <col min="47" max="48" width="9.1796875" style="50"/>
    <col min="49" max="49" width="11" customWidth="1"/>
    <col min="51" max="52" width="9.1796875" style="50"/>
    <col min="53" max="53" width="11.7265625" customWidth="1"/>
    <col min="55" max="56" width="9.1796875" style="50"/>
    <col min="57" max="57" width="11.26953125" customWidth="1"/>
    <col min="58" max="58" width="10.26953125" customWidth="1"/>
    <col min="59" max="59" width="10" customWidth="1"/>
    <col min="60" max="60" width="10.7265625" customWidth="1"/>
    <col min="61" max="61" width="12.453125" customWidth="1"/>
    <col min="62" max="62" width="10.81640625" customWidth="1"/>
    <col min="63" max="63" width="10.81640625" style="50" customWidth="1"/>
    <col min="64" max="64" width="11.453125" style="50" customWidth="1"/>
    <col min="65" max="65" width="13.26953125" customWidth="1"/>
    <col min="66" max="66" width="12.81640625" customWidth="1"/>
    <col min="67" max="67" width="12.1796875" style="50" customWidth="1"/>
    <col min="68" max="68" width="11.81640625" customWidth="1"/>
    <col min="69" max="69" width="13.453125" customWidth="1"/>
    <col min="71" max="72" width="10.54296875" style="50" customWidth="1"/>
    <col min="73" max="73" width="12.54296875" customWidth="1"/>
    <col min="75" max="76" width="9.1796875" style="50"/>
  </cols>
  <sheetData>
    <row r="1" spans="1:77" ht="15" thickBot="1">
      <c r="A1" s="252" t="s">
        <v>425</v>
      </c>
      <c r="B1" s="271" t="s">
        <v>394</v>
      </c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3" t="s">
        <v>403</v>
      </c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  <c r="AH1" s="275" t="s">
        <v>396</v>
      </c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  <c r="AZ1" s="276"/>
      <c r="BA1" s="276"/>
      <c r="BB1" s="276"/>
      <c r="BC1" s="276"/>
      <c r="BD1" s="276"/>
      <c r="BE1" s="276"/>
      <c r="BF1" s="276"/>
      <c r="BG1" s="276"/>
      <c r="BH1" s="276"/>
      <c r="BI1" s="276"/>
      <c r="BJ1" s="277" t="s">
        <v>404</v>
      </c>
      <c r="BK1" s="278"/>
      <c r="BL1" s="278"/>
      <c r="BM1" s="278"/>
      <c r="BN1" s="278"/>
      <c r="BO1" s="278"/>
      <c r="BP1" s="278"/>
      <c r="BQ1" s="278"/>
      <c r="BR1" s="278"/>
      <c r="BS1" s="278"/>
      <c r="BT1" s="278"/>
      <c r="BU1" s="278"/>
      <c r="BV1" s="267" t="s">
        <v>389</v>
      </c>
      <c r="BW1" s="268"/>
      <c r="BX1" s="268"/>
      <c r="BY1" s="268"/>
    </row>
    <row r="2" spans="1:77" ht="15" thickBot="1">
      <c r="A2" s="279"/>
      <c r="B2" s="239" t="s">
        <v>371</v>
      </c>
      <c r="C2" s="240"/>
      <c r="D2" s="240"/>
      <c r="E2" s="240"/>
      <c r="F2" s="239" t="s">
        <v>372</v>
      </c>
      <c r="G2" s="240"/>
      <c r="H2" s="240"/>
      <c r="I2" s="240"/>
      <c r="J2" s="239" t="s">
        <v>373</v>
      </c>
      <c r="K2" s="240"/>
      <c r="L2" s="240"/>
      <c r="M2" s="240"/>
      <c r="N2" s="239" t="s">
        <v>374</v>
      </c>
      <c r="O2" s="240"/>
      <c r="P2" s="240"/>
      <c r="Q2" s="240"/>
      <c r="R2" s="239" t="s">
        <v>375</v>
      </c>
      <c r="S2" s="240"/>
      <c r="T2" s="240"/>
      <c r="U2" s="240"/>
      <c r="V2" s="239" t="s">
        <v>376</v>
      </c>
      <c r="W2" s="240"/>
      <c r="X2" s="240"/>
      <c r="Y2" s="240"/>
      <c r="Z2" s="239" t="s">
        <v>377</v>
      </c>
      <c r="AA2" s="240"/>
      <c r="AB2" s="240"/>
      <c r="AC2" s="240"/>
      <c r="AD2" s="239" t="s">
        <v>378</v>
      </c>
      <c r="AE2" s="240"/>
      <c r="AF2" s="240"/>
      <c r="AG2" s="240"/>
      <c r="AH2" s="239" t="s">
        <v>379</v>
      </c>
      <c r="AI2" s="240"/>
      <c r="AJ2" s="240"/>
      <c r="AK2" s="240"/>
      <c r="AL2" s="239" t="s">
        <v>380</v>
      </c>
      <c r="AM2" s="240"/>
      <c r="AN2" s="240"/>
      <c r="AO2" s="240"/>
      <c r="AP2" s="239" t="s">
        <v>399</v>
      </c>
      <c r="AQ2" s="240"/>
      <c r="AR2" s="240"/>
      <c r="AS2" s="240"/>
      <c r="AT2" s="239" t="s">
        <v>382</v>
      </c>
      <c r="AU2" s="240"/>
      <c r="AV2" s="240"/>
      <c r="AW2" s="240"/>
      <c r="AX2" s="239" t="s">
        <v>383</v>
      </c>
      <c r="AY2" s="240"/>
      <c r="AZ2" s="240"/>
      <c r="BA2" s="240"/>
      <c r="BB2" s="239" t="s">
        <v>384</v>
      </c>
      <c r="BC2" s="240"/>
      <c r="BD2" s="240"/>
      <c r="BE2" s="240"/>
      <c r="BF2" s="239" t="s">
        <v>385</v>
      </c>
      <c r="BG2" s="240"/>
      <c r="BH2" s="240"/>
      <c r="BI2" s="240"/>
      <c r="BJ2" s="239" t="s">
        <v>400</v>
      </c>
      <c r="BK2" s="240"/>
      <c r="BL2" s="240"/>
      <c r="BM2" s="240"/>
      <c r="BN2" s="239" t="s">
        <v>401</v>
      </c>
      <c r="BO2" s="240"/>
      <c r="BP2" s="240"/>
      <c r="BQ2" s="240"/>
      <c r="BR2" s="239" t="s">
        <v>402</v>
      </c>
      <c r="BS2" s="240"/>
      <c r="BT2" s="240"/>
      <c r="BU2" s="240"/>
      <c r="BV2" s="269"/>
      <c r="BW2" s="270"/>
      <c r="BX2" s="270"/>
      <c r="BY2" s="270"/>
    </row>
    <row r="3" spans="1:77" ht="15" thickBot="1">
      <c r="A3" s="5" t="s">
        <v>601</v>
      </c>
      <c r="B3" s="10" t="s">
        <v>541</v>
      </c>
      <c r="C3" s="49" t="s">
        <v>542</v>
      </c>
      <c r="D3" s="49" t="s">
        <v>543</v>
      </c>
      <c r="E3" s="11" t="s">
        <v>544</v>
      </c>
      <c r="F3" s="10" t="s">
        <v>545</v>
      </c>
      <c r="G3" s="49" t="s">
        <v>546</v>
      </c>
      <c r="H3" s="49" t="s">
        <v>547</v>
      </c>
      <c r="I3" s="11" t="s">
        <v>548</v>
      </c>
      <c r="J3" s="10" t="s">
        <v>549</v>
      </c>
      <c r="K3" s="49" t="s">
        <v>550</v>
      </c>
      <c r="L3" s="49" t="s">
        <v>551</v>
      </c>
      <c r="M3" s="11" t="s">
        <v>552</v>
      </c>
      <c r="N3" s="10" t="s">
        <v>553</v>
      </c>
      <c r="O3" s="49" t="s">
        <v>554</v>
      </c>
      <c r="P3" s="49" t="s">
        <v>555</v>
      </c>
      <c r="Q3" s="11" t="s">
        <v>556</v>
      </c>
      <c r="R3" s="10" t="s">
        <v>557</v>
      </c>
      <c r="S3" s="49" t="s">
        <v>558</v>
      </c>
      <c r="T3" s="49" t="s">
        <v>559</v>
      </c>
      <c r="U3" s="11" t="s">
        <v>560</v>
      </c>
      <c r="V3" s="10" t="s">
        <v>561</v>
      </c>
      <c r="W3" s="49" t="s">
        <v>562</v>
      </c>
      <c r="X3" s="49" t="s">
        <v>563</v>
      </c>
      <c r="Y3" s="11" t="s">
        <v>564</v>
      </c>
      <c r="Z3" s="10" t="s">
        <v>565</v>
      </c>
      <c r="AA3" s="11" t="s">
        <v>566</v>
      </c>
      <c r="AB3" s="11" t="s">
        <v>567</v>
      </c>
      <c r="AC3" s="11" t="s">
        <v>568</v>
      </c>
      <c r="AD3" s="10" t="s">
        <v>569</v>
      </c>
      <c r="AE3" s="49" t="s">
        <v>570</v>
      </c>
      <c r="AF3" s="49" t="s">
        <v>571</v>
      </c>
      <c r="AG3" s="11" t="s">
        <v>572</v>
      </c>
      <c r="AH3" s="10" t="s">
        <v>576</v>
      </c>
      <c r="AI3" s="49" t="s">
        <v>573</v>
      </c>
      <c r="AJ3" s="11" t="s">
        <v>574</v>
      </c>
      <c r="AK3" s="11" t="s">
        <v>575</v>
      </c>
      <c r="AL3" s="10" t="s">
        <v>577</v>
      </c>
      <c r="AM3" s="49" t="s">
        <v>578</v>
      </c>
      <c r="AN3" s="49" t="s">
        <v>579</v>
      </c>
      <c r="AO3" s="11" t="s">
        <v>580</v>
      </c>
      <c r="AP3" s="10" t="s">
        <v>581</v>
      </c>
      <c r="AQ3" s="49" t="s">
        <v>582</v>
      </c>
      <c r="AR3" s="49" t="s">
        <v>583</v>
      </c>
      <c r="AS3" s="11" t="s">
        <v>584</v>
      </c>
      <c r="AT3" s="10" t="s">
        <v>585</v>
      </c>
      <c r="AU3" s="49" t="s">
        <v>586</v>
      </c>
      <c r="AV3" s="49" t="s">
        <v>587</v>
      </c>
      <c r="AW3" s="11" t="s">
        <v>588</v>
      </c>
      <c r="AX3" s="10" t="s">
        <v>589</v>
      </c>
      <c r="AY3" s="49" t="s">
        <v>590</v>
      </c>
      <c r="AZ3" s="49" t="s">
        <v>591</v>
      </c>
      <c r="BA3" s="11" t="s">
        <v>592</v>
      </c>
      <c r="BB3" s="10" t="s">
        <v>593</v>
      </c>
      <c r="BC3" s="49" t="s">
        <v>594</v>
      </c>
      <c r="BD3" s="49" t="s">
        <v>595</v>
      </c>
      <c r="BE3" s="11" t="s">
        <v>596</v>
      </c>
      <c r="BF3" s="10" t="s">
        <v>597</v>
      </c>
      <c r="BG3" s="11" t="s">
        <v>598</v>
      </c>
      <c r="BH3" s="11" t="s">
        <v>599</v>
      </c>
      <c r="BI3" s="11" t="s">
        <v>600</v>
      </c>
      <c r="BJ3" s="10" t="s">
        <v>604</v>
      </c>
      <c r="BK3" s="49" t="s">
        <v>605</v>
      </c>
      <c r="BL3" s="49" t="s">
        <v>606</v>
      </c>
      <c r="BM3" s="11" t="s">
        <v>607</v>
      </c>
      <c r="BN3" s="10" t="s">
        <v>608</v>
      </c>
      <c r="BO3" s="49" t="s">
        <v>609</v>
      </c>
      <c r="BP3" s="11" t="s">
        <v>611</v>
      </c>
      <c r="BQ3" s="11" t="s">
        <v>610</v>
      </c>
      <c r="BR3" s="10" t="s">
        <v>612</v>
      </c>
      <c r="BS3" s="49" t="s">
        <v>613</v>
      </c>
      <c r="BT3" s="49" t="s">
        <v>614</v>
      </c>
      <c r="BU3" s="11" t="s">
        <v>615</v>
      </c>
      <c r="BV3" s="10" t="s">
        <v>616</v>
      </c>
      <c r="BW3" s="49" t="s">
        <v>617</v>
      </c>
      <c r="BX3" s="49" t="s">
        <v>618</v>
      </c>
      <c r="BY3" s="11" t="s">
        <v>619</v>
      </c>
    </row>
    <row r="4" spans="1:77">
      <c r="A4" s="1">
        <v>1</v>
      </c>
      <c r="B4">
        <f>SUM(coded_data!K4:O4)</f>
        <v>5</v>
      </c>
      <c r="C4" s="50">
        <f>SUM(coded_data!K4:O4) / 5</f>
        <v>1</v>
      </c>
      <c r="D4" s="63">
        <f>IF(E4="very low",1,IF(E4="low",2,IF(E4="moderate",3,IF(E4="high",4,5))))</f>
        <v>5</v>
      </c>
      <c r="E4" t="str">
        <f t="shared" ref="E4:E13" si="0">IF(C4&lt;=20%,"very low",IF(C4&lt;=40%,"low",IF(C4&lt;=60%,"moderate", IF(C4&lt;=80%,"high","very high"))))</f>
        <v>very high</v>
      </c>
      <c r="F4">
        <f>SUM(coded_data!R4:W4)</f>
        <v>4</v>
      </c>
      <c r="G4" s="50">
        <f>SUM(coded_data!R4:W4) / 4</f>
        <v>1</v>
      </c>
      <c r="H4" s="63">
        <f>IF(I4="very low",1,IF(I4="low",2,IF(I4="moderate",3,IF(I4="high",4,5))))</f>
        <v>5</v>
      </c>
      <c r="I4" t="str">
        <f>IF(G4&lt;=20%,"very low",IF(G4&lt;=40%,"low",IF(G4&lt;=60%,"moderate", IF(G4&lt;=80%,"high","very high"))))</f>
        <v>very high</v>
      </c>
      <c r="J4">
        <f>SUM(coded_data!X4:AB4)</f>
        <v>8</v>
      </c>
      <c r="K4" s="50">
        <f>SUM(coded_data!X4:AB4) / 8</f>
        <v>1</v>
      </c>
      <c r="L4" s="63">
        <f t="shared" ref="L4:L13" si="1">IF(M4="very low",1,IF(M4="low",2,IF(M4="moderate",3,IF(M4="high",4,5))))</f>
        <v>5</v>
      </c>
      <c r="M4" t="str">
        <f>IF(K4&lt;=20%,"very low",IF(K4&lt;=40%,"low",IF(K4&lt;=60%,"moderate", IF(K4&lt;=80%,"high","very high"))))</f>
        <v>very high</v>
      </c>
      <c r="N4">
        <f>SUM(coded_data!AC4:AP4)</f>
        <v>21</v>
      </c>
      <c r="O4" s="50">
        <f>SUM(coded_data!AC4:AP4)/29</f>
        <v>0.72413793103448276</v>
      </c>
      <c r="P4" s="63">
        <f t="shared" ref="P4:P13" si="2">IF(Q4="very low",1,IF(Q4="low",2,IF(Q4="moderate",3,IF(Q4="high",4,5))))</f>
        <v>4</v>
      </c>
      <c r="Q4" t="str">
        <f>IF(O4&lt;=20%,"very low",IF(O4&lt;=40%,"low",IF(O4&lt;=60%,"moderate", IF(O4&lt;=80%,"high","very high"))))</f>
        <v>high</v>
      </c>
      <c r="R4">
        <f>SUM(coded_data!AQ4)</f>
        <v>5</v>
      </c>
      <c r="S4" s="50">
        <f>SUM(coded_data!AQ4) / 5</f>
        <v>1</v>
      </c>
      <c r="T4" s="63">
        <f t="shared" ref="T4:T13" si="3">IF(U4="very low",1,IF(U4="low",2,IF(U4="moderate",3,IF(U4="high",4,5))))</f>
        <v>5</v>
      </c>
      <c r="U4" t="str">
        <f>IF(S4&lt;=20%,"very low",IF(S4&lt;=40%,"low",IF(S4&lt;=60%,"moderate", IF(S4&lt;=80%,"high","very high"))))</f>
        <v>very high</v>
      </c>
      <c r="V4">
        <f>SUM(coded_data!AR4)</f>
        <v>4</v>
      </c>
      <c r="W4" s="50">
        <f>SUM(coded_data!AR4) / 5</f>
        <v>0.8</v>
      </c>
      <c r="X4" s="63">
        <f t="shared" ref="X4:X13" si="4">IF(Y4="very low",1,IF(Y4="low",2,IF(Y4="moderate",3,IF(Y4="high",4,5))))</f>
        <v>4</v>
      </c>
      <c r="Y4" t="str">
        <f>IF(W4&lt;=20%,"very low",IF(W4&lt;=40%,"low",IF(W4&lt;=60%,"moderate", IF(W4&lt;=80%,"high","very high"))))</f>
        <v>high</v>
      </c>
      <c r="Z4">
        <f>SUM(coded_data!AS4:BD4)</f>
        <v>52</v>
      </c>
      <c r="AA4" s="50">
        <f>SUM(coded_data!AS4:BD4) / 60</f>
        <v>0.8666666666666667</v>
      </c>
      <c r="AB4" s="63">
        <f t="shared" ref="AB4:AB13" si="5">IF(AC4="very low",1,IF(AC4="low",2,IF(AC4="moderate",3,IF(AC4="high",4,5))))</f>
        <v>5</v>
      </c>
      <c r="AC4" t="str">
        <f>IF(AA4&lt;=20%,"very low",IF(AA4&lt;=40%,"low",IF(AA4&lt;=60%,"moderate", IF(AA4&lt;=80%,"high","very high"))))</f>
        <v>very high</v>
      </c>
      <c r="AD4">
        <f>SUM(coded_data!BE4:BP4)</f>
        <v>45</v>
      </c>
      <c r="AE4" s="50">
        <f>SUM(coded_data!BE4:BP4) / 60</f>
        <v>0.75</v>
      </c>
      <c r="AF4" s="63">
        <f t="shared" ref="AF4:AF13" si="6">IF(AG4="very low",1,IF(AG4="low",2,IF(AG4="moderate",3,IF(AG4="high",4,5))))</f>
        <v>4</v>
      </c>
      <c r="AG4" t="str">
        <f>IF(AE4&lt;=20%,"very low",IF(AE4&lt;=40%,"low",IF(AE4&lt;=60%,"moderate", IF(AE4&lt;=80%,"high","very high"))))</f>
        <v>high</v>
      </c>
      <c r="AH4">
        <f>SUM(coded_data!BQ4:CJ4)</f>
        <v>13</v>
      </c>
      <c r="AI4" s="50">
        <f>SUM(coded_data!BQ4:CJ4) / 20</f>
        <v>0.65</v>
      </c>
      <c r="AJ4" s="63">
        <f t="shared" ref="AJ4:AJ13" si="7">IF(AK4="very low",1,IF(AK4="low",2,IF(AK4="moderate",3,IF(AK4="high",4,5))))</f>
        <v>4</v>
      </c>
      <c r="AK4" t="str">
        <f t="shared" ref="AK4:AK13" si="8">IF(AI4&lt;=20%,"very low",IF(AI4&lt;=40%,"low",IF(AI4&lt;=60%,"moderate", IF(AI4&lt;=80%,"high","very high"))))</f>
        <v>high</v>
      </c>
      <c r="AL4">
        <f>SUM(coded_data!CK4:CN4)</f>
        <v>3</v>
      </c>
      <c r="AM4" s="50">
        <f>SUM(coded_data!CK4:CN4) / 4</f>
        <v>0.75</v>
      </c>
      <c r="AN4" s="63">
        <f t="shared" ref="AN4:AN13" si="9">IF(AO4="very low",1,IF(AO4="low",2,IF(AO4="moderate",3,IF(AO4="high",4,5))))</f>
        <v>4</v>
      </c>
      <c r="AO4" t="str">
        <f t="shared" ref="AO4:AO13" si="10">IF(AM4&lt;=20%,"very low",IF(AM4&lt;=40%,"low",IF(AM4&lt;=60%,"moderate", IF(AM4&lt;=80%,"high","very high"))))</f>
        <v>high</v>
      </c>
      <c r="AP4">
        <f>SUM(coded_data!CO4:CZ4)</f>
        <v>6</v>
      </c>
      <c r="AQ4" s="50">
        <f>SUM(coded_data!CO4:CZ4) / 12</f>
        <v>0.5</v>
      </c>
      <c r="AR4" s="63">
        <f t="shared" ref="AR4:AR13" si="11">IF(AS4="very low",1,IF(AS4="low",2,IF(AS4="moderate",3,IF(AS4="high",4,5))))</f>
        <v>3</v>
      </c>
      <c r="AS4" t="str">
        <f t="shared" ref="AS4:AS13" si="12">IF(AQ4&lt;=20%,"very low",IF(AQ4&lt;=40%,"low",IF(AQ4&lt;=60%,"moderate", IF(AQ4&lt;=80%,"high","very high"))))</f>
        <v>moderate</v>
      </c>
      <c r="AT4">
        <f>SUM(coded_data!DA4:DF4)</f>
        <v>5</v>
      </c>
      <c r="AU4" s="50">
        <f>SUM(coded_data!DA4:DF4) / 6</f>
        <v>0.83333333333333337</v>
      </c>
      <c r="AV4" s="63">
        <f t="shared" ref="AV4:AV13" si="13">IF(AW4="very low",1,IF(AW4="low",2,IF(AW4="moderate",3,IF(AW4="high",4,5))))</f>
        <v>5</v>
      </c>
      <c r="AW4" t="str">
        <f t="shared" ref="AW4:AW13" si="14">IF(AU4&lt;=20%,"very low",IF(AU4&lt;=40%,"low",IF(AU4&lt;=60%,"moderate", IF(AU4&lt;=80%,"high","very high"))))</f>
        <v>very high</v>
      </c>
      <c r="AX4">
        <f>SUM(coded_data!DG4:DR4)</f>
        <v>9</v>
      </c>
      <c r="AY4" s="50">
        <f>SUM(coded_data!DG4:DR4) / 12</f>
        <v>0.75</v>
      </c>
      <c r="AZ4" s="63">
        <f t="shared" ref="AZ4:AZ13" si="15">IF(BA4="very low",1,IF(BA4="low",2,IF(BA4="moderate",3,IF(BA4="high",4,5))))</f>
        <v>4</v>
      </c>
      <c r="BA4" t="str">
        <f t="shared" ref="BA4:BA13" si="16">IF(AY4&lt;=20%,"very low",IF(AY4&lt;=40%,"low",IF(AY4&lt;=60%,"moderate", IF(AY4&lt;=80%,"high","very high"))))</f>
        <v>high</v>
      </c>
      <c r="BB4">
        <f>SUM(coded_data!DS4:DZ4)</f>
        <v>6</v>
      </c>
      <c r="BC4" s="50">
        <f>SUM(coded_data!DS4:DZ4) / 8</f>
        <v>0.75</v>
      </c>
      <c r="BD4" s="63">
        <f t="shared" ref="BD4:BD13" si="17">IF(BE4="very low",1,IF(BE4="low",2,IF(BE4="moderate",3,IF(BE4="high",4,5))))</f>
        <v>4</v>
      </c>
      <c r="BE4" t="str">
        <f t="shared" ref="BE4:BE13" si="18">IF(BC4&lt;=20%,"very low",IF(BC4&lt;=40%,"low",IF(BC4&lt;=60%,"moderate", IF(BC4&lt;=80%,"high","very high"))))</f>
        <v>high</v>
      </c>
      <c r="BF4">
        <f>SUM(coded_data!EA4)</f>
        <v>0</v>
      </c>
      <c r="BG4" s="50">
        <f>SUM(coded_data!EA4)</f>
        <v>0</v>
      </c>
      <c r="BH4" s="63">
        <f t="shared" ref="BH4:BH13" si="19">IF(BI4="very low",1,IF(BI4="low",2,IF(BI4="moderate",3,IF(BI4="high",4,5))))</f>
        <v>1</v>
      </c>
      <c r="BI4" t="str">
        <f t="shared" ref="BI4:BI13" si="20">IF(BG4&lt;=20%,"very low",IF(BG4&lt;=40%,"low",IF(BG4&lt;=60%,"moderate", IF(BG4&lt;=80%,"high","very high"))))</f>
        <v>very low</v>
      </c>
      <c r="BJ4">
        <f>SUM(coded_data!EB4:EG4)</f>
        <v>6</v>
      </c>
      <c r="BK4" s="50">
        <f>SUM(coded_data!EB4:EG4) / 6</f>
        <v>1</v>
      </c>
      <c r="BL4" s="63">
        <f t="shared" ref="BL4:BL13" si="21">IF(BM4="very low",1,IF(BM4="low",2,IF(BM4="moderate",3,IF(BM4="high",4,5))))</f>
        <v>5</v>
      </c>
      <c r="BM4" t="str">
        <f t="shared" ref="BM4:BM13" si="22">IF(BK4&lt;=20%,"very low",IF(BK4&lt;=40%,"low",IF(BK4&lt;=60%,"moderate", IF(BK4&lt;=80%,"high","very high"))))</f>
        <v>very high</v>
      </c>
      <c r="BN4">
        <f>SUM(coded_data!EH4:ER4)</f>
        <v>9</v>
      </c>
      <c r="BO4" s="50">
        <f>(SUM(coded_data!EH4:ER4)/11)</f>
        <v>0.81818181818181823</v>
      </c>
      <c r="BP4" s="63">
        <f t="shared" ref="BP4:BP13" si="23">IF(BQ4="very low",1,IF(BQ4="low",2,IF(BQ4="moderate",3,IF(BQ4="high",4,5))))</f>
        <v>5</v>
      </c>
      <c r="BQ4" t="str">
        <f t="shared" ref="BQ4:BQ13" si="24">IF(BO4&lt;=20%,"very low",IF(BO4&lt;=40%,"low",IF(BO4&lt;=60%,"moderate", IF(BO4&lt;=80%,"high","very high"))))</f>
        <v>very high</v>
      </c>
      <c r="BR4">
        <f>SUM(coded_data!ES4:EU4)</f>
        <v>4</v>
      </c>
      <c r="BS4" s="50">
        <f>SUM(coded_data!ES4:EU4) / 4</f>
        <v>1</v>
      </c>
      <c r="BT4" s="63">
        <f t="shared" ref="BT4:BT13" si="25">IF(BU4="very low",1,IF(BU4="low",2,IF(BU4="moderate",3,IF(BU4="high",4,5))))</f>
        <v>5</v>
      </c>
      <c r="BU4" t="str">
        <f t="shared" ref="BU4:BU13" si="26">IF(BS4&lt;=20%,"very low",IF(BS4&lt;=40%,"low",IF(BS4&lt;=60%,"moderate", IF(BS4&lt;=80%,"high","very high"))))</f>
        <v>very high</v>
      </c>
      <c r="BV4">
        <f>SUM(coded_data!EV4:EY4)</f>
        <v>4</v>
      </c>
      <c r="BW4" s="50">
        <f>SUM(coded_data!EV4:EY4) / 5</f>
        <v>0.8</v>
      </c>
      <c r="BX4" s="63">
        <f t="shared" ref="BX4:BX13" si="27">IF(BY4="very low",1,IF(BY4="low",2,IF(BY4="moderate",3,IF(BY4="high",4,5))))</f>
        <v>4</v>
      </c>
      <c r="BY4" t="str">
        <f t="shared" ref="BY4:BY13" si="28">IF(BW4&lt;=20%,"very low",IF(BW4&lt;=40%,"low",IF(BW4&lt;=60%,"moderate", IF(BW4&lt;=80%,"high","very high"))))</f>
        <v>high</v>
      </c>
    </row>
    <row r="5" spans="1:77">
      <c r="A5" s="1">
        <v>2</v>
      </c>
      <c r="B5">
        <f>SUM(coded_data!K5:O5)</f>
        <v>2</v>
      </c>
      <c r="C5" s="50">
        <f>SUM(coded_data!K5:O5) / 5</f>
        <v>0.4</v>
      </c>
      <c r="D5" s="63">
        <f t="shared" ref="D5:D13" si="29">IF(E5="very low",1,IF(E5="low",2,IF(E5="moderate",3,IF(E5="high",4,5))))</f>
        <v>2</v>
      </c>
      <c r="E5" t="str">
        <f t="shared" si="0"/>
        <v>low</v>
      </c>
      <c r="F5">
        <f>SUM(coded_data!R5:W5)</f>
        <v>0</v>
      </c>
      <c r="G5" s="50">
        <f>SUM(coded_data!R5:W5) / 4</f>
        <v>0</v>
      </c>
      <c r="H5" s="63">
        <f t="shared" ref="H5:H13" si="30">IF(I5="very low",1,IF(I5="low",2,IF(I5="moderate",3,IF(I5="high",4,5))))</f>
        <v>1</v>
      </c>
      <c r="I5" t="str">
        <f t="shared" ref="I5:I13" si="31">IF(G5&lt;=20%,"very low",IF(G5&lt;=40%,"low",IF(G5&lt;=60%,"moderate", IF(G5&lt;=80%,"high","very high"))))</f>
        <v>very low</v>
      </c>
      <c r="J5">
        <f>SUM(coded_data!X5:AB5)</f>
        <v>2</v>
      </c>
      <c r="K5" s="50">
        <f>SUM(coded_data!X5:AB5) / 8</f>
        <v>0.25</v>
      </c>
      <c r="L5" s="63">
        <f t="shared" si="1"/>
        <v>2</v>
      </c>
      <c r="M5" t="str">
        <f t="shared" ref="M5:M13" si="32">IF(K5&lt;=20%,"very low",IF(K5&lt;=40%,"low",IF(K5&lt;=60%,"moderate", IF(K5&lt;=80%,"high","very high"))))</f>
        <v>low</v>
      </c>
      <c r="N5">
        <f>SUM(coded_data!AC5:AP5)</f>
        <v>0</v>
      </c>
      <c r="O5" s="50">
        <f>SUM(coded_data!AC5:AP5)/29</f>
        <v>0</v>
      </c>
      <c r="P5" s="63">
        <f t="shared" si="2"/>
        <v>1</v>
      </c>
      <c r="Q5" t="str">
        <f t="shared" ref="Q5:Q13" si="33">IF(O5&lt;=20%,"very low",IF(O5&lt;=40%,"low",IF(O5&lt;=60%,"moderate", IF(O5&lt;=80%,"high","very high"))))</f>
        <v>very low</v>
      </c>
      <c r="R5">
        <f>SUM(coded_data!AQ5)</f>
        <v>4</v>
      </c>
      <c r="S5" s="50">
        <f>SUM(coded_data!AQ5) / 5</f>
        <v>0.8</v>
      </c>
      <c r="T5" s="63">
        <f t="shared" si="3"/>
        <v>4</v>
      </c>
      <c r="U5" t="str">
        <f t="shared" ref="U5:U13" si="34">IF(S5&lt;=20%,"very low",IF(S5&lt;=40%,"low",IF(S5&lt;=60%,"moderate", IF(S5&lt;=80%,"high","very high"))))</f>
        <v>high</v>
      </c>
      <c r="V5">
        <f>SUM(coded_data!AR5)</f>
        <v>4</v>
      </c>
      <c r="W5" s="50">
        <f>SUM(coded_data!AR5) / 5</f>
        <v>0.8</v>
      </c>
      <c r="X5" s="63">
        <f t="shared" si="4"/>
        <v>4</v>
      </c>
      <c r="Y5" t="str">
        <f t="shared" ref="Y5:Y13" si="35">IF(W5&lt;=20%,"very low",IF(W5&lt;=40%,"low",IF(W5&lt;=60%,"moderate", IF(W5&lt;=80%,"high","very high"))))</f>
        <v>high</v>
      </c>
      <c r="Z5">
        <f>SUM(coded_data!AS5:BD5)</f>
        <v>50</v>
      </c>
      <c r="AA5" s="50">
        <f>SUM(coded_data!AS5:BD5) / 60</f>
        <v>0.83333333333333337</v>
      </c>
      <c r="AB5" s="63">
        <f t="shared" si="5"/>
        <v>5</v>
      </c>
      <c r="AC5" t="str">
        <f t="shared" ref="AC5:AC13" si="36">IF(AA5&lt;=20%,"very low",IF(AA5&lt;=40%,"low",IF(AA5&lt;=60%,"moderate", IF(AA5&lt;=80%,"high","very high"))))</f>
        <v>very high</v>
      </c>
      <c r="AD5">
        <f>SUM(coded_data!BE5:BP5)</f>
        <v>40</v>
      </c>
      <c r="AE5" s="50">
        <f>SUM(coded_data!BE5:BP5) / 60</f>
        <v>0.66666666666666663</v>
      </c>
      <c r="AF5" s="63">
        <f t="shared" si="6"/>
        <v>4</v>
      </c>
      <c r="AG5" t="str">
        <f t="shared" ref="AG5:AG13" si="37">IF(AE5&lt;=20%,"very low",IF(AE5&lt;=40%,"low",IF(AE5&lt;=60%,"moderate", IF(AE5&lt;=80%,"high","very high"))))</f>
        <v>high</v>
      </c>
      <c r="AH5">
        <f>SUM(coded_data!BQ5:CJ5)</f>
        <v>8</v>
      </c>
      <c r="AI5" s="50">
        <f>SUM(coded_data!BQ5:CJ5) / 20</f>
        <v>0.4</v>
      </c>
      <c r="AJ5" s="63">
        <f t="shared" si="7"/>
        <v>2</v>
      </c>
      <c r="AK5" t="str">
        <f t="shared" si="8"/>
        <v>low</v>
      </c>
      <c r="AL5">
        <f>SUM(coded_data!CK5:CN5)</f>
        <v>2</v>
      </c>
      <c r="AM5" s="50">
        <f>SUM(coded_data!CK5:CN5) / 4</f>
        <v>0.5</v>
      </c>
      <c r="AN5" s="63">
        <f t="shared" si="9"/>
        <v>3</v>
      </c>
      <c r="AO5" t="str">
        <f t="shared" si="10"/>
        <v>moderate</v>
      </c>
      <c r="AP5">
        <f>SUM(coded_data!CO5:CZ5)</f>
        <v>4</v>
      </c>
      <c r="AQ5" s="50">
        <f>SUM(coded_data!CO5:CZ5) / 12</f>
        <v>0.33333333333333331</v>
      </c>
      <c r="AR5" s="63">
        <f t="shared" si="11"/>
        <v>2</v>
      </c>
      <c r="AS5" t="str">
        <f t="shared" si="12"/>
        <v>low</v>
      </c>
      <c r="AT5">
        <f>SUM(coded_data!DA5:DF5)</f>
        <v>4</v>
      </c>
      <c r="AU5" s="50">
        <f>SUM(coded_data!DA5:DF5) / 6</f>
        <v>0.66666666666666663</v>
      </c>
      <c r="AV5" s="63">
        <f t="shared" si="13"/>
        <v>4</v>
      </c>
      <c r="AW5" t="str">
        <f t="shared" si="14"/>
        <v>high</v>
      </c>
      <c r="AX5">
        <f>SUM(coded_data!DG5:DR5)</f>
        <v>7</v>
      </c>
      <c r="AY5" s="50">
        <f>SUM(coded_data!DG5:DR5) / 12</f>
        <v>0.58333333333333337</v>
      </c>
      <c r="AZ5" s="63">
        <f t="shared" si="15"/>
        <v>3</v>
      </c>
      <c r="BA5" t="str">
        <f t="shared" si="16"/>
        <v>moderate</v>
      </c>
      <c r="BB5">
        <f>SUM(coded_data!DS5:DZ5)</f>
        <v>5</v>
      </c>
      <c r="BC5" s="50">
        <f>SUM(coded_data!DS5:DZ5) / 8</f>
        <v>0.625</v>
      </c>
      <c r="BD5" s="63">
        <f t="shared" si="17"/>
        <v>4</v>
      </c>
      <c r="BE5" t="str">
        <f t="shared" si="18"/>
        <v>high</v>
      </c>
      <c r="BF5">
        <f>SUM(coded_data!EA5)</f>
        <v>0</v>
      </c>
      <c r="BG5" s="50">
        <f>SUM(coded_data!EA5)</f>
        <v>0</v>
      </c>
      <c r="BH5" s="63">
        <f t="shared" si="19"/>
        <v>1</v>
      </c>
      <c r="BI5" t="str">
        <f t="shared" si="20"/>
        <v>very low</v>
      </c>
      <c r="BJ5">
        <f>SUM(coded_data!EB5:EG5)</f>
        <v>0</v>
      </c>
      <c r="BK5" s="50">
        <f>SUM(coded_data!EB5:EG5) / 6</f>
        <v>0</v>
      </c>
      <c r="BL5" s="63">
        <f t="shared" si="21"/>
        <v>1</v>
      </c>
      <c r="BM5" t="str">
        <f t="shared" si="22"/>
        <v>very low</v>
      </c>
      <c r="BN5">
        <f>SUM(coded_data!EH5:ER5)</f>
        <v>5</v>
      </c>
      <c r="BO5" s="50">
        <f>(SUM(coded_data!EH5:ER5)/11)</f>
        <v>0.45454545454545453</v>
      </c>
      <c r="BP5" s="63">
        <f t="shared" si="23"/>
        <v>3</v>
      </c>
      <c r="BQ5" t="str">
        <f t="shared" si="24"/>
        <v>moderate</v>
      </c>
      <c r="BR5">
        <f>SUM(coded_data!ES5:EU5)</f>
        <v>2</v>
      </c>
      <c r="BS5" s="50">
        <f>SUM(coded_data!ES5:EU5) / 4</f>
        <v>0.5</v>
      </c>
      <c r="BT5" s="63">
        <f t="shared" si="25"/>
        <v>3</v>
      </c>
      <c r="BU5" t="str">
        <f t="shared" si="26"/>
        <v>moderate</v>
      </c>
      <c r="BV5">
        <f>SUM(coded_data!EV5:EY5)</f>
        <v>5</v>
      </c>
      <c r="BW5" s="50">
        <f>SUM(coded_data!EV5:EY5) / 5</f>
        <v>1</v>
      </c>
      <c r="BX5" s="63">
        <f t="shared" si="27"/>
        <v>5</v>
      </c>
      <c r="BY5" t="str">
        <f t="shared" si="28"/>
        <v>very high</v>
      </c>
    </row>
    <row r="6" spans="1:77">
      <c r="A6" s="1">
        <v>3</v>
      </c>
      <c r="B6">
        <f>SUM(coded_data!K6:O6)</f>
        <v>3</v>
      </c>
      <c r="C6" s="50">
        <f>SUM(coded_data!K6:O6) / 5</f>
        <v>0.6</v>
      </c>
      <c r="D6" s="63">
        <f t="shared" si="29"/>
        <v>3</v>
      </c>
      <c r="E6" t="str">
        <f t="shared" si="0"/>
        <v>moderate</v>
      </c>
      <c r="F6">
        <f>SUM(coded_data!R6:W6)</f>
        <v>4</v>
      </c>
      <c r="G6" s="50">
        <f>SUM(coded_data!R6:W6) / 4</f>
        <v>1</v>
      </c>
      <c r="H6" s="63">
        <f t="shared" si="30"/>
        <v>5</v>
      </c>
      <c r="I6" t="str">
        <f t="shared" si="31"/>
        <v>very high</v>
      </c>
      <c r="J6">
        <f>SUM(coded_data!X6:AB6)</f>
        <v>6</v>
      </c>
      <c r="K6" s="50">
        <f>SUM(coded_data!X6:AB6) / 8</f>
        <v>0.75</v>
      </c>
      <c r="L6" s="63">
        <f t="shared" si="1"/>
        <v>4</v>
      </c>
      <c r="M6" t="str">
        <f t="shared" si="32"/>
        <v>high</v>
      </c>
      <c r="N6">
        <f>SUM(coded_data!AC6:AP6)</f>
        <v>16</v>
      </c>
      <c r="O6" s="50">
        <f>SUM(coded_data!AC6:AP6)/29</f>
        <v>0.55172413793103448</v>
      </c>
      <c r="P6" s="63">
        <f t="shared" si="2"/>
        <v>3</v>
      </c>
      <c r="Q6" t="str">
        <f t="shared" si="33"/>
        <v>moderate</v>
      </c>
      <c r="R6">
        <f>SUM(coded_data!AQ6)</f>
        <v>4</v>
      </c>
      <c r="S6" s="50">
        <f>SUM(coded_data!AQ6) / 5</f>
        <v>0.8</v>
      </c>
      <c r="T6" s="63">
        <f t="shared" si="3"/>
        <v>4</v>
      </c>
      <c r="U6" t="str">
        <f t="shared" si="34"/>
        <v>high</v>
      </c>
      <c r="V6">
        <f>SUM(coded_data!AR6)</f>
        <v>3</v>
      </c>
      <c r="W6" s="50">
        <f>SUM(coded_data!AR6) / 5</f>
        <v>0.6</v>
      </c>
      <c r="X6" s="63">
        <f t="shared" si="4"/>
        <v>3</v>
      </c>
      <c r="Y6" t="str">
        <f t="shared" si="35"/>
        <v>moderate</v>
      </c>
      <c r="Z6">
        <f>SUM(coded_data!AS6:BD6)</f>
        <v>52</v>
      </c>
      <c r="AA6" s="50">
        <f>SUM(coded_data!AS6:BD6) / 60</f>
        <v>0.8666666666666667</v>
      </c>
      <c r="AB6" s="63">
        <f t="shared" si="5"/>
        <v>5</v>
      </c>
      <c r="AC6" t="str">
        <f t="shared" si="36"/>
        <v>very high</v>
      </c>
      <c r="AD6">
        <f>SUM(coded_data!BE6:BP6)</f>
        <v>50</v>
      </c>
      <c r="AE6" s="50">
        <f>SUM(coded_data!BE6:BP6) / 60</f>
        <v>0.83333333333333337</v>
      </c>
      <c r="AF6" s="63">
        <f t="shared" si="6"/>
        <v>5</v>
      </c>
      <c r="AG6" t="str">
        <f t="shared" si="37"/>
        <v>very high</v>
      </c>
      <c r="AH6">
        <f>SUM(coded_data!BQ6:CJ6)</f>
        <v>13</v>
      </c>
      <c r="AI6" s="50">
        <f>SUM(coded_data!BQ6:CJ6) / 20</f>
        <v>0.65</v>
      </c>
      <c r="AJ6" s="63">
        <f t="shared" si="7"/>
        <v>4</v>
      </c>
      <c r="AK6" t="str">
        <f t="shared" si="8"/>
        <v>high</v>
      </c>
      <c r="AL6">
        <f>SUM(coded_data!CK6:CN6)</f>
        <v>2</v>
      </c>
      <c r="AM6" s="50">
        <f>SUM(coded_data!CK6:CN6) / 4</f>
        <v>0.5</v>
      </c>
      <c r="AN6" s="63">
        <f t="shared" si="9"/>
        <v>3</v>
      </c>
      <c r="AO6" t="str">
        <f t="shared" si="10"/>
        <v>moderate</v>
      </c>
      <c r="AP6">
        <f>SUM(coded_data!CO6:CZ6)</f>
        <v>4</v>
      </c>
      <c r="AQ6" s="50">
        <f>SUM(coded_data!CO6:CZ6) / 12</f>
        <v>0.33333333333333331</v>
      </c>
      <c r="AR6" s="63">
        <f t="shared" si="11"/>
        <v>2</v>
      </c>
      <c r="AS6" t="str">
        <f t="shared" si="12"/>
        <v>low</v>
      </c>
      <c r="AT6">
        <f>SUM(coded_data!DA6:DF6)</f>
        <v>6</v>
      </c>
      <c r="AU6" s="50">
        <f>SUM(coded_data!DA6:DF6) / 6</f>
        <v>1</v>
      </c>
      <c r="AV6" s="63">
        <f t="shared" si="13"/>
        <v>5</v>
      </c>
      <c r="AW6" t="str">
        <f t="shared" si="14"/>
        <v>very high</v>
      </c>
      <c r="AX6">
        <f>SUM(coded_data!DG6:DR6)</f>
        <v>11</v>
      </c>
      <c r="AY6" s="50">
        <f>SUM(coded_data!DG6:DR6) / 12</f>
        <v>0.91666666666666663</v>
      </c>
      <c r="AZ6" s="63">
        <f t="shared" si="15"/>
        <v>5</v>
      </c>
      <c r="BA6" t="str">
        <f t="shared" si="16"/>
        <v>very high</v>
      </c>
      <c r="BB6">
        <f>SUM(coded_data!DS6:DZ6)</f>
        <v>6</v>
      </c>
      <c r="BC6" s="50">
        <f>SUM(coded_data!DS6:DZ6) / 8</f>
        <v>0.75</v>
      </c>
      <c r="BD6" s="63">
        <f t="shared" si="17"/>
        <v>4</v>
      </c>
      <c r="BE6" t="str">
        <f t="shared" si="18"/>
        <v>high</v>
      </c>
      <c r="BF6">
        <f>SUM(coded_data!EA6)</f>
        <v>0</v>
      </c>
      <c r="BG6" s="50">
        <f>SUM(coded_data!EA6)</f>
        <v>0</v>
      </c>
      <c r="BH6" s="63">
        <f t="shared" si="19"/>
        <v>1</v>
      </c>
      <c r="BI6" t="str">
        <f t="shared" si="20"/>
        <v>very low</v>
      </c>
      <c r="BJ6">
        <f>SUM(coded_data!EB6:EG6)</f>
        <v>6</v>
      </c>
      <c r="BK6" s="50">
        <f>SUM(coded_data!EB6:EG6) / 6</f>
        <v>1</v>
      </c>
      <c r="BL6" s="63">
        <f t="shared" si="21"/>
        <v>5</v>
      </c>
      <c r="BM6" t="str">
        <f t="shared" si="22"/>
        <v>very high</v>
      </c>
      <c r="BN6">
        <f>SUM(coded_data!EH6:ER6)</f>
        <v>4</v>
      </c>
      <c r="BO6" s="50">
        <f>(SUM(coded_data!EH6:ER6)/11)</f>
        <v>0.36363636363636365</v>
      </c>
      <c r="BP6" s="63">
        <f t="shared" si="23"/>
        <v>2</v>
      </c>
      <c r="BQ6" t="str">
        <f t="shared" si="24"/>
        <v>low</v>
      </c>
      <c r="BR6">
        <f>SUM(coded_data!ES6:EU6)</f>
        <v>4</v>
      </c>
      <c r="BS6" s="50">
        <f>SUM(coded_data!ES6:EU6) / 4</f>
        <v>1</v>
      </c>
      <c r="BT6" s="63">
        <f t="shared" si="25"/>
        <v>5</v>
      </c>
      <c r="BU6" t="str">
        <f t="shared" si="26"/>
        <v>very high</v>
      </c>
      <c r="BV6">
        <f>SUM(coded_data!EV6:EY6)</f>
        <v>5</v>
      </c>
      <c r="BW6" s="50">
        <f>SUM(coded_data!EV6:EY6) / 5</f>
        <v>1</v>
      </c>
      <c r="BX6" s="63">
        <f t="shared" si="27"/>
        <v>5</v>
      </c>
      <c r="BY6" t="str">
        <f t="shared" si="28"/>
        <v>very high</v>
      </c>
    </row>
    <row r="7" spans="1:77">
      <c r="A7" s="1">
        <v>4</v>
      </c>
      <c r="B7">
        <f>SUM(coded_data!K7:O7)</f>
        <v>1</v>
      </c>
      <c r="C7" s="50">
        <f>SUM(coded_data!K7:O7) / 5</f>
        <v>0.2</v>
      </c>
      <c r="D7" s="63">
        <f t="shared" si="29"/>
        <v>1</v>
      </c>
      <c r="E7" t="str">
        <f t="shared" si="0"/>
        <v>very low</v>
      </c>
      <c r="F7">
        <f>SUM(coded_data!R7:W7)</f>
        <v>0</v>
      </c>
      <c r="G7" s="50">
        <f>SUM(coded_data!R7:W7) / 4</f>
        <v>0</v>
      </c>
      <c r="H7" s="63">
        <f t="shared" si="30"/>
        <v>1</v>
      </c>
      <c r="I7" t="str">
        <f t="shared" si="31"/>
        <v>very low</v>
      </c>
      <c r="J7">
        <f>SUM(coded_data!X7:AB7)</f>
        <v>1</v>
      </c>
      <c r="K7" s="50">
        <f>SUM(coded_data!X7:AB7) / 8</f>
        <v>0.125</v>
      </c>
      <c r="L7" s="63">
        <f t="shared" si="1"/>
        <v>1</v>
      </c>
      <c r="M7" t="str">
        <f t="shared" si="32"/>
        <v>very low</v>
      </c>
      <c r="N7">
        <f>SUM(coded_data!AC7:AP7)</f>
        <v>0</v>
      </c>
      <c r="O7" s="50">
        <f>SUM(coded_data!AC7:AP7)/29</f>
        <v>0</v>
      </c>
      <c r="P7" s="63">
        <f t="shared" si="2"/>
        <v>1</v>
      </c>
      <c r="Q7" t="str">
        <f t="shared" si="33"/>
        <v>very low</v>
      </c>
      <c r="R7">
        <f>SUM(coded_data!AQ7)</f>
        <v>4</v>
      </c>
      <c r="S7" s="50">
        <f>SUM(coded_data!AQ7) / 5</f>
        <v>0.8</v>
      </c>
      <c r="T7" s="63">
        <f t="shared" si="3"/>
        <v>4</v>
      </c>
      <c r="U7" t="str">
        <f t="shared" si="34"/>
        <v>high</v>
      </c>
      <c r="V7">
        <f>SUM(coded_data!AR7)</f>
        <v>3</v>
      </c>
      <c r="W7" s="50">
        <f>SUM(coded_data!AR7) / 5</f>
        <v>0.6</v>
      </c>
      <c r="X7" s="63">
        <f t="shared" si="4"/>
        <v>3</v>
      </c>
      <c r="Y7" t="str">
        <f t="shared" si="35"/>
        <v>moderate</v>
      </c>
      <c r="Z7">
        <f>SUM(coded_data!AS7:BD7)</f>
        <v>47</v>
      </c>
      <c r="AA7" s="50">
        <f>SUM(coded_data!AS7:BD7) / 60</f>
        <v>0.78333333333333333</v>
      </c>
      <c r="AB7" s="63">
        <f t="shared" si="5"/>
        <v>4</v>
      </c>
      <c r="AC7" t="str">
        <f t="shared" si="36"/>
        <v>high</v>
      </c>
      <c r="AD7">
        <f>SUM(coded_data!BE7:BP7)</f>
        <v>38</v>
      </c>
      <c r="AE7" s="50">
        <f>SUM(coded_data!BE7:BP7) / 60</f>
        <v>0.6333333333333333</v>
      </c>
      <c r="AF7" s="63">
        <f t="shared" si="6"/>
        <v>4</v>
      </c>
      <c r="AG7" t="str">
        <f t="shared" si="37"/>
        <v>high</v>
      </c>
      <c r="AH7">
        <f>SUM(coded_data!BQ7:CJ7)</f>
        <v>12</v>
      </c>
      <c r="AI7" s="50">
        <f>SUM(coded_data!BQ7:CJ7) / 20</f>
        <v>0.6</v>
      </c>
      <c r="AJ7" s="63">
        <f t="shared" si="7"/>
        <v>3</v>
      </c>
      <c r="AK7" t="str">
        <f t="shared" si="8"/>
        <v>moderate</v>
      </c>
      <c r="AL7">
        <f>SUM(coded_data!CK7:CN7)</f>
        <v>2</v>
      </c>
      <c r="AM7" s="50">
        <f>SUM(coded_data!CK7:CN7) / 4</f>
        <v>0.5</v>
      </c>
      <c r="AN7" s="63">
        <f t="shared" si="9"/>
        <v>3</v>
      </c>
      <c r="AO7" t="str">
        <f t="shared" si="10"/>
        <v>moderate</v>
      </c>
      <c r="AP7">
        <f>SUM(coded_data!CO7:CZ7)</f>
        <v>4</v>
      </c>
      <c r="AQ7" s="50">
        <f>SUM(coded_data!CO7:CZ7) / 12</f>
        <v>0.33333333333333331</v>
      </c>
      <c r="AR7" s="63">
        <f t="shared" si="11"/>
        <v>2</v>
      </c>
      <c r="AS7" t="str">
        <f t="shared" si="12"/>
        <v>low</v>
      </c>
      <c r="AT7">
        <f>SUM(coded_data!DA7:DF7)</f>
        <v>4</v>
      </c>
      <c r="AU7" s="50">
        <f>SUM(coded_data!DA7:DF7) / 6</f>
        <v>0.66666666666666663</v>
      </c>
      <c r="AV7" s="63">
        <f t="shared" si="13"/>
        <v>4</v>
      </c>
      <c r="AW7" t="str">
        <f t="shared" si="14"/>
        <v>high</v>
      </c>
      <c r="AX7">
        <f>SUM(coded_data!DG7:DR7)</f>
        <v>6</v>
      </c>
      <c r="AY7" s="50">
        <f>SUM(coded_data!DG7:DR7) / 12</f>
        <v>0.5</v>
      </c>
      <c r="AZ7" s="63">
        <f t="shared" si="15"/>
        <v>3</v>
      </c>
      <c r="BA7" t="str">
        <f t="shared" si="16"/>
        <v>moderate</v>
      </c>
      <c r="BB7">
        <f>SUM(coded_data!DS7:DZ7)</f>
        <v>5</v>
      </c>
      <c r="BC7" s="50">
        <f>SUM(coded_data!DS7:DZ7) / 8</f>
        <v>0.625</v>
      </c>
      <c r="BD7" s="63">
        <f t="shared" si="17"/>
        <v>4</v>
      </c>
      <c r="BE7" t="str">
        <f t="shared" si="18"/>
        <v>high</v>
      </c>
      <c r="BF7">
        <f>SUM(coded_data!EA7)</f>
        <v>0</v>
      </c>
      <c r="BG7" s="50">
        <f>SUM(coded_data!EA7)</f>
        <v>0</v>
      </c>
      <c r="BH7" s="63">
        <f t="shared" si="19"/>
        <v>1</v>
      </c>
      <c r="BI7" t="str">
        <f t="shared" si="20"/>
        <v>very low</v>
      </c>
      <c r="BJ7">
        <f>SUM(coded_data!EB7:EG7)</f>
        <v>0</v>
      </c>
      <c r="BK7" s="50">
        <f>SUM(coded_data!EB7:EG7) / 6</f>
        <v>0</v>
      </c>
      <c r="BL7" s="63">
        <f t="shared" si="21"/>
        <v>1</v>
      </c>
      <c r="BM7" t="str">
        <f t="shared" si="22"/>
        <v>very low</v>
      </c>
      <c r="BN7">
        <f>SUM(coded_data!EH7:ER7)</f>
        <v>0</v>
      </c>
      <c r="BO7" s="50">
        <f>(SUM(coded_data!EH7:ER7)/11)</f>
        <v>0</v>
      </c>
      <c r="BP7" s="63">
        <f t="shared" si="23"/>
        <v>1</v>
      </c>
      <c r="BQ7" t="str">
        <f t="shared" si="24"/>
        <v>very low</v>
      </c>
      <c r="BR7">
        <f>SUM(coded_data!ES7:EU7)</f>
        <v>3</v>
      </c>
      <c r="BS7" s="50">
        <f>SUM(coded_data!ES7:EU7) / 4</f>
        <v>0.75</v>
      </c>
      <c r="BT7" s="63">
        <f t="shared" si="25"/>
        <v>4</v>
      </c>
      <c r="BU7" t="str">
        <f t="shared" si="26"/>
        <v>high</v>
      </c>
      <c r="BV7">
        <f>SUM(coded_data!EV7:EY7)</f>
        <v>5</v>
      </c>
      <c r="BW7" s="50">
        <f>SUM(coded_data!EV7:EY7) / 5</f>
        <v>1</v>
      </c>
      <c r="BX7" s="63">
        <f t="shared" si="27"/>
        <v>5</v>
      </c>
      <c r="BY7" t="str">
        <f t="shared" si="28"/>
        <v>very high</v>
      </c>
    </row>
    <row r="8" spans="1:77">
      <c r="A8" s="1">
        <v>5</v>
      </c>
      <c r="B8">
        <f>SUM(coded_data!K8:O8)</f>
        <v>1</v>
      </c>
      <c r="C8" s="50">
        <f>SUM(coded_data!K8:O8) / 5</f>
        <v>0.2</v>
      </c>
      <c r="D8" s="63">
        <f t="shared" si="29"/>
        <v>1</v>
      </c>
      <c r="E8" t="str">
        <f t="shared" si="0"/>
        <v>very low</v>
      </c>
      <c r="F8">
        <f>SUM(coded_data!R8:W8)</f>
        <v>0</v>
      </c>
      <c r="G8" s="50">
        <f>SUM(coded_data!R8:W8) / 4</f>
        <v>0</v>
      </c>
      <c r="H8" s="63">
        <f t="shared" si="30"/>
        <v>1</v>
      </c>
      <c r="I8" t="str">
        <f t="shared" si="31"/>
        <v>very low</v>
      </c>
      <c r="J8">
        <f>SUM(coded_data!X8:AB8)</f>
        <v>1</v>
      </c>
      <c r="K8" s="50">
        <f>SUM(coded_data!X8:AB8) / 8</f>
        <v>0.125</v>
      </c>
      <c r="L8" s="63">
        <f t="shared" si="1"/>
        <v>1</v>
      </c>
      <c r="M8" t="str">
        <f t="shared" si="32"/>
        <v>very low</v>
      </c>
      <c r="N8">
        <f>SUM(coded_data!AC8:AP8)</f>
        <v>0</v>
      </c>
      <c r="O8" s="50">
        <f>SUM(coded_data!AC8:AP8)/29</f>
        <v>0</v>
      </c>
      <c r="P8" s="63">
        <f t="shared" si="2"/>
        <v>1</v>
      </c>
      <c r="Q8" t="str">
        <f t="shared" si="33"/>
        <v>very low</v>
      </c>
      <c r="R8">
        <f>SUM(coded_data!AQ8)</f>
        <v>1</v>
      </c>
      <c r="S8" s="50">
        <f>SUM(coded_data!AQ8) / 5</f>
        <v>0.2</v>
      </c>
      <c r="T8" s="63">
        <f t="shared" si="3"/>
        <v>1</v>
      </c>
      <c r="U8" t="str">
        <f t="shared" si="34"/>
        <v>very low</v>
      </c>
      <c r="V8">
        <f>SUM(coded_data!AR8)</f>
        <v>3</v>
      </c>
      <c r="W8" s="50">
        <f>SUM(coded_data!AR8) / 5</f>
        <v>0.6</v>
      </c>
      <c r="X8" s="63">
        <f t="shared" si="4"/>
        <v>3</v>
      </c>
      <c r="Y8" t="str">
        <f t="shared" si="35"/>
        <v>moderate</v>
      </c>
      <c r="Z8">
        <f>SUM(coded_data!AS8:BD8)</f>
        <v>46</v>
      </c>
      <c r="AA8" s="50">
        <f>SUM(coded_data!AS8:BD8) / 60</f>
        <v>0.76666666666666672</v>
      </c>
      <c r="AB8" s="63">
        <f t="shared" si="5"/>
        <v>4</v>
      </c>
      <c r="AC8" t="str">
        <f t="shared" si="36"/>
        <v>high</v>
      </c>
      <c r="AD8">
        <f>SUM(coded_data!BE8:BP8)</f>
        <v>39</v>
      </c>
      <c r="AE8" s="50">
        <f>SUM(coded_data!BE8:BP8) / 60</f>
        <v>0.65</v>
      </c>
      <c r="AF8" s="63">
        <f t="shared" si="6"/>
        <v>4</v>
      </c>
      <c r="AG8" t="str">
        <f t="shared" si="37"/>
        <v>high</v>
      </c>
      <c r="AH8">
        <f>SUM(coded_data!BQ8:CJ8)</f>
        <v>10</v>
      </c>
      <c r="AI8" s="50">
        <f>SUM(coded_data!BQ8:CJ8) / 20</f>
        <v>0.5</v>
      </c>
      <c r="AJ8" s="63">
        <f t="shared" si="7"/>
        <v>3</v>
      </c>
      <c r="AK8" t="str">
        <f t="shared" si="8"/>
        <v>moderate</v>
      </c>
      <c r="AL8">
        <f>SUM(coded_data!CK8:CN8)</f>
        <v>2</v>
      </c>
      <c r="AM8" s="50">
        <f>SUM(coded_data!CK8:CN8) / 4</f>
        <v>0.5</v>
      </c>
      <c r="AN8" s="63">
        <f t="shared" si="9"/>
        <v>3</v>
      </c>
      <c r="AO8" t="str">
        <f t="shared" si="10"/>
        <v>moderate</v>
      </c>
      <c r="AP8">
        <f>SUM(coded_data!CO8:CZ8)</f>
        <v>9</v>
      </c>
      <c r="AQ8" s="50">
        <f>SUM(coded_data!CO8:CZ8) / 12</f>
        <v>0.75</v>
      </c>
      <c r="AR8" s="63">
        <f t="shared" si="11"/>
        <v>4</v>
      </c>
      <c r="AS8" t="str">
        <f t="shared" si="12"/>
        <v>high</v>
      </c>
      <c r="AT8">
        <f>SUM(coded_data!DA8:DF8)</f>
        <v>2</v>
      </c>
      <c r="AU8" s="50">
        <f>SUM(coded_data!DA8:DF8) / 6</f>
        <v>0.33333333333333331</v>
      </c>
      <c r="AV8" s="63">
        <f t="shared" si="13"/>
        <v>2</v>
      </c>
      <c r="AW8" t="str">
        <f t="shared" si="14"/>
        <v>low</v>
      </c>
      <c r="AX8">
        <f>SUM(coded_data!DG8:DR8)</f>
        <v>6</v>
      </c>
      <c r="AY8" s="50">
        <f>SUM(coded_data!DG8:DR8) / 12</f>
        <v>0.5</v>
      </c>
      <c r="AZ8" s="63">
        <f t="shared" si="15"/>
        <v>3</v>
      </c>
      <c r="BA8" t="str">
        <f t="shared" si="16"/>
        <v>moderate</v>
      </c>
      <c r="BB8">
        <f>SUM(coded_data!DS8:DZ8)</f>
        <v>5</v>
      </c>
      <c r="BC8" s="50">
        <f>SUM(coded_data!DS8:DZ8) / 8</f>
        <v>0.625</v>
      </c>
      <c r="BD8" s="63">
        <f t="shared" si="17"/>
        <v>4</v>
      </c>
      <c r="BE8" t="str">
        <f t="shared" si="18"/>
        <v>high</v>
      </c>
      <c r="BF8">
        <f>SUM(coded_data!EA8)</f>
        <v>0</v>
      </c>
      <c r="BG8" s="50">
        <f>SUM(coded_data!EA8)</f>
        <v>0</v>
      </c>
      <c r="BH8" s="63">
        <f t="shared" si="19"/>
        <v>1</v>
      </c>
      <c r="BI8" t="str">
        <f t="shared" si="20"/>
        <v>very low</v>
      </c>
      <c r="BJ8">
        <f>SUM(coded_data!EB8:EG8)</f>
        <v>0</v>
      </c>
      <c r="BK8" s="50">
        <f>SUM(coded_data!EB8:EG8) / 6</f>
        <v>0</v>
      </c>
      <c r="BL8" s="63">
        <f t="shared" si="21"/>
        <v>1</v>
      </c>
      <c r="BM8" t="str">
        <f t="shared" si="22"/>
        <v>very low</v>
      </c>
      <c r="BN8">
        <f>SUM(coded_data!EH8:ER8)</f>
        <v>4</v>
      </c>
      <c r="BO8" s="50">
        <f>(SUM(coded_data!EH8:ER8)/11)</f>
        <v>0.36363636363636365</v>
      </c>
      <c r="BP8" s="63">
        <f t="shared" si="23"/>
        <v>2</v>
      </c>
      <c r="BQ8" t="str">
        <f t="shared" si="24"/>
        <v>low</v>
      </c>
      <c r="BR8">
        <f>SUM(coded_data!ES8:EU8)</f>
        <v>1</v>
      </c>
      <c r="BS8" s="50">
        <f>SUM(coded_data!ES8:EU8) / 4</f>
        <v>0.25</v>
      </c>
      <c r="BT8" s="63">
        <f t="shared" si="25"/>
        <v>2</v>
      </c>
      <c r="BU8" t="str">
        <f t="shared" si="26"/>
        <v>low</v>
      </c>
      <c r="BV8">
        <f>SUM(coded_data!EV8:EY8)</f>
        <v>4</v>
      </c>
      <c r="BW8" s="50">
        <f>SUM(coded_data!EV8:EY8) / 5</f>
        <v>0.8</v>
      </c>
      <c r="BX8" s="63">
        <f t="shared" si="27"/>
        <v>4</v>
      </c>
      <c r="BY8" t="str">
        <f t="shared" si="28"/>
        <v>high</v>
      </c>
    </row>
    <row r="9" spans="1:77">
      <c r="A9" s="1">
        <v>6</v>
      </c>
      <c r="B9">
        <f>SUM(coded_data!K9:O9)</f>
        <v>1</v>
      </c>
      <c r="C9" s="50">
        <f>SUM(coded_data!K9:O9) / 5</f>
        <v>0.2</v>
      </c>
      <c r="D9" s="63">
        <f t="shared" si="29"/>
        <v>1</v>
      </c>
      <c r="E9" t="str">
        <f t="shared" si="0"/>
        <v>very low</v>
      </c>
      <c r="F9">
        <f>SUM(coded_data!R9:W9)</f>
        <v>0</v>
      </c>
      <c r="G9" s="50">
        <f>SUM(coded_data!R9:W9) / 4</f>
        <v>0</v>
      </c>
      <c r="H9" s="63">
        <f t="shared" si="30"/>
        <v>1</v>
      </c>
      <c r="I9" t="str">
        <f t="shared" si="31"/>
        <v>very low</v>
      </c>
      <c r="J9">
        <f>SUM(coded_data!X9:AB9)</f>
        <v>2</v>
      </c>
      <c r="K9" s="50">
        <f>SUM(coded_data!X9:AB9) / 8</f>
        <v>0.25</v>
      </c>
      <c r="L9" s="63">
        <f t="shared" si="1"/>
        <v>2</v>
      </c>
      <c r="M9" t="str">
        <f t="shared" si="32"/>
        <v>low</v>
      </c>
      <c r="N9">
        <f>SUM(coded_data!AC9:AP9)</f>
        <v>0</v>
      </c>
      <c r="O9" s="50">
        <f>SUM(coded_data!AC9:AP9)/29</f>
        <v>0</v>
      </c>
      <c r="P9" s="63">
        <f t="shared" si="2"/>
        <v>1</v>
      </c>
      <c r="Q9" t="str">
        <f t="shared" si="33"/>
        <v>very low</v>
      </c>
      <c r="R9">
        <f>SUM(coded_data!AQ9)</f>
        <v>2</v>
      </c>
      <c r="S9" s="50">
        <f>SUM(coded_data!AQ9) / 5</f>
        <v>0.4</v>
      </c>
      <c r="T9" s="63">
        <f t="shared" si="3"/>
        <v>2</v>
      </c>
      <c r="U9" t="str">
        <f t="shared" si="34"/>
        <v>low</v>
      </c>
      <c r="V9">
        <f>SUM(coded_data!AR9)</f>
        <v>3</v>
      </c>
      <c r="W9" s="50">
        <f>SUM(coded_data!AR9) / 5</f>
        <v>0.6</v>
      </c>
      <c r="X9" s="63">
        <f t="shared" si="4"/>
        <v>3</v>
      </c>
      <c r="Y9" t="str">
        <f t="shared" si="35"/>
        <v>moderate</v>
      </c>
      <c r="Z9">
        <f>SUM(coded_data!AS9:BD9)</f>
        <v>48</v>
      </c>
      <c r="AA9" s="50">
        <f>SUM(coded_data!AS9:BD9) / 60</f>
        <v>0.8</v>
      </c>
      <c r="AB9" s="63">
        <f t="shared" si="5"/>
        <v>4</v>
      </c>
      <c r="AC9" t="str">
        <f t="shared" si="36"/>
        <v>high</v>
      </c>
      <c r="AD9">
        <f>SUM(coded_data!BE9:BP9)</f>
        <v>38</v>
      </c>
      <c r="AE9" s="50">
        <f>SUM(coded_data!BE9:BP9) / 60</f>
        <v>0.6333333333333333</v>
      </c>
      <c r="AF9" s="63">
        <f t="shared" si="6"/>
        <v>4</v>
      </c>
      <c r="AG9" t="str">
        <f t="shared" si="37"/>
        <v>high</v>
      </c>
      <c r="AH9">
        <f>SUM(coded_data!BQ9:CJ9)</f>
        <v>9</v>
      </c>
      <c r="AI9" s="50">
        <f>SUM(coded_data!BQ9:CJ9) / 20</f>
        <v>0.45</v>
      </c>
      <c r="AJ9" s="63">
        <f t="shared" si="7"/>
        <v>3</v>
      </c>
      <c r="AK9" t="str">
        <f t="shared" si="8"/>
        <v>moderate</v>
      </c>
      <c r="AL9">
        <f>SUM(coded_data!CK9:CN9)</f>
        <v>1</v>
      </c>
      <c r="AM9" s="50">
        <f>SUM(coded_data!CK9:CN9) / 4</f>
        <v>0.25</v>
      </c>
      <c r="AN9" s="63">
        <f t="shared" si="9"/>
        <v>2</v>
      </c>
      <c r="AO9" t="str">
        <f t="shared" si="10"/>
        <v>low</v>
      </c>
      <c r="AP9">
        <f>SUM(coded_data!CO9:CZ9)</f>
        <v>5</v>
      </c>
      <c r="AQ9" s="50">
        <f>SUM(coded_data!CO9:CZ9) / 12</f>
        <v>0.41666666666666669</v>
      </c>
      <c r="AR9" s="63">
        <f t="shared" si="11"/>
        <v>3</v>
      </c>
      <c r="AS9" t="str">
        <f t="shared" si="12"/>
        <v>moderate</v>
      </c>
      <c r="AT9">
        <f>SUM(coded_data!DA9:DF9)</f>
        <v>4</v>
      </c>
      <c r="AU9" s="50">
        <f>SUM(coded_data!DA9:DF9) / 6</f>
        <v>0.66666666666666663</v>
      </c>
      <c r="AV9" s="63">
        <f t="shared" si="13"/>
        <v>4</v>
      </c>
      <c r="AW9" t="str">
        <f t="shared" si="14"/>
        <v>high</v>
      </c>
      <c r="AX9">
        <f>SUM(coded_data!DG9:DR9)</f>
        <v>5</v>
      </c>
      <c r="AY9" s="50">
        <f>SUM(coded_data!DG9:DR9) / 12</f>
        <v>0.41666666666666669</v>
      </c>
      <c r="AZ9" s="63">
        <f t="shared" si="15"/>
        <v>3</v>
      </c>
      <c r="BA9" t="str">
        <f t="shared" si="16"/>
        <v>moderate</v>
      </c>
      <c r="BB9">
        <f>SUM(coded_data!DS9:DZ9)</f>
        <v>4</v>
      </c>
      <c r="BC9" s="50">
        <f>SUM(coded_data!DS9:DZ9) / 8</f>
        <v>0.5</v>
      </c>
      <c r="BD9" s="63">
        <f t="shared" si="17"/>
        <v>3</v>
      </c>
      <c r="BE9" t="str">
        <f t="shared" si="18"/>
        <v>moderate</v>
      </c>
      <c r="BF9">
        <f>SUM(coded_data!EA9)</f>
        <v>0</v>
      </c>
      <c r="BG9" s="50">
        <f>SUM(coded_data!EA9)</f>
        <v>0</v>
      </c>
      <c r="BH9" s="63">
        <f t="shared" si="19"/>
        <v>1</v>
      </c>
      <c r="BI9" t="str">
        <f t="shared" si="20"/>
        <v>very low</v>
      </c>
      <c r="BJ9">
        <f>SUM(coded_data!EB9:EG9)</f>
        <v>2</v>
      </c>
      <c r="BK9" s="50">
        <f>SUM(coded_data!EB9:EG9) / 6</f>
        <v>0.33333333333333331</v>
      </c>
      <c r="BL9" s="63">
        <f t="shared" si="21"/>
        <v>2</v>
      </c>
      <c r="BM9" t="str">
        <f t="shared" si="22"/>
        <v>low</v>
      </c>
      <c r="BN9">
        <f>SUM(coded_data!EH9:ER9)</f>
        <v>1</v>
      </c>
      <c r="BO9" s="50">
        <f>(SUM(coded_data!EH9:ER9)/11)</f>
        <v>9.0909090909090912E-2</v>
      </c>
      <c r="BP9" s="63">
        <f t="shared" si="23"/>
        <v>1</v>
      </c>
      <c r="BQ9" t="str">
        <f t="shared" si="24"/>
        <v>very low</v>
      </c>
      <c r="BR9">
        <f>SUM(coded_data!ES9:EU9)</f>
        <v>1</v>
      </c>
      <c r="BS9" s="50">
        <f>SUM(coded_data!ES9:EU9) / 4</f>
        <v>0.25</v>
      </c>
      <c r="BT9" s="63">
        <f t="shared" si="25"/>
        <v>2</v>
      </c>
      <c r="BU9" t="str">
        <f t="shared" si="26"/>
        <v>low</v>
      </c>
      <c r="BV9">
        <f>SUM(coded_data!EV9:EY9)</f>
        <v>1</v>
      </c>
      <c r="BW9" s="50">
        <f>SUM(coded_data!EV9:EY9) / 5</f>
        <v>0.2</v>
      </c>
      <c r="BX9" s="63">
        <f t="shared" si="27"/>
        <v>1</v>
      </c>
      <c r="BY9" t="str">
        <f t="shared" si="28"/>
        <v>very low</v>
      </c>
    </row>
    <row r="10" spans="1:77">
      <c r="A10" s="1">
        <v>7</v>
      </c>
      <c r="B10">
        <f>SUM(coded_data!K10:O10)</f>
        <v>3</v>
      </c>
      <c r="C10" s="50">
        <f>SUM(coded_data!K10:O10) / 5</f>
        <v>0.6</v>
      </c>
      <c r="D10" s="63">
        <f t="shared" si="29"/>
        <v>3</v>
      </c>
      <c r="E10" t="str">
        <f t="shared" si="0"/>
        <v>moderate</v>
      </c>
      <c r="F10">
        <f>SUM(coded_data!R10:W10)</f>
        <v>0</v>
      </c>
      <c r="G10" s="50">
        <f>SUM(coded_data!R10:W10) / 4</f>
        <v>0</v>
      </c>
      <c r="H10" s="63">
        <f t="shared" si="30"/>
        <v>1</v>
      </c>
      <c r="I10" t="str">
        <f t="shared" si="31"/>
        <v>very low</v>
      </c>
      <c r="J10">
        <f>SUM(coded_data!X10:AB10)</f>
        <v>2</v>
      </c>
      <c r="K10" s="50">
        <f>SUM(coded_data!X10:AB10) / 8</f>
        <v>0.25</v>
      </c>
      <c r="L10" s="63">
        <f t="shared" si="1"/>
        <v>2</v>
      </c>
      <c r="M10" t="str">
        <f t="shared" si="32"/>
        <v>low</v>
      </c>
      <c r="N10">
        <f>SUM(coded_data!AC10:AP10)</f>
        <v>0</v>
      </c>
      <c r="O10" s="50">
        <f>SUM(coded_data!AC10:AP10)/29</f>
        <v>0</v>
      </c>
      <c r="P10" s="63">
        <f t="shared" si="2"/>
        <v>1</v>
      </c>
      <c r="Q10" t="str">
        <f t="shared" si="33"/>
        <v>very low</v>
      </c>
      <c r="R10">
        <f>SUM(coded_data!AQ10)</f>
        <v>1</v>
      </c>
      <c r="S10" s="50">
        <f>SUM(coded_data!AQ10) / 5</f>
        <v>0.2</v>
      </c>
      <c r="T10" s="63">
        <f t="shared" si="3"/>
        <v>1</v>
      </c>
      <c r="U10" t="str">
        <f t="shared" si="34"/>
        <v>very low</v>
      </c>
      <c r="V10">
        <f>SUM(coded_data!AR10)</f>
        <v>0</v>
      </c>
      <c r="W10" s="50">
        <f>SUM(coded_data!AR10) / 5</f>
        <v>0</v>
      </c>
      <c r="X10" s="63">
        <f t="shared" si="4"/>
        <v>1</v>
      </c>
      <c r="Y10" t="str">
        <f t="shared" si="35"/>
        <v>very low</v>
      </c>
      <c r="Z10">
        <f>SUM(coded_data!AS10:BD10)</f>
        <v>48</v>
      </c>
      <c r="AA10" s="50">
        <f>SUM(coded_data!AS10:BD10) / 60</f>
        <v>0.8</v>
      </c>
      <c r="AB10" s="63">
        <f t="shared" si="5"/>
        <v>4</v>
      </c>
      <c r="AC10" t="str">
        <f t="shared" si="36"/>
        <v>high</v>
      </c>
      <c r="AD10">
        <f>SUM(coded_data!BE10:BP10)</f>
        <v>38</v>
      </c>
      <c r="AE10" s="50">
        <f>SUM(coded_data!BE10:BP10) / 60</f>
        <v>0.6333333333333333</v>
      </c>
      <c r="AF10" s="63">
        <f t="shared" si="6"/>
        <v>4</v>
      </c>
      <c r="AG10" t="str">
        <f t="shared" si="37"/>
        <v>high</v>
      </c>
      <c r="AH10">
        <f>SUM(coded_data!BQ10:CJ10)</f>
        <v>8</v>
      </c>
      <c r="AI10" s="50">
        <f>SUM(coded_data!BQ10:CJ10) / 20</f>
        <v>0.4</v>
      </c>
      <c r="AJ10" s="63">
        <f t="shared" si="7"/>
        <v>2</v>
      </c>
      <c r="AK10" t="str">
        <f t="shared" si="8"/>
        <v>low</v>
      </c>
      <c r="AL10">
        <f>SUM(coded_data!CK10:CN10)</f>
        <v>2</v>
      </c>
      <c r="AM10" s="50">
        <f>SUM(coded_data!CK10:CN10) / 4</f>
        <v>0.5</v>
      </c>
      <c r="AN10" s="63">
        <f t="shared" si="9"/>
        <v>3</v>
      </c>
      <c r="AO10" t="str">
        <f t="shared" si="10"/>
        <v>moderate</v>
      </c>
      <c r="AP10">
        <f>SUM(coded_data!CO10:CZ10)</f>
        <v>4</v>
      </c>
      <c r="AQ10" s="50">
        <f>SUM(coded_data!CO10:CZ10) / 12</f>
        <v>0.33333333333333331</v>
      </c>
      <c r="AR10" s="63">
        <f t="shared" si="11"/>
        <v>2</v>
      </c>
      <c r="AS10" t="str">
        <f t="shared" si="12"/>
        <v>low</v>
      </c>
      <c r="AT10">
        <f>SUM(coded_data!DA10:DF10)</f>
        <v>2</v>
      </c>
      <c r="AU10" s="50">
        <f>SUM(coded_data!DA10:DF10) / 6</f>
        <v>0.33333333333333331</v>
      </c>
      <c r="AV10" s="63">
        <f t="shared" si="13"/>
        <v>2</v>
      </c>
      <c r="AW10" t="str">
        <f t="shared" si="14"/>
        <v>low</v>
      </c>
      <c r="AX10">
        <f>SUM(coded_data!DG10:DR10)</f>
        <v>4</v>
      </c>
      <c r="AY10" s="50">
        <f>SUM(coded_data!DG10:DR10) / 12</f>
        <v>0.33333333333333331</v>
      </c>
      <c r="AZ10" s="63">
        <f t="shared" si="15"/>
        <v>2</v>
      </c>
      <c r="BA10" t="str">
        <f t="shared" si="16"/>
        <v>low</v>
      </c>
      <c r="BB10">
        <f>SUM(coded_data!DS10:DZ10)</f>
        <v>4</v>
      </c>
      <c r="BC10" s="50">
        <f>SUM(coded_data!DS10:DZ10) / 8</f>
        <v>0.5</v>
      </c>
      <c r="BD10" s="63">
        <f t="shared" si="17"/>
        <v>3</v>
      </c>
      <c r="BE10" t="str">
        <f t="shared" si="18"/>
        <v>moderate</v>
      </c>
      <c r="BF10">
        <f>SUM(coded_data!EA10)</f>
        <v>0</v>
      </c>
      <c r="BG10" s="50">
        <f>SUM(coded_data!EA10)</f>
        <v>0</v>
      </c>
      <c r="BH10" s="63">
        <f t="shared" si="19"/>
        <v>1</v>
      </c>
      <c r="BI10" t="str">
        <f t="shared" si="20"/>
        <v>very low</v>
      </c>
      <c r="BJ10">
        <f>SUM(coded_data!EB10:EG10)</f>
        <v>0</v>
      </c>
      <c r="BK10" s="50">
        <f>SUM(coded_data!EB10:EG10) / 6</f>
        <v>0</v>
      </c>
      <c r="BL10" s="63">
        <f t="shared" si="21"/>
        <v>1</v>
      </c>
      <c r="BM10" t="str">
        <f t="shared" si="22"/>
        <v>very low</v>
      </c>
      <c r="BN10">
        <f>SUM(coded_data!EH10:ER10)</f>
        <v>2</v>
      </c>
      <c r="BO10" s="50">
        <f>(SUM(coded_data!EH10:ER10)/11)</f>
        <v>0.18181818181818182</v>
      </c>
      <c r="BP10" s="63">
        <f t="shared" si="23"/>
        <v>1</v>
      </c>
      <c r="BQ10" t="str">
        <f t="shared" si="24"/>
        <v>very low</v>
      </c>
      <c r="BR10">
        <f>SUM(coded_data!ES10:EU10)</f>
        <v>2</v>
      </c>
      <c r="BS10" s="50">
        <f>SUM(coded_data!ES10:EU10) / 4</f>
        <v>0.5</v>
      </c>
      <c r="BT10" s="63">
        <f t="shared" si="25"/>
        <v>3</v>
      </c>
      <c r="BU10" t="str">
        <f t="shared" si="26"/>
        <v>moderate</v>
      </c>
      <c r="BV10">
        <f>SUM(coded_data!EV10:EY10)</f>
        <v>1</v>
      </c>
      <c r="BW10" s="50">
        <f>SUM(coded_data!EV10:EY10) / 5</f>
        <v>0.2</v>
      </c>
      <c r="BX10" s="63">
        <f t="shared" si="27"/>
        <v>1</v>
      </c>
      <c r="BY10" t="str">
        <f t="shared" si="28"/>
        <v>very low</v>
      </c>
    </row>
    <row r="11" spans="1:77">
      <c r="A11" s="1">
        <v>8</v>
      </c>
      <c r="B11">
        <f>SUM(coded_data!K11:O11)</f>
        <v>2</v>
      </c>
      <c r="C11" s="50">
        <f>SUM(coded_data!K11:O11) / 5</f>
        <v>0.4</v>
      </c>
      <c r="D11" s="63">
        <f t="shared" si="29"/>
        <v>2</v>
      </c>
      <c r="E11" t="str">
        <f t="shared" si="0"/>
        <v>low</v>
      </c>
      <c r="F11">
        <f>SUM(coded_data!R11:W11)</f>
        <v>0</v>
      </c>
      <c r="G11" s="50">
        <f>SUM(coded_data!R11:W11) / 4</f>
        <v>0</v>
      </c>
      <c r="H11" s="63">
        <f t="shared" si="30"/>
        <v>1</v>
      </c>
      <c r="I11" t="str">
        <f t="shared" si="31"/>
        <v>very low</v>
      </c>
      <c r="J11">
        <f>SUM(coded_data!X11:AB11)</f>
        <v>1</v>
      </c>
      <c r="K11" s="50">
        <f>SUM(coded_data!X11:AB11) / 8</f>
        <v>0.125</v>
      </c>
      <c r="L11" s="63">
        <f t="shared" si="1"/>
        <v>1</v>
      </c>
      <c r="M11" t="str">
        <f t="shared" si="32"/>
        <v>very low</v>
      </c>
      <c r="N11">
        <f>SUM(coded_data!AC11:AP11)</f>
        <v>0</v>
      </c>
      <c r="O11" s="50">
        <f>SUM(coded_data!AC11:AP11)/29</f>
        <v>0</v>
      </c>
      <c r="P11" s="63">
        <f t="shared" si="2"/>
        <v>1</v>
      </c>
      <c r="Q11" t="str">
        <f t="shared" si="33"/>
        <v>very low</v>
      </c>
      <c r="R11">
        <f>SUM(coded_data!AQ11)</f>
        <v>1</v>
      </c>
      <c r="S11" s="50">
        <f>SUM(coded_data!AQ11) / 5</f>
        <v>0.2</v>
      </c>
      <c r="T11" s="63">
        <f t="shared" si="3"/>
        <v>1</v>
      </c>
      <c r="U11" t="str">
        <f t="shared" si="34"/>
        <v>very low</v>
      </c>
      <c r="V11">
        <f>SUM(coded_data!AR11)</f>
        <v>2</v>
      </c>
      <c r="W11" s="50">
        <f>SUM(coded_data!AR11) / 5</f>
        <v>0.4</v>
      </c>
      <c r="X11" s="63">
        <f t="shared" si="4"/>
        <v>2</v>
      </c>
      <c r="Y11" t="str">
        <f t="shared" si="35"/>
        <v>low</v>
      </c>
      <c r="Z11">
        <f>SUM(coded_data!AS11:BD11)</f>
        <v>48</v>
      </c>
      <c r="AA11" s="50">
        <f>SUM(coded_data!AS11:BD11) / 60</f>
        <v>0.8</v>
      </c>
      <c r="AB11" s="63">
        <f t="shared" si="5"/>
        <v>4</v>
      </c>
      <c r="AC11" t="str">
        <f t="shared" si="36"/>
        <v>high</v>
      </c>
      <c r="AD11">
        <f>SUM(coded_data!BE11:BP11)</f>
        <v>36</v>
      </c>
      <c r="AE11" s="50">
        <f>SUM(coded_data!BE11:BP11) / 60</f>
        <v>0.6</v>
      </c>
      <c r="AF11" s="63">
        <f t="shared" si="6"/>
        <v>3</v>
      </c>
      <c r="AG11" t="str">
        <f t="shared" si="37"/>
        <v>moderate</v>
      </c>
      <c r="AH11">
        <f>SUM(coded_data!BQ11:CJ11)</f>
        <v>12</v>
      </c>
      <c r="AI11" s="50">
        <f>SUM(coded_data!BQ11:CJ11) / 20</f>
        <v>0.6</v>
      </c>
      <c r="AJ11" s="63">
        <f t="shared" si="7"/>
        <v>3</v>
      </c>
      <c r="AK11" t="str">
        <f t="shared" si="8"/>
        <v>moderate</v>
      </c>
      <c r="AL11">
        <f>SUM(coded_data!CK11:CN11)</f>
        <v>1</v>
      </c>
      <c r="AM11" s="50">
        <f>SUM(coded_data!CK11:CN11) / 4</f>
        <v>0.25</v>
      </c>
      <c r="AN11" s="63">
        <f t="shared" si="9"/>
        <v>2</v>
      </c>
      <c r="AO11" t="str">
        <f t="shared" si="10"/>
        <v>low</v>
      </c>
      <c r="AP11">
        <f>SUM(coded_data!CO11:CZ11)</f>
        <v>5</v>
      </c>
      <c r="AQ11" s="50">
        <f>SUM(coded_data!CO11:CZ11) / 12</f>
        <v>0.41666666666666669</v>
      </c>
      <c r="AR11" s="63">
        <f t="shared" si="11"/>
        <v>3</v>
      </c>
      <c r="AS11" t="str">
        <f t="shared" si="12"/>
        <v>moderate</v>
      </c>
      <c r="AT11">
        <f>SUM(coded_data!DA11:DF11)</f>
        <v>4</v>
      </c>
      <c r="AU11" s="50">
        <f>SUM(coded_data!DA11:DF11) / 6</f>
        <v>0.66666666666666663</v>
      </c>
      <c r="AV11" s="63">
        <f t="shared" si="13"/>
        <v>4</v>
      </c>
      <c r="AW11" t="str">
        <f t="shared" si="14"/>
        <v>high</v>
      </c>
      <c r="AX11">
        <f>SUM(coded_data!DG11:DR11)</f>
        <v>0</v>
      </c>
      <c r="AY11" s="50">
        <f>SUM(coded_data!DG11:DR11) / 12</f>
        <v>0</v>
      </c>
      <c r="AZ11" s="63">
        <f t="shared" si="15"/>
        <v>1</v>
      </c>
      <c r="BA11" t="str">
        <f t="shared" si="16"/>
        <v>very low</v>
      </c>
      <c r="BB11">
        <f>SUM(coded_data!DS11:DZ11)</f>
        <v>4</v>
      </c>
      <c r="BC11" s="50">
        <f>SUM(coded_data!DS11:DZ11) / 8</f>
        <v>0.5</v>
      </c>
      <c r="BD11" s="63">
        <f t="shared" si="17"/>
        <v>3</v>
      </c>
      <c r="BE11" t="str">
        <f t="shared" si="18"/>
        <v>moderate</v>
      </c>
      <c r="BF11">
        <f>SUM(coded_data!EA11)</f>
        <v>0</v>
      </c>
      <c r="BG11" s="50">
        <f>SUM(coded_data!EA11)</f>
        <v>0</v>
      </c>
      <c r="BH11" s="63">
        <f t="shared" si="19"/>
        <v>1</v>
      </c>
      <c r="BI11" t="str">
        <f t="shared" si="20"/>
        <v>very low</v>
      </c>
      <c r="BJ11">
        <f>SUM(coded_data!EB11:EG11)</f>
        <v>0</v>
      </c>
      <c r="BK11" s="50">
        <f>SUM(coded_data!EB11:EG11) / 6</f>
        <v>0</v>
      </c>
      <c r="BL11" s="63">
        <f t="shared" si="21"/>
        <v>1</v>
      </c>
      <c r="BM11" t="str">
        <f t="shared" si="22"/>
        <v>very low</v>
      </c>
      <c r="BN11">
        <f>SUM(coded_data!EH11:ER11)</f>
        <v>0</v>
      </c>
      <c r="BO11" s="50">
        <f>(SUM(coded_data!EH11:ER11)/11)</f>
        <v>0</v>
      </c>
      <c r="BP11" s="63">
        <f t="shared" si="23"/>
        <v>1</v>
      </c>
      <c r="BQ11" t="str">
        <f t="shared" si="24"/>
        <v>very low</v>
      </c>
      <c r="BR11">
        <f>SUM(coded_data!ES11:EU11)</f>
        <v>2</v>
      </c>
      <c r="BS11" s="50">
        <f>SUM(coded_data!ES11:EU11) / 4</f>
        <v>0.5</v>
      </c>
      <c r="BT11" s="63">
        <f t="shared" si="25"/>
        <v>3</v>
      </c>
      <c r="BU11" t="str">
        <f t="shared" si="26"/>
        <v>moderate</v>
      </c>
      <c r="BV11">
        <f>SUM(coded_data!EV11:EY11)</f>
        <v>5</v>
      </c>
      <c r="BW11" s="50">
        <f>SUM(coded_data!EV11:EY11) / 5</f>
        <v>1</v>
      </c>
      <c r="BX11" s="63">
        <f t="shared" si="27"/>
        <v>5</v>
      </c>
      <c r="BY11" t="str">
        <f t="shared" si="28"/>
        <v>very high</v>
      </c>
    </row>
    <row r="12" spans="1:77">
      <c r="A12" s="1">
        <v>9</v>
      </c>
      <c r="B12">
        <f>SUM(coded_data!K12:O12)</f>
        <v>2</v>
      </c>
      <c r="C12" s="50">
        <f>SUM(coded_data!K12:O12) / 5</f>
        <v>0.4</v>
      </c>
      <c r="D12" s="63">
        <f t="shared" si="29"/>
        <v>2</v>
      </c>
      <c r="E12" t="str">
        <f t="shared" si="0"/>
        <v>low</v>
      </c>
      <c r="F12">
        <f>SUM(coded_data!R12:W12)</f>
        <v>0</v>
      </c>
      <c r="G12" s="50">
        <f>SUM(coded_data!R12:W12) / 4</f>
        <v>0</v>
      </c>
      <c r="H12" s="63">
        <f t="shared" si="30"/>
        <v>1</v>
      </c>
      <c r="I12" t="str">
        <f t="shared" si="31"/>
        <v>very low</v>
      </c>
      <c r="J12">
        <f>SUM(coded_data!X12:AB12)</f>
        <v>2</v>
      </c>
      <c r="K12" s="50">
        <f>SUM(coded_data!X12:AB12) / 8</f>
        <v>0.25</v>
      </c>
      <c r="L12" s="63">
        <f t="shared" si="1"/>
        <v>2</v>
      </c>
      <c r="M12" t="str">
        <f t="shared" si="32"/>
        <v>low</v>
      </c>
      <c r="N12">
        <f>SUM(coded_data!AC12:AP12)</f>
        <v>1</v>
      </c>
      <c r="O12" s="50">
        <f>SUM(coded_data!AC12:AP12)/29</f>
        <v>3.4482758620689655E-2</v>
      </c>
      <c r="P12" s="63">
        <f t="shared" si="2"/>
        <v>1</v>
      </c>
      <c r="Q12" t="str">
        <f t="shared" si="33"/>
        <v>very low</v>
      </c>
      <c r="R12">
        <f>SUM(coded_data!AQ12)</f>
        <v>4</v>
      </c>
      <c r="S12" s="50">
        <f>SUM(coded_data!AQ12) / 5</f>
        <v>0.8</v>
      </c>
      <c r="T12" s="63">
        <f t="shared" si="3"/>
        <v>4</v>
      </c>
      <c r="U12" t="str">
        <f t="shared" si="34"/>
        <v>high</v>
      </c>
      <c r="V12">
        <f>SUM(coded_data!AR12)</f>
        <v>2</v>
      </c>
      <c r="W12" s="50">
        <f>SUM(coded_data!AR12) / 5</f>
        <v>0.4</v>
      </c>
      <c r="X12" s="63">
        <f t="shared" si="4"/>
        <v>2</v>
      </c>
      <c r="Y12" t="str">
        <f t="shared" si="35"/>
        <v>low</v>
      </c>
      <c r="Z12">
        <f>SUM(coded_data!AS12:BD12)</f>
        <v>48</v>
      </c>
      <c r="AA12" s="50">
        <f>SUM(coded_data!AS12:BD12) / 60</f>
        <v>0.8</v>
      </c>
      <c r="AB12" s="63">
        <f t="shared" si="5"/>
        <v>4</v>
      </c>
      <c r="AC12" t="str">
        <f t="shared" si="36"/>
        <v>high</v>
      </c>
      <c r="AD12">
        <f>SUM(coded_data!BE12:BP12)</f>
        <v>38</v>
      </c>
      <c r="AE12" s="50">
        <f>SUM(coded_data!BE12:BP12) / 60</f>
        <v>0.6333333333333333</v>
      </c>
      <c r="AF12" s="63">
        <f t="shared" si="6"/>
        <v>4</v>
      </c>
      <c r="AG12" t="str">
        <f t="shared" si="37"/>
        <v>high</v>
      </c>
      <c r="AH12">
        <f>SUM(coded_data!BQ12:CJ12)</f>
        <v>13</v>
      </c>
      <c r="AI12" s="50">
        <f>SUM(coded_data!BQ12:CJ12) / 20</f>
        <v>0.65</v>
      </c>
      <c r="AJ12" s="63">
        <f t="shared" si="7"/>
        <v>4</v>
      </c>
      <c r="AK12" t="str">
        <f t="shared" si="8"/>
        <v>high</v>
      </c>
      <c r="AL12">
        <f>SUM(coded_data!CK12:CN12)</f>
        <v>1</v>
      </c>
      <c r="AM12" s="50">
        <f>SUM(coded_data!CK12:CN12) / 4</f>
        <v>0.25</v>
      </c>
      <c r="AN12" s="63">
        <f t="shared" si="9"/>
        <v>2</v>
      </c>
      <c r="AO12" t="str">
        <f t="shared" si="10"/>
        <v>low</v>
      </c>
      <c r="AP12">
        <f>SUM(coded_data!CO12:CZ12)</f>
        <v>4</v>
      </c>
      <c r="AQ12" s="50">
        <f>SUM(coded_data!CO12:CZ12) / 12</f>
        <v>0.33333333333333331</v>
      </c>
      <c r="AR12" s="63">
        <f t="shared" si="11"/>
        <v>2</v>
      </c>
      <c r="AS12" t="str">
        <f t="shared" si="12"/>
        <v>low</v>
      </c>
      <c r="AT12">
        <f>SUM(coded_data!DA12:DF12)</f>
        <v>4</v>
      </c>
      <c r="AU12" s="50">
        <f>SUM(coded_data!DA12:DF12) / 6</f>
        <v>0.66666666666666663</v>
      </c>
      <c r="AV12" s="63">
        <f t="shared" si="13"/>
        <v>4</v>
      </c>
      <c r="AW12" t="str">
        <f t="shared" si="14"/>
        <v>high</v>
      </c>
      <c r="AX12">
        <f>SUM(coded_data!DG12:DR12)</f>
        <v>4</v>
      </c>
      <c r="AY12" s="50">
        <f>SUM(coded_data!DG12:DR12) / 12</f>
        <v>0.33333333333333331</v>
      </c>
      <c r="AZ12" s="63">
        <f t="shared" si="15"/>
        <v>2</v>
      </c>
      <c r="BA12" t="str">
        <f t="shared" si="16"/>
        <v>low</v>
      </c>
      <c r="BB12">
        <f>SUM(coded_data!DS12:DZ12)</f>
        <v>4</v>
      </c>
      <c r="BC12" s="50">
        <f>SUM(coded_data!DS12:DZ12) / 8</f>
        <v>0.5</v>
      </c>
      <c r="BD12" s="63">
        <f t="shared" si="17"/>
        <v>3</v>
      </c>
      <c r="BE12" t="str">
        <f t="shared" si="18"/>
        <v>moderate</v>
      </c>
      <c r="BF12">
        <f>SUM(coded_data!EA12)</f>
        <v>0</v>
      </c>
      <c r="BG12" s="50">
        <f>SUM(coded_data!EA12)</f>
        <v>0</v>
      </c>
      <c r="BH12" s="63">
        <f t="shared" si="19"/>
        <v>1</v>
      </c>
      <c r="BI12" t="str">
        <f t="shared" si="20"/>
        <v>very low</v>
      </c>
      <c r="BJ12">
        <f>SUM(coded_data!EB12:EG12)</f>
        <v>2</v>
      </c>
      <c r="BK12" s="50">
        <f>SUM(coded_data!EB12:EG12) / 6</f>
        <v>0.33333333333333331</v>
      </c>
      <c r="BL12" s="63">
        <f t="shared" si="21"/>
        <v>2</v>
      </c>
      <c r="BM12" t="str">
        <f t="shared" si="22"/>
        <v>low</v>
      </c>
      <c r="BN12">
        <f>SUM(coded_data!EH12:ER12)</f>
        <v>5</v>
      </c>
      <c r="BO12" s="50">
        <f>(SUM(coded_data!EH12:ER12)/11)</f>
        <v>0.45454545454545453</v>
      </c>
      <c r="BP12" s="63">
        <f t="shared" si="23"/>
        <v>3</v>
      </c>
      <c r="BQ12" t="str">
        <f t="shared" si="24"/>
        <v>moderate</v>
      </c>
      <c r="BR12">
        <f>SUM(coded_data!ES12:EU12)</f>
        <v>2</v>
      </c>
      <c r="BS12" s="50">
        <f>SUM(coded_data!ES12:EU12) / 4</f>
        <v>0.5</v>
      </c>
      <c r="BT12" s="63">
        <f t="shared" si="25"/>
        <v>3</v>
      </c>
      <c r="BU12" t="str">
        <f t="shared" si="26"/>
        <v>moderate</v>
      </c>
      <c r="BV12">
        <f>SUM(coded_data!EV12:EY12)</f>
        <v>3</v>
      </c>
      <c r="BW12" s="50">
        <f>SUM(coded_data!EV12:EY12) / 5</f>
        <v>0.6</v>
      </c>
      <c r="BX12" s="63">
        <f t="shared" si="27"/>
        <v>3</v>
      </c>
      <c r="BY12" t="str">
        <f t="shared" si="28"/>
        <v>moderate</v>
      </c>
    </row>
    <row r="13" spans="1:77">
      <c r="A13" s="1">
        <v>10</v>
      </c>
      <c r="B13">
        <f>SUM(coded_data!K13:O13)</f>
        <v>4</v>
      </c>
      <c r="C13" s="50">
        <f>SUM(coded_data!K13:O13) / 5</f>
        <v>0.8</v>
      </c>
      <c r="D13" s="63">
        <f t="shared" si="29"/>
        <v>4</v>
      </c>
      <c r="E13" t="str">
        <f t="shared" si="0"/>
        <v>high</v>
      </c>
      <c r="F13">
        <f>SUM(coded_data!R13:W13)</f>
        <v>0</v>
      </c>
      <c r="G13" s="50">
        <f>SUM(coded_data!R13:W13) / 4</f>
        <v>0</v>
      </c>
      <c r="H13" s="63">
        <f t="shared" si="30"/>
        <v>1</v>
      </c>
      <c r="I13" t="str">
        <f t="shared" si="31"/>
        <v>very low</v>
      </c>
      <c r="J13">
        <f>SUM(coded_data!X13:AB13)</f>
        <v>6</v>
      </c>
      <c r="K13" s="50">
        <f>SUM(coded_data!X13:AB13) / 8</f>
        <v>0.75</v>
      </c>
      <c r="L13" s="63">
        <f t="shared" si="1"/>
        <v>4</v>
      </c>
      <c r="M13" t="str">
        <f t="shared" si="32"/>
        <v>high</v>
      </c>
      <c r="N13">
        <f>SUM(coded_data!AC13:AP13)</f>
        <v>13</v>
      </c>
      <c r="O13" s="50">
        <f>SUM(coded_data!AC13:AP13)/29</f>
        <v>0.44827586206896552</v>
      </c>
      <c r="P13" s="63">
        <f t="shared" si="2"/>
        <v>3</v>
      </c>
      <c r="Q13" t="str">
        <f t="shared" si="33"/>
        <v>moderate</v>
      </c>
      <c r="R13">
        <f>SUM(coded_data!AQ13)</f>
        <v>5</v>
      </c>
      <c r="S13" s="50">
        <f>SUM(coded_data!AQ13) / 5</f>
        <v>1</v>
      </c>
      <c r="T13" s="63">
        <f t="shared" si="3"/>
        <v>5</v>
      </c>
      <c r="U13" t="str">
        <f t="shared" si="34"/>
        <v>very high</v>
      </c>
      <c r="V13">
        <f>SUM(coded_data!AR13)</f>
        <v>4</v>
      </c>
      <c r="W13" s="50">
        <f>SUM(coded_data!AR13) / 5</f>
        <v>0.8</v>
      </c>
      <c r="X13" s="63">
        <f t="shared" si="4"/>
        <v>4</v>
      </c>
      <c r="Y13" t="str">
        <f t="shared" si="35"/>
        <v>high</v>
      </c>
      <c r="Z13">
        <f>SUM(coded_data!AS13:BD13)</f>
        <v>54</v>
      </c>
      <c r="AA13" s="50">
        <f>SUM(coded_data!AS13:BD13) / 60</f>
        <v>0.9</v>
      </c>
      <c r="AB13" s="63">
        <f t="shared" si="5"/>
        <v>5</v>
      </c>
      <c r="AC13" t="str">
        <f t="shared" si="36"/>
        <v>very high</v>
      </c>
      <c r="AD13">
        <f>SUM(coded_data!BE13:BP13)</f>
        <v>51</v>
      </c>
      <c r="AE13" s="50">
        <f>SUM(coded_data!BE13:BP13) / 60</f>
        <v>0.85</v>
      </c>
      <c r="AF13" s="63">
        <f t="shared" si="6"/>
        <v>5</v>
      </c>
      <c r="AG13" t="str">
        <f t="shared" si="37"/>
        <v>very high</v>
      </c>
      <c r="AH13">
        <f>SUM(coded_data!BQ13:CJ13)</f>
        <v>11</v>
      </c>
      <c r="AI13" s="50">
        <f>SUM(coded_data!BQ13:CJ13) / 20</f>
        <v>0.55000000000000004</v>
      </c>
      <c r="AJ13" s="63">
        <f t="shared" si="7"/>
        <v>3</v>
      </c>
      <c r="AK13" t="str">
        <f t="shared" si="8"/>
        <v>moderate</v>
      </c>
      <c r="AL13">
        <f>SUM(coded_data!CK13:CN13)</f>
        <v>3</v>
      </c>
      <c r="AM13" s="50">
        <f>SUM(coded_data!CK13:CN13) / 4</f>
        <v>0.75</v>
      </c>
      <c r="AN13" s="63">
        <f t="shared" si="9"/>
        <v>4</v>
      </c>
      <c r="AO13" t="str">
        <f t="shared" si="10"/>
        <v>high</v>
      </c>
      <c r="AP13">
        <f>SUM(coded_data!CO13:CZ13)</f>
        <v>5</v>
      </c>
      <c r="AQ13" s="50">
        <f>SUM(coded_data!CO13:CZ13) / 12</f>
        <v>0.41666666666666669</v>
      </c>
      <c r="AR13" s="63">
        <f t="shared" si="11"/>
        <v>3</v>
      </c>
      <c r="AS13" t="str">
        <f t="shared" si="12"/>
        <v>moderate</v>
      </c>
      <c r="AT13">
        <f>SUM(coded_data!DA13:DF13)</f>
        <v>4</v>
      </c>
      <c r="AU13" s="50">
        <f>SUM(coded_data!DA13:DF13) / 6</f>
        <v>0.66666666666666663</v>
      </c>
      <c r="AV13" s="63">
        <f t="shared" si="13"/>
        <v>4</v>
      </c>
      <c r="AW13" t="str">
        <f t="shared" si="14"/>
        <v>high</v>
      </c>
      <c r="AX13">
        <f>SUM(coded_data!DG13:DR13)</f>
        <v>10</v>
      </c>
      <c r="AY13" s="50">
        <f>SUM(coded_data!DG13:DR13) / 12</f>
        <v>0.83333333333333337</v>
      </c>
      <c r="AZ13" s="63">
        <f t="shared" si="15"/>
        <v>5</v>
      </c>
      <c r="BA13" t="str">
        <f t="shared" si="16"/>
        <v>very high</v>
      </c>
      <c r="BB13">
        <f>SUM(coded_data!DS13:DZ13)</f>
        <v>6</v>
      </c>
      <c r="BC13" s="50">
        <f>SUM(coded_data!DS13:DZ13) / 8</f>
        <v>0.75</v>
      </c>
      <c r="BD13" s="63">
        <f t="shared" si="17"/>
        <v>4</v>
      </c>
      <c r="BE13" t="str">
        <f t="shared" si="18"/>
        <v>high</v>
      </c>
      <c r="BF13">
        <f>SUM(coded_data!EA13)</f>
        <v>1</v>
      </c>
      <c r="BG13" s="50">
        <f>SUM(coded_data!EA13)</f>
        <v>1</v>
      </c>
      <c r="BH13" s="63">
        <f t="shared" si="19"/>
        <v>5</v>
      </c>
      <c r="BI13" t="str">
        <f t="shared" si="20"/>
        <v>very high</v>
      </c>
      <c r="BJ13">
        <f>SUM(coded_data!EB13:EG13)</f>
        <v>2</v>
      </c>
      <c r="BK13" s="50">
        <f>SUM(coded_data!EB13:EG13) / 6</f>
        <v>0.33333333333333331</v>
      </c>
      <c r="BL13" s="63">
        <f t="shared" si="21"/>
        <v>2</v>
      </c>
      <c r="BM13" t="str">
        <f t="shared" si="22"/>
        <v>low</v>
      </c>
      <c r="BN13">
        <f>SUM(coded_data!EH13:ER13)</f>
        <v>5</v>
      </c>
      <c r="BO13" s="50">
        <f>(SUM(coded_data!EH13:ER13)/11)</f>
        <v>0.45454545454545453</v>
      </c>
      <c r="BP13" s="63">
        <f t="shared" si="23"/>
        <v>3</v>
      </c>
      <c r="BQ13" t="str">
        <f t="shared" si="24"/>
        <v>moderate</v>
      </c>
      <c r="BR13">
        <f>SUM(coded_data!ES13:EU13)</f>
        <v>3</v>
      </c>
      <c r="BS13" s="50">
        <f>SUM(coded_data!ES13:EU13) / 4</f>
        <v>0.75</v>
      </c>
      <c r="BT13" s="63">
        <f t="shared" si="25"/>
        <v>4</v>
      </c>
      <c r="BU13" t="str">
        <f t="shared" si="26"/>
        <v>high</v>
      </c>
      <c r="BV13">
        <f>SUM(coded_data!EV13:EY13)</f>
        <v>1</v>
      </c>
      <c r="BW13" s="50">
        <f>SUM(coded_data!EV13:EY13) / 5</f>
        <v>0.2</v>
      </c>
      <c r="BX13" s="63">
        <f t="shared" si="27"/>
        <v>1</v>
      </c>
      <c r="BY13" t="str">
        <f t="shared" si="28"/>
        <v>very low</v>
      </c>
    </row>
    <row r="14" spans="1:77">
      <c r="D14" s="64"/>
    </row>
  </sheetData>
  <mergeCells count="24">
    <mergeCell ref="A1:A2"/>
    <mergeCell ref="F2:I2"/>
    <mergeCell ref="J2:M2"/>
    <mergeCell ref="N2:Q2"/>
    <mergeCell ref="AD2:AG2"/>
    <mergeCell ref="Z2:AC2"/>
    <mergeCell ref="V2:Y2"/>
    <mergeCell ref="R2:U2"/>
    <mergeCell ref="BV1:BY2"/>
    <mergeCell ref="BR2:BU2"/>
    <mergeCell ref="B1:Q1"/>
    <mergeCell ref="R1:AG1"/>
    <mergeCell ref="AH1:BI1"/>
    <mergeCell ref="BJ1:BU1"/>
    <mergeCell ref="AX2:BA2"/>
    <mergeCell ref="BB2:BE2"/>
    <mergeCell ref="BF2:BI2"/>
    <mergeCell ref="BJ2:BM2"/>
    <mergeCell ref="BN2:BQ2"/>
    <mergeCell ref="B2:E2"/>
    <mergeCell ref="AH2:AK2"/>
    <mergeCell ref="AL2:AO2"/>
    <mergeCell ref="AP2:AS2"/>
    <mergeCell ref="AT2:AW2"/>
  </mergeCells>
  <hyperlinks>
    <hyperlink ref="A1" location="Intro!A1" display="Intro!A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44"/>
  <sheetViews>
    <sheetView showGridLines="0" zoomScale="60" zoomScaleNormal="60" workbookViewId="0">
      <selection sqref="A1:A2"/>
    </sheetView>
  </sheetViews>
  <sheetFormatPr defaultRowHeight="14.5"/>
  <cols>
    <col min="1" max="1" width="7.08984375" style="91" customWidth="1"/>
    <col min="2" max="2" width="21.453125" customWidth="1"/>
    <col min="3" max="3" width="20.1796875" customWidth="1"/>
    <col min="4" max="4" width="5.54296875" style="30" customWidth="1"/>
    <col min="5" max="5" width="7.1796875" customWidth="1"/>
    <col min="6" max="6" width="2.54296875" customWidth="1"/>
    <col min="7" max="7" width="7.453125" style="31" customWidth="1"/>
    <col min="8" max="8" width="62.7265625" style="30" customWidth="1"/>
    <col min="9" max="9" width="16.54296875" style="43" customWidth="1"/>
    <col min="10" max="10" width="27.26953125" customWidth="1"/>
    <col min="11" max="11" width="8.7265625" customWidth="1"/>
    <col min="12" max="12" width="15.81640625" customWidth="1"/>
    <col min="13" max="13" width="4.26953125" customWidth="1"/>
    <col min="14" max="14" width="7.1796875" style="30" customWidth="1"/>
    <col min="15" max="15" width="109" customWidth="1"/>
    <col min="16" max="16" width="4.453125" customWidth="1"/>
    <col min="17" max="20" width="4.81640625" customWidth="1"/>
    <col min="21" max="21" width="13.7265625" customWidth="1"/>
    <col min="22" max="22" width="17.1796875" style="43" customWidth="1"/>
    <col min="23" max="23" width="8.7265625" style="62" customWidth="1"/>
    <col min="24" max="24" width="16.1796875" customWidth="1"/>
    <col min="25" max="25" width="1.7265625" customWidth="1"/>
    <col min="26" max="26" width="6.1796875" style="31" customWidth="1"/>
    <col min="27" max="27" width="73" customWidth="1"/>
    <col min="28" max="28" width="14.7265625" style="31" customWidth="1"/>
    <col min="29" max="29" width="14.1796875" style="50" customWidth="1"/>
    <col min="30" max="30" width="9" style="50" customWidth="1"/>
    <col min="31" max="31" width="15.81640625" customWidth="1"/>
    <col min="32" max="32" width="3.7265625" customWidth="1"/>
    <col min="33" max="33" width="5.54296875" style="31" customWidth="1"/>
    <col min="34" max="34" width="84.81640625" customWidth="1"/>
    <col min="35" max="35" width="14.81640625" customWidth="1"/>
    <col min="36" max="36" width="21.54296875" style="50" customWidth="1"/>
    <col min="37" max="37" width="8.453125" customWidth="1"/>
    <col min="38" max="38" width="15.7265625" customWidth="1"/>
    <col min="39" max="39" width="2.26953125" customWidth="1"/>
    <col min="40" max="40" width="5.81640625" style="31" customWidth="1"/>
    <col min="41" max="41" width="85.26953125" customWidth="1"/>
    <col min="42" max="42" width="14.81640625" customWidth="1"/>
    <col min="43" max="43" width="22.1796875" style="50" customWidth="1"/>
    <col min="45" max="45" width="15.7265625" customWidth="1"/>
    <col min="46" max="46" width="1.7265625" customWidth="1"/>
    <col min="47" max="47" width="11.81640625" customWidth="1"/>
    <col min="48" max="48" width="6" customWidth="1"/>
    <col min="49" max="49" width="6.26953125" customWidth="1"/>
    <col min="50" max="50" width="6" customWidth="1"/>
    <col min="51" max="51" width="6.7265625" customWidth="1"/>
    <col min="52" max="52" width="6.81640625" customWidth="1"/>
    <col min="53" max="53" width="7" customWidth="1"/>
    <col min="54" max="54" width="1.7265625" customWidth="1"/>
    <col min="55" max="55" width="22" customWidth="1"/>
    <col min="56" max="56" width="18.54296875" customWidth="1"/>
    <col min="57" max="57" width="1.453125" customWidth="1"/>
    <col min="58" max="58" width="17.54296875" customWidth="1"/>
    <col min="59" max="59" width="7.26953125" customWidth="1"/>
    <col min="60" max="60" width="6" customWidth="1"/>
    <col min="61" max="61" width="6.1796875" customWidth="1"/>
  </cols>
  <sheetData>
    <row r="1" spans="1:61" ht="15.75" customHeight="1">
      <c r="A1" s="252" t="s">
        <v>425</v>
      </c>
      <c r="B1" s="280" t="s">
        <v>323</v>
      </c>
      <c r="C1" s="281"/>
      <c r="D1" s="281"/>
      <c r="E1" s="282"/>
      <c r="G1" s="289" t="s">
        <v>318</v>
      </c>
      <c r="H1" s="290"/>
      <c r="I1" s="290"/>
      <c r="J1" s="290"/>
      <c r="K1" s="290"/>
      <c r="L1" s="291"/>
      <c r="N1" s="295" t="s">
        <v>319</v>
      </c>
      <c r="O1" s="296"/>
      <c r="P1" s="296"/>
      <c r="Q1" s="296"/>
      <c r="R1" s="296"/>
      <c r="S1" s="296"/>
      <c r="T1" s="296"/>
      <c r="U1" s="296"/>
      <c r="V1" s="296"/>
      <c r="W1" s="296"/>
      <c r="X1" s="297"/>
      <c r="Z1" s="301" t="s">
        <v>322</v>
      </c>
      <c r="AA1" s="302"/>
      <c r="AB1" s="302"/>
      <c r="AC1" s="302"/>
      <c r="AD1" s="302"/>
      <c r="AE1" s="303"/>
      <c r="AG1" s="313" t="s">
        <v>633</v>
      </c>
      <c r="AH1" s="314"/>
      <c r="AI1" s="314"/>
      <c r="AJ1" s="314"/>
      <c r="AK1" s="314"/>
      <c r="AL1" s="315"/>
      <c r="AN1" s="307" t="s">
        <v>389</v>
      </c>
      <c r="AO1" s="308"/>
      <c r="AP1" s="308"/>
      <c r="AQ1" s="308"/>
      <c r="AR1" s="308"/>
      <c r="AS1" s="309"/>
      <c r="AU1" s="324" t="s">
        <v>644</v>
      </c>
      <c r="AV1" s="325"/>
      <c r="AW1" s="325"/>
      <c r="AX1" s="325"/>
      <c r="AY1" s="325"/>
      <c r="AZ1" s="325"/>
      <c r="BA1" s="325"/>
      <c r="BB1" s="325"/>
      <c r="BC1" s="325"/>
      <c r="BD1" s="325"/>
      <c r="BE1" s="325"/>
      <c r="BF1" s="325"/>
      <c r="BG1" s="325"/>
      <c r="BH1" s="325"/>
      <c r="BI1" s="326"/>
    </row>
    <row r="2" spans="1:61" ht="15.75" customHeight="1" thickBot="1">
      <c r="A2" s="252"/>
      <c r="B2" s="283"/>
      <c r="C2" s="284"/>
      <c r="D2" s="284"/>
      <c r="E2" s="285"/>
      <c r="G2" s="292"/>
      <c r="H2" s="293"/>
      <c r="I2" s="293"/>
      <c r="J2" s="293"/>
      <c r="K2" s="293"/>
      <c r="L2" s="294"/>
      <c r="N2" s="298"/>
      <c r="O2" s="299"/>
      <c r="P2" s="299"/>
      <c r="Q2" s="299"/>
      <c r="R2" s="299"/>
      <c r="S2" s="299"/>
      <c r="T2" s="299"/>
      <c r="U2" s="299"/>
      <c r="V2" s="299"/>
      <c r="W2" s="299"/>
      <c r="X2" s="300"/>
      <c r="Z2" s="304"/>
      <c r="AA2" s="305"/>
      <c r="AB2" s="305"/>
      <c r="AC2" s="305"/>
      <c r="AD2" s="305"/>
      <c r="AE2" s="306"/>
      <c r="AG2" s="316"/>
      <c r="AH2" s="317"/>
      <c r="AI2" s="317"/>
      <c r="AJ2" s="317"/>
      <c r="AK2" s="317"/>
      <c r="AL2" s="318"/>
      <c r="AN2" s="310"/>
      <c r="AO2" s="311"/>
      <c r="AP2" s="311"/>
      <c r="AQ2" s="311"/>
      <c r="AR2" s="311"/>
      <c r="AS2" s="312"/>
      <c r="AU2" s="327"/>
      <c r="AV2" s="328"/>
      <c r="AW2" s="328"/>
      <c r="AX2" s="328"/>
      <c r="AY2" s="328"/>
      <c r="AZ2" s="328"/>
      <c r="BA2" s="328"/>
      <c r="BB2" s="328"/>
      <c r="BC2" s="328"/>
      <c r="BD2" s="328"/>
      <c r="BE2" s="328"/>
      <c r="BF2" s="328"/>
      <c r="BG2" s="328"/>
      <c r="BH2" s="328"/>
      <c r="BI2" s="329"/>
    </row>
    <row r="3" spans="1:61" ht="15" thickBot="1">
      <c r="A3" s="91" t="s">
        <v>447</v>
      </c>
      <c r="B3" s="46" t="s">
        <v>324</v>
      </c>
      <c r="C3" s="33" t="s">
        <v>325</v>
      </c>
      <c r="D3" s="42" t="s">
        <v>445</v>
      </c>
      <c r="E3" s="38" t="s">
        <v>326</v>
      </c>
      <c r="G3" s="61" t="s">
        <v>447</v>
      </c>
      <c r="H3" s="46" t="s">
        <v>324</v>
      </c>
      <c r="I3" s="42" t="s">
        <v>520</v>
      </c>
      <c r="J3" s="65" t="s">
        <v>446</v>
      </c>
      <c r="K3" s="65" t="s">
        <v>369</v>
      </c>
      <c r="L3" s="66" t="s">
        <v>448</v>
      </c>
      <c r="N3" s="30" t="s">
        <v>447</v>
      </c>
      <c r="O3" t="s">
        <v>324</v>
      </c>
      <c r="P3" t="s">
        <v>515</v>
      </c>
      <c r="Q3" t="s">
        <v>516</v>
      </c>
      <c r="R3" t="s">
        <v>517</v>
      </c>
      <c r="S3" t="s">
        <v>518</v>
      </c>
      <c r="T3" t="s">
        <v>519</v>
      </c>
      <c r="U3" t="s">
        <v>521</v>
      </c>
      <c r="V3" s="43" t="s">
        <v>664</v>
      </c>
      <c r="W3" s="62" t="s">
        <v>369</v>
      </c>
      <c r="X3" t="s">
        <v>448</v>
      </c>
      <c r="Z3" s="31" t="s">
        <v>447</v>
      </c>
      <c r="AA3" t="s">
        <v>324</v>
      </c>
      <c r="AB3" s="31" t="s">
        <v>521</v>
      </c>
      <c r="AC3" s="50" t="s">
        <v>522</v>
      </c>
      <c r="AD3" s="50" t="s">
        <v>369</v>
      </c>
      <c r="AE3" t="s">
        <v>448</v>
      </c>
      <c r="AG3" s="31" t="s">
        <v>447</v>
      </c>
      <c r="AH3" t="s">
        <v>324</v>
      </c>
      <c r="AI3" t="s">
        <v>521</v>
      </c>
      <c r="AJ3" s="50" t="s">
        <v>446</v>
      </c>
      <c r="AK3" t="s">
        <v>369</v>
      </c>
      <c r="AL3" t="s">
        <v>448</v>
      </c>
      <c r="AN3" s="31" t="s">
        <v>447</v>
      </c>
      <c r="AO3" t="s">
        <v>324</v>
      </c>
      <c r="AP3" t="s">
        <v>521</v>
      </c>
      <c r="AQ3" s="50" t="s">
        <v>665</v>
      </c>
      <c r="AR3" t="s">
        <v>369</v>
      </c>
      <c r="AS3" t="s">
        <v>448</v>
      </c>
      <c r="AU3" s="319" t="s">
        <v>641</v>
      </c>
      <c r="AV3" s="321"/>
      <c r="AW3" s="321"/>
      <c r="AX3" s="321"/>
      <c r="AY3" s="321"/>
      <c r="AZ3" s="321"/>
      <c r="BA3" s="320"/>
      <c r="BC3" s="319" t="s">
        <v>669</v>
      </c>
      <c r="BD3" s="320"/>
      <c r="BF3" s="319" t="s">
        <v>675</v>
      </c>
      <c r="BG3" s="321"/>
      <c r="BH3" s="321"/>
      <c r="BI3" s="320"/>
    </row>
    <row r="4" spans="1:61" ht="15" customHeight="1">
      <c r="A4" s="362">
        <v>1</v>
      </c>
      <c r="B4" s="286" t="s">
        <v>715</v>
      </c>
      <c r="C4" s="32" t="s">
        <v>2</v>
      </c>
      <c r="D4" s="34">
        <v>7</v>
      </c>
      <c r="E4" s="35">
        <f>COUNTIF(coded_data!B:B,D4)</f>
        <v>1</v>
      </c>
      <c r="G4" s="31">
        <v>3</v>
      </c>
      <c r="H4" s="44" t="s">
        <v>452</v>
      </c>
      <c r="I4" s="48">
        <f>SUM(coded_data!M:M) + SUM(coded_data!N:N) + SUM(coded_data!O:O)</f>
        <v>17</v>
      </c>
      <c r="J4" s="45">
        <f>I4/COUNT(coded_data!C:C) /3</f>
        <v>0.56666666666666665</v>
      </c>
      <c r="K4" s="62">
        <f t="shared" ref="K4:K21" si="0">IF(L4="very low",1,IF(L4="low",2,IF(L4="moderate",3,IF(L4="high",4,5))))</f>
        <v>3</v>
      </c>
      <c r="L4" s="5" t="str">
        <f t="shared" ref="L4:L21" si="1">IF(J4&lt;20%,"very low",IF(J4&lt;40%,"low",IF(J4&lt;60%,"moderate",IF(J4&lt;80%,"high","very high"))))</f>
        <v>moderate</v>
      </c>
      <c r="N4" s="30" t="s">
        <v>471</v>
      </c>
      <c r="O4" t="s">
        <v>513</v>
      </c>
      <c r="P4">
        <f>COUNTIF(coded_data!AT:AT, 1)</f>
        <v>0</v>
      </c>
      <c r="Q4">
        <f>COUNTIF(coded_data!AT:AT, 2)</f>
        <v>0</v>
      </c>
      <c r="R4">
        <f>COUNTIF(coded_data!AT:AT, 3)</f>
        <v>0</v>
      </c>
      <c r="S4">
        <f>COUNTIF(coded_data!AT:AT, 4)</f>
        <v>0</v>
      </c>
      <c r="T4">
        <f>COUNTIF(coded_data!AT:AT, 5)</f>
        <v>10</v>
      </c>
      <c r="U4" s="30">
        <f>SUM(coded_data!AT:AT)</f>
        <v>50</v>
      </c>
      <c r="V4" s="43">
        <f>U4/(COUNT(coded_data!A:A) * 5)</f>
        <v>1</v>
      </c>
      <c r="W4" s="62">
        <f t="shared" ref="W4:W28" si="2">IF(X4="very low",1,IF(X4="low",2,IF(X4="moderate",3,IF(X4="high",4,5))))</f>
        <v>5</v>
      </c>
      <c r="X4" t="str">
        <f t="shared" ref="X4:X28" si="3">IF(V4&lt;20%,"very low",IF(V4&lt;40%,"low",IF(V4&lt;60%,"moderate",IF(V4&lt;80%,"high","very high"))))</f>
        <v>very high</v>
      </c>
      <c r="Z4" s="31">
        <v>1</v>
      </c>
      <c r="AA4" t="s">
        <v>524</v>
      </c>
      <c r="AB4" s="31">
        <f>SUM(coded_data!BQ:BQ) + SUM(coded_data!BR:BR) + SUM(coded_data!BS:BS)</f>
        <v>27</v>
      </c>
      <c r="AC4" s="50">
        <f>AB4/COUNT(coded_data!A:A)/3</f>
        <v>0.9</v>
      </c>
      <c r="AD4" s="62">
        <f t="shared" ref="AD4:AD20" si="4">IF(AE4="very low",1,IF(AE4="low",2,IF(AE4="moderate",3,IF(AE4="high",4,5))))</f>
        <v>5</v>
      </c>
      <c r="AE4" s="68" t="str">
        <f t="shared" ref="AE4:AE20" si="5">IF(AC4&lt;20%,"very low",IF(AC4&lt;40%,"low",IF(AC4&lt;60%,"moderate",IF(AC4&lt;80%,"high","very high"))))</f>
        <v>very high</v>
      </c>
      <c r="AG4" s="31">
        <v>13</v>
      </c>
      <c r="AH4" t="s">
        <v>632</v>
      </c>
      <c r="AI4">
        <f>SUM(coded_data!EU:EU)</f>
        <v>9</v>
      </c>
      <c r="AJ4" s="50">
        <f>AI4/COUNT(coded_data!A:A)</f>
        <v>0.9</v>
      </c>
      <c r="AK4" s="67">
        <f t="shared" ref="AK4:AK16" si="6">IF(AL4="very low",1,IF(AL4="low",2,IF(AL4="moderate",3,IF(AL4="high",4,5))))</f>
        <v>5</v>
      </c>
      <c r="AL4" s="68" t="str">
        <f t="shared" ref="AL4:AL16" si="7">IF(AJ4&lt;20%,"very low",IF(AJ4&lt;40%,"low",IF(AJ4&lt;60%,"moderate",IF(AJ4&lt;80%,"high","very high"))))</f>
        <v>very high</v>
      </c>
      <c r="AN4" s="31">
        <v>1</v>
      </c>
      <c r="AO4" t="s">
        <v>634</v>
      </c>
      <c r="AP4">
        <f>SUM(coded_data!EV:EV)</f>
        <v>12</v>
      </c>
      <c r="AQ4" s="50">
        <f>AP4/COUNT(coded_data!A:A) / 2</f>
        <v>0.6</v>
      </c>
      <c r="AR4" s="67">
        <f>IF(AS4="very low",1,IF(AS4="low",2,IF(AS4="moderate",3,IF(AS4="high",4,5))))</f>
        <v>4</v>
      </c>
      <c r="AS4" s="68" t="str">
        <f>IF(AQ4&lt;20%,"very low",IF(AQ4&lt;40%,"low",IF(AQ4&lt;60%,"moderate",IF(AQ4&lt;80%,"high","very high"))))</f>
        <v>high</v>
      </c>
      <c r="AU4" s="332" t="s">
        <v>637</v>
      </c>
      <c r="AV4" s="330" t="s">
        <v>642</v>
      </c>
      <c r="AW4" s="330"/>
      <c r="AX4" s="330"/>
      <c r="AY4" s="330" t="s">
        <v>643</v>
      </c>
      <c r="AZ4" s="330"/>
      <c r="BA4" s="331"/>
      <c r="BC4" s="24" t="s">
        <v>286</v>
      </c>
      <c r="BD4" s="69">
        <f>COUNTIF(raw_data!FL:FL, BC4)</f>
        <v>2</v>
      </c>
      <c r="BF4" s="84" t="s">
        <v>637</v>
      </c>
      <c r="BG4" s="23" t="s">
        <v>638</v>
      </c>
      <c r="BH4" s="23" t="s">
        <v>639</v>
      </c>
      <c r="BI4" s="113" t="s">
        <v>640</v>
      </c>
    </row>
    <row r="5" spans="1:61">
      <c r="A5" s="364"/>
      <c r="B5" s="288"/>
      <c r="C5" s="5" t="s">
        <v>327</v>
      </c>
      <c r="D5" s="36">
        <v>6</v>
      </c>
      <c r="E5" s="1">
        <f>COUNTIF(coded_data!B:B,D5)</f>
        <v>0</v>
      </c>
      <c r="G5" s="31">
        <v>9</v>
      </c>
      <c r="H5" s="44" t="s">
        <v>457</v>
      </c>
      <c r="I5" s="36">
        <f>SUM(coded_data!AB:AB)</f>
        <v>22</v>
      </c>
      <c r="J5" s="45">
        <f>I5/COUNT(coded_data!AB:AB) / 4</f>
        <v>0.55000000000000004</v>
      </c>
      <c r="K5" s="62">
        <f t="shared" si="0"/>
        <v>3</v>
      </c>
      <c r="L5" s="5" t="str">
        <f t="shared" si="1"/>
        <v>moderate</v>
      </c>
      <c r="N5" s="30" t="s">
        <v>487</v>
      </c>
      <c r="O5" t="s">
        <v>486</v>
      </c>
      <c r="P5">
        <f>COUNTIF(coded_data!BB:BB, 1)</f>
        <v>0</v>
      </c>
      <c r="Q5">
        <f>COUNTIF(coded_data!BB:BB, 2)</f>
        <v>0</v>
      </c>
      <c r="R5">
        <f>COUNTIF(coded_data!BB:BB, 3)</f>
        <v>0</v>
      </c>
      <c r="S5">
        <f>COUNTIF(coded_data!BB:BB, 4)</f>
        <v>0</v>
      </c>
      <c r="T5">
        <f>COUNTIF(coded_data!BB:BB, 5)</f>
        <v>10</v>
      </c>
      <c r="U5" s="30">
        <f>SUM(coded_data!BB:BB)</f>
        <v>50</v>
      </c>
      <c r="V5" s="43">
        <f>U5/(COUNT(coded_data!A:A) * 5)</f>
        <v>1</v>
      </c>
      <c r="W5" s="62">
        <f t="shared" si="2"/>
        <v>5</v>
      </c>
      <c r="X5" t="str">
        <f t="shared" si="3"/>
        <v>very high</v>
      </c>
      <c r="Z5" s="31">
        <v>2</v>
      </c>
      <c r="AA5" t="s">
        <v>525</v>
      </c>
      <c r="AB5" s="31">
        <f>SUM(coded_data!BT:BT) + SUM(coded_data!BU:BU) + SUM(coded_data!BV:BV)</f>
        <v>27</v>
      </c>
      <c r="AC5" s="50">
        <f>AB5/COUNT(coded_data!A:A)/3</f>
        <v>0.9</v>
      </c>
      <c r="AD5" s="62">
        <f t="shared" si="4"/>
        <v>5</v>
      </c>
      <c r="AE5" s="68" t="str">
        <f t="shared" si="5"/>
        <v>very high</v>
      </c>
      <c r="AG5" s="31">
        <v>5</v>
      </c>
      <c r="AH5" t="s">
        <v>624</v>
      </c>
      <c r="AI5">
        <f>SUM(coded_data!EH:EH)</f>
        <v>8</v>
      </c>
      <c r="AJ5" s="50">
        <f>AI5/COUNT(coded_data!A:A)</f>
        <v>0.8</v>
      </c>
      <c r="AK5" s="67">
        <f t="shared" si="6"/>
        <v>5</v>
      </c>
      <c r="AL5" s="68" t="str">
        <f t="shared" si="7"/>
        <v>very high</v>
      </c>
      <c r="AN5" s="31">
        <v>3</v>
      </c>
      <c r="AO5" t="s">
        <v>636</v>
      </c>
      <c r="AP5">
        <f>SUM(coded_data!EX:EX)</f>
        <v>5</v>
      </c>
      <c r="AQ5" s="50">
        <f>AP5/COUNT(coded_data!A:A)</f>
        <v>0.5</v>
      </c>
      <c r="AR5" s="67">
        <f>IF(AS5="very low",1,IF(AS5="low",2,IF(AS5="moderate",3,IF(AS5="high",4,5))))</f>
        <v>3</v>
      </c>
      <c r="AS5" s="68" t="str">
        <f>IF(AQ5&lt;20%,"very low",IF(AQ5&lt;40%,"low",IF(AQ5&lt;60%,"moderate",IF(AQ5&lt;80%,"high","very high"))))</f>
        <v>moderate</v>
      </c>
      <c r="AU5" s="332"/>
      <c r="AV5" s="5" t="s">
        <v>638</v>
      </c>
      <c r="AW5" s="5" t="s">
        <v>639</v>
      </c>
      <c r="AX5" s="5" t="s">
        <v>640</v>
      </c>
      <c r="AY5" s="5" t="s">
        <v>638</v>
      </c>
      <c r="AZ5" s="5" t="s">
        <v>639</v>
      </c>
      <c r="BA5" s="69" t="s">
        <v>640</v>
      </c>
      <c r="BC5" s="24" t="s">
        <v>672</v>
      </c>
      <c r="BD5" s="69">
        <f>COUNTIF(raw_data!FL:FL, BC5)</f>
        <v>1</v>
      </c>
      <c r="BF5" s="85" t="s">
        <v>676</v>
      </c>
      <c r="BG5" s="86">
        <f>COUNTIF(raw_data!FS:FS, BF5)</f>
        <v>0</v>
      </c>
      <c r="BH5" s="86">
        <f>COUNTIF(raw_data!FT:FT, BF5)</f>
        <v>0</v>
      </c>
      <c r="BI5" s="69">
        <f>COUNTIF(raw_data!FU:FU, BF5)</f>
        <v>0</v>
      </c>
    </row>
    <row r="6" spans="1:61">
      <c r="A6" s="364"/>
      <c r="B6" s="288"/>
      <c r="C6" s="5" t="s">
        <v>4</v>
      </c>
      <c r="D6" s="36">
        <v>5</v>
      </c>
      <c r="E6" s="1">
        <f>COUNTIF(coded_data!B:B,D6)</f>
        <v>2</v>
      </c>
      <c r="G6" s="31">
        <v>1</v>
      </c>
      <c r="H6" s="44" t="s">
        <v>449</v>
      </c>
      <c r="I6" s="48">
        <f>SUM(coded_data!K:K)</f>
        <v>5</v>
      </c>
      <c r="J6" s="45">
        <f>I6/COUNT(coded_data!A:A)</f>
        <v>0.5</v>
      </c>
      <c r="K6" s="62">
        <f t="shared" si="0"/>
        <v>3</v>
      </c>
      <c r="L6" s="5" t="str">
        <f t="shared" si="1"/>
        <v>moderate</v>
      </c>
      <c r="N6" s="30" t="s">
        <v>489</v>
      </c>
      <c r="O6" t="s">
        <v>488</v>
      </c>
      <c r="P6">
        <f>COUNTIF(coded_data!BC:BC, 1)</f>
        <v>0</v>
      </c>
      <c r="Q6">
        <f>COUNTIF(coded_data!BC:BC, 2)</f>
        <v>0</v>
      </c>
      <c r="R6">
        <f>COUNTIF(coded_data!BC:BC, 3)</f>
        <v>0</v>
      </c>
      <c r="S6">
        <f>COUNTIF(coded_data!BC:BC, 4)</f>
        <v>0</v>
      </c>
      <c r="T6">
        <f>COUNTIF(coded_data!BC:BC, 5)</f>
        <v>10</v>
      </c>
      <c r="U6" s="30">
        <f>SUM(coded_data!BC:BC)</f>
        <v>50</v>
      </c>
      <c r="V6" s="43">
        <f>U6/(COUNT(coded_data!A:A) * 5)</f>
        <v>1</v>
      </c>
      <c r="W6" s="62">
        <f t="shared" si="2"/>
        <v>5</v>
      </c>
      <c r="X6" t="str">
        <f t="shared" si="3"/>
        <v>very high</v>
      </c>
      <c r="Z6" s="31">
        <v>15</v>
      </c>
      <c r="AA6" t="s">
        <v>537</v>
      </c>
      <c r="AB6" s="31">
        <f>SUM(coded_data!DY:DY)</f>
        <v>9</v>
      </c>
      <c r="AC6" s="50">
        <f>AB6/COUNT(coded_data!A:A)</f>
        <v>0.9</v>
      </c>
      <c r="AD6" s="62">
        <f t="shared" si="4"/>
        <v>5</v>
      </c>
      <c r="AE6" s="68" t="str">
        <f t="shared" si="5"/>
        <v>very high</v>
      </c>
      <c r="AG6" s="31">
        <v>11</v>
      </c>
      <c r="AH6" t="s">
        <v>630</v>
      </c>
      <c r="AI6">
        <f>SUM(coded_data!ES:ES)</f>
        <v>8</v>
      </c>
      <c r="AJ6" s="50">
        <f>AI6/COUNT(coded_data!A:A)</f>
        <v>0.8</v>
      </c>
      <c r="AK6" s="67">
        <f t="shared" si="6"/>
        <v>5</v>
      </c>
      <c r="AL6" s="68" t="str">
        <f t="shared" si="7"/>
        <v>very high</v>
      </c>
      <c r="AN6" s="31">
        <v>2</v>
      </c>
      <c r="AO6" t="s">
        <v>635</v>
      </c>
      <c r="AP6">
        <f>SUM(coded_data!EW:EW)</f>
        <v>7</v>
      </c>
      <c r="AQ6" s="50">
        <f>AP6/COUNT(coded_data!A:A) / 2</f>
        <v>0.35</v>
      </c>
      <c r="AR6" s="67">
        <f>IF(AS6="very low",1,IF(AS6="low",2,IF(AS6="moderate",3,IF(AS6="high",4,5))))</f>
        <v>2</v>
      </c>
      <c r="AS6" s="68" t="str">
        <f>IF(AQ6&lt;20%,"very low",IF(AQ6&lt;40%,"low",IF(AQ6&lt;60%,"moderate",IF(AQ6&lt;80%,"high","very high"))))</f>
        <v>low</v>
      </c>
      <c r="AU6" s="24" t="s">
        <v>296</v>
      </c>
      <c r="AV6" s="5">
        <f>COUNTIF(raw_data!EZ:EZ, AU6)</f>
        <v>5</v>
      </c>
      <c r="AW6" s="5">
        <f>COUNTIF(raw_data!FA:FA, AU6)</f>
        <v>2</v>
      </c>
      <c r="AX6" s="5">
        <f>COUNTIF(raw_data!FB:FB, AU6)</f>
        <v>2</v>
      </c>
      <c r="AY6" s="5">
        <f>COUNTIF(raw_data!FF:FF, AU6)</f>
        <v>7</v>
      </c>
      <c r="AZ6" s="5">
        <f>COUNTIF(raw_data!FG:FG, AU6)</f>
        <v>1</v>
      </c>
      <c r="BA6" s="69">
        <f>COUNTIF(raw_data!FH:FH, AU6)</f>
        <v>2</v>
      </c>
      <c r="BC6" s="24" t="s">
        <v>289</v>
      </c>
      <c r="BD6" s="69">
        <f>COUNTIF(raw_data!FL:FL, BC6)</f>
        <v>3</v>
      </c>
      <c r="BF6" s="85" t="s">
        <v>294</v>
      </c>
      <c r="BG6" s="86">
        <f>COUNTIF(raw_data!FS:FS, BF6)</f>
        <v>1</v>
      </c>
      <c r="BH6" s="86">
        <f>COUNTIF(raw_data!FT:FT, BF6)</f>
        <v>0</v>
      </c>
      <c r="BI6" s="69">
        <f>COUNTIF(raw_data!FU:FU, BF6)</f>
        <v>0</v>
      </c>
    </row>
    <row r="7" spans="1:61">
      <c r="A7" s="364"/>
      <c r="B7" s="288"/>
      <c r="C7" s="5" t="s">
        <v>328</v>
      </c>
      <c r="D7" s="36">
        <v>4</v>
      </c>
      <c r="E7" s="1">
        <f>COUNTIF(coded_data!B:B,D7)</f>
        <v>0</v>
      </c>
      <c r="G7" s="31">
        <v>12</v>
      </c>
      <c r="H7" s="44" t="s">
        <v>460</v>
      </c>
      <c r="I7" s="36">
        <f>SUM(coded_data!AE:AE)</f>
        <v>4</v>
      </c>
      <c r="J7" s="45">
        <f>I7/COUNT(coded_data!AE:AE)</f>
        <v>0.4</v>
      </c>
      <c r="K7" s="62">
        <f t="shared" si="0"/>
        <v>3</v>
      </c>
      <c r="L7" s="5" t="str">
        <f t="shared" si="1"/>
        <v>moderate</v>
      </c>
      <c r="N7" s="30" t="s">
        <v>507</v>
      </c>
      <c r="O7" t="s">
        <v>508</v>
      </c>
      <c r="P7">
        <f>COUNTIF(coded_data!BM:BM, 1)</f>
        <v>0</v>
      </c>
      <c r="Q7">
        <f>COUNTIF(coded_data!BM:BM, 2)</f>
        <v>0</v>
      </c>
      <c r="R7">
        <f>COUNTIF(coded_data!BM:BM, 3)</f>
        <v>0</v>
      </c>
      <c r="S7">
        <f>COUNTIF(coded_data!BM:BM, 4)</f>
        <v>0</v>
      </c>
      <c r="T7">
        <f>COUNTIF(coded_data!BM:BM, 5)</f>
        <v>10</v>
      </c>
      <c r="U7" s="30">
        <f>SUM(coded_data!BM:BM)</f>
        <v>50</v>
      </c>
      <c r="V7" s="43">
        <f>U7/(COUNT(coded_data!A:A) * 5)</f>
        <v>1</v>
      </c>
      <c r="W7" s="62">
        <f t="shared" si="2"/>
        <v>5</v>
      </c>
      <c r="X7" t="str">
        <f t="shared" si="3"/>
        <v>very high</v>
      </c>
      <c r="Z7" s="31">
        <v>16</v>
      </c>
      <c r="AA7" t="s">
        <v>538</v>
      </c>
      <c r="AB7" s="31">
        <f>SUM(coded_data!DZ:DZ)</f>
        <v>8</v>
      </c>
      <c r="AC7" s="50">
        <f>AB7/COUNT(coded_data!A:A)</f>
        <v>0.8</v>
      </c>
      <c r="AD7" s="62">
        <f t="shared" si="4"/>
        <v>5</v>
      </c>
      <c r="AE7" s="68" t="str">
        <f t="shared" si="5"/>
        <v>very high</v>
      </c>
      <c r="AG7" s="31">
        <v>7</v>
      </c>
      <c r="AH7" t="s">
        <v>626</v>
      </c>
      <c r="AI7">
        <f>SUM(coded_data!EK:EK)</f>
        <v>7</v>
      </c>
      <c r="AJ7" s="50">
        <f>AI7/COUNT(coded_data!A:A)</f>
        <v>0.7</v>
      </c>
      <c r="AK7" s="67">
        <f t="shared" si="6"/>
        <v>4</v>
      </c>
      <c r="AL7" s="68" t="str">
        <f t="shared" si="7"/>
        <v>high</v>
      </c>
      <c r="AU7" s="24" t="s">
        <v>298</v>
      </c>
      <c r="AV7" s="5">
        <f>COUNTIF(raw_data!EZ:EZ, AU7)</f>
        <v>2</v>
      </c>
      <c r="AW7" s="5">
        <f>COUNTIF(raw_data!FA:FA, AU7)</f>
        <v>4</v>
      </c>
      <c r="AX7" s="5">
        <f>COUNTIF(raw_data!FB:FB, AU7)</f>
        <v>1</v>
      </c>
      <c r="AY7" s="5">
        <f>COUNTIF(raw_data!FF:FF, AU7)</f>
        <v>0</v>
      </c>
      <c r="AZ7" s="5">
        <f>COUNTIF(raw_data!FG:FG, AU7)</f>
        <v>4</v>
      </c>
      <c r="BA7" s="69">
        <f>COUNTIF(raw_data!FH:FH, AU7)</f>
        <v>3</v>
      </c>
      <c r="BC7" s="24" t="s">
        <v>673</v>
      </c>
      <c r="BD7" s="69">
        <f>COUNTIF(raw_data!FL:FL, BC7)</f>
        <v>0</v>
      </c>
      <c r="BF7" s="85" t="s">
        <v>677</v>
      </c>
      <c r="BG7" s="86">
        <f>COUNTIF(raw_data!FS:FS, BF7)</f>
        <v>0</v>
      </c>
      <c r="BH7" s="86">
        <f>COUNTIF(raw_data!FT:FT, BF7)</f>
        <v>0</v>
      </c>
      <c r="BI7" s="69">
        <f>COUNTIF(raw_data!FU:FU, BF7)</f>
        <v>0</v>
      </c>
    </row>
    <row r="8" spans="1:61" ht="15" thickBot="1">
      <c r="A8" s="364"/>
      <c r="B8" s="288"/>
      <c r="C8" s="5" t="s">
        <v>3</v>
      </c>
      <c r="D8" s="36">
        <v>3</v>
      </c>
      <c r="E8" s="1">
        <f>COUNTIF(coded_data!B:B,D8)</f>
        <v>3</v>
      </c>
      <c r="G8" s="31">
        <v>13</v>
      </c>
      <c r="H8" s="44" t="s">
        <v>461</v>
      </c>
      <c r="I8" s="36">
        <f>SUM(coded_data!AF:AF)</f>
        <v>3</v>
      </c>
      <c r="J8" s="45">
        <f>I8/COUNT(coded_data!AF:AF)</f>
        <v>0.3</v>
      </c>
      <c r="K8" s="62">
        <f t="shared" si="0"/>
        <v>2</v>
      </c>
      <c r="L8" s="5" t="str">
        <f t="shared" si="1"/>
        <v>low</v>
      </c>
      <c r="N8" s="30" t="s">
        <v>505</v>
      </c>
      <c r="O8" t="s">
        <v>506</v>
      </c>
      <c r="P8">
        <f>COUNTIF(coded_data!BL:BL, 1)</f>
        <v>0</v>
      </c>
      <c r="Q8">
        <f>COUNTIF(coded_data!BL:BL, 2)</f>
        <v>0</v>
      </c>
      <c r="R8">
        <f>COUNTIF(coded_data!BL:BL, 3)</f>
        <v>0</v>
      </c>
      <c r="S8">
        <f>COUNTIF(coded_data!BL:BL, 4)</f>
        <v>3</v>
      </c>
      <c r="T8">
        <f>COUNTIF(coded_data!BL:BL, 5)</f>
        <v>7</v>
      </c>
      <c r="U8" s="30">
        <f>SUM(coded_data!BL:BL)</f>
        <v>47</v>
      </c>
      <c r="V8" s="43">
        <f>U8/(COUNT(coded_data!A:A) * 5)</f>
        <v>0.94</v>
      </c>
      <c r="W8" s="62">
        <f t="shared" si="2"/>
        <v>5</v>
      </c>
      <c r="X8" t="str">
        <f t="shared" si="3"/>
        <v>very high</v>
      </c>
      <c r="Z8" s="31">
        <v>11</v>
      </c>
      <c r="AA8" t="s">
        <v>533</v>
      </c>
      <c r="AB8" s="31">
        <f>SUM(coded_data!DB:DB) + SUM(coded_data!DC:DC) + SUM(coded_data!DD:DD) + SUM(coded_data!DE:DE) + SUM(coded_data!DF:DF)</f>
        <v>34</v>
      </c>
      <c r="AC8" s="50">
        <f>AB8/COUNT(coded_data!A:A) / 5</f>
        <v>0.67999999999999994</v>
      </c>
      <c r="AD8" s="62">
        <f t="shared" si="4"/>
        <v>4</v>
      </c>
      <c r="AE8" s="68" t="str">
        <f t="shared" si="5"/>
        <v>high</v>
      </c>
      <c r="AG8" s="31">
        <v>12</v>
      </c>
      <c r="AH8" t="s">
        <v>631</v>
      </c>
      <c r="AI8">
        <f>SUM(coded_data!ET:ET)</f>
        <v>7</v>
      </c>
      <c r="AJ8" s="50">
        <f>AI8/COUNT(coded_data!A:A)</f>
        <v>0.7</v>
      </c>
      <c r="AK8" s="67">
        <f t="shared" si="6"/>
        <v>4</v>
      </c>
      <c r="AL8" s="68" t="str">
        <f t="shared" si="7"/>
        <v>high</v>
      </c>
      <c r="AU8" s="24" t="s">
        <v>299</v>
      </c>
      <c r="AV8" s="5">
        <f>COUNTIF(raw_data!EZ:EZ, AU8)</f>
        <v>1</v>
      </c>
      <c r="AW8" s="5">
        <f>COUNTIF(raw_data!FA:FA, AU8)</f>
        <v>0</v>
      </c>
      <c r="AX8" s="5">
        <f>COUNTIF(raw_data!FB:FB, AU8)</f>
        <v>0</v>
      </c>
      <c r="AY8" s="5">
        <f>COUNTIF(raw_data!FF:FF, AU8)</f>
        <v>0</v>
      </c>
      <c r="AZ8" s="5">
        <f>COUNTIF(raw_data!FG:FG, AU8)</f>
        <v>0</v>
      </c>
      <c r="BA8" s="69">
        <f>COUNTIF(raw_data!FH:FH, AU8)</f>
        <v>0</v>
      </c>
      <c r="BC8" s="70" t="s">
        <v>287</v>
      </c>
      <c r="BD8" s="72">
        <f>COUNTIF(raw_data!FL:FL, BC8)</f>
        <v>1</v>
      </c>
      <c r="BF8" s="85" t="s">
        <v>678</v>
      </c>
      <c r="BG8" s="86">
        <f>COUNTIF(raw_data!FS:FS, BF8)</f>
        <v>0</v>
      </c>
      <c r="BH8" s="86">
        <f>COUNTIF(raw_data!FT:FT, BF8)</f>
        <v>0</v>
      </c>
      <c r="BI8" s="69">
        <f>COUNTIF(raw_data!FU:FU, BF8)</f>
        <v>0</v>
      </c>
    </row>
    <row r="9" spans="1:61" ht="15" thickBot="1">
      <c r="A9" s="364"/>
      <c r="B9" s="288"/>
      <c r="C9" s="5" t="s">
        <v>1</v>
      </c>
      <c r="D9" s="36">
        <v>2</v>
      </c>
      <c r="E9" s="1">
        <f>COUNTIF(coded_data!B:B,D9)</f>
        <v>2</v>
      </c>
      <c r="G9" s="31">
        <v>11</v>
      </c>
      <c r="H9" s="44" t="s">
        <v>459</v>
      </c>
      <c r="I9" s="36">
        <f>SUM(coded_data!AD:AD)</f>
        <v>3</v>
      </c>
      <c r="J9" s="45">
        <f>I9/COUNT(coded_data!AD:AD)</f>
        <v>0.3</v>
      </c>
      <c r="K9" s="62">
        <f t="shared" si="0"/>
        <v>2</v>
      </c>
      <c r="L9" s="5" t="str">
        <f t="shared" si="1"/>
        <v>low</v>
      </c>
      <c r="N9" s="30" t="s">
        <v>495</v>
      </c>
      <c r="O9" t="s">
        <v>496</v>
      </c>
      <c r="P9">
        <f>COUNTIF(coded_data!BG:BG, 1)</f>
        <v>0</v>
      </c>
      <c r="Q9">
        <f>COUNTIF(coded_data!BG:BG, 2)</f>
        <v>0</v>
      </c>
      <c r="R9">
        <f>COUNTIF(coded_data!BG:BG, 3)</f>
        <v>0</v>
      </c>
      <c r="S9">
        <f>COUNTIF(coded_data!BG:BG, 4)</f>
        <v>4</v>
      </c>
      <c r="T9">
        <f>COUNTIF(coded_data!BG:BG, 5)</f>
        <v>6</v>
      </c>
      <c r="U9" s="30">
        <f>SUM(coded_data!BG:BG)</f>
        <v>46</v>
      </c>
      <c r="V9" s="43">
        <f>U9/(COUNT(coded_data!A:A) * 5)</f>
        <v>0.92</v>
      </c>
      <c r="W9" s="62">
        <f t="shared" si="2"/>
        <v>5</v>
      </c>
      <c r="X9" t="str">
        <f t="shared" si="3"/>
        <v>very high</v>
      </c>
      <c r="Z9" s="31">
        <v>8</v>
      </c>
      <c r="AA9" t="s">
        <v>530</v>
      </c>
      <c r="AB9" s="31">
        <f>SUM(coded_data!CV:CV) + SUM(coded_data!CW:CW) + SUM(coded_data!CX:CX) + SUM(coded_data!CY:CY)</f>
        <v>25</v>
      </c>
      <c r="AC9" s="50">
        <f>AB9/COUNT(coded_data!A:A)/4</f>
        <v>0.625</v>
      </c>
      <c r="AD9" s="62">
        <f t="shared" si="4"/>
        <v>4</v>
      </c>
      <c r="AE9" s="68" t="str">
        <f t="shared" si="5"/>
        <v>high</v>
      </c>
      <c r="AG9" s="31">
        <v>8</v>
      </c>
      <c r="AH9" t="s">
        <v>627</v>
      </c>
      <c r="AI9">
        <f>SUM(coded_data!EL:EL) + SUM(coded_data!EM:EM) + SUM(coded_data!EN:EN)</f>
        <v>16</v>
      </c>
      <c r="AJ9" s="50">
        <f>AI9/COUNT(coded_data!A:A) / 3</f>
        <v>0.53333333333333333</v>
      </c>
      <c r="AK9" s="67">
        <f t="shared" si="6"/>
        <v>3</v>
      </c>
      <c r="AL9" s="68" t="str">
        <f t="shared" si="7"/>
        <v>moderate</v>
      </c>
      <c r="AU9" s="24" t="s">
        <v>305</v>
      </c>
      <c r="AV9" s="5">
        <f>COUNTIF(raw_data!EZ:EZ, AU9)</f>
        <v>0</v>
      </c>
      <c r="AW9" s="5">
        <f>COUNTIF(raw_data!FA:FA, AU9)</f>
        <v>0</v>
      </c>
      <c r="AX9" s="5">
        <f>COUNTIF(raw_data!FB:FB, AU9)</f>
        <v>0</v>
      </c>
      <c r="AY9" s="5">
        <f>COUNTIF(raw_data!FF:FF, AU9)</f>
        <v>1</v>
      </c>
      <c r="AZ9" s="5">
        <f>COUNTIF(raw_data!FG:FG, AU9)</f>
        <v>0</v>
      </c>
      <c r="BA9" s="69">
        <f>COUNTIF(raw_data!FH:FH, AU9)</f>
        <v>0</v>
      </c>
      <c r="BC9" s="322" t="s">
        <v>670</v>
      </c>
      <c r="BD9" s="323"/>
      <c r="BF9" s="85" t="s">
        <v>679</v>
      </c>
      <c r="BG9" s="86">
        <f>COUNTIF(raw_data!FS:FS, BF9)</f>
        <v>0</v>
      </c>
      <c r="BH9" s="86">
        <f>COUNTIF(raw_data!FT:FT, BF9)</f>
        <v>0</v>
      </c>
      <c r="BI9" s="69">
        <f>COUNTIF(raw_data!FU:FU, BF9)</f>
        <v>0</v>
      </c>
    </row>
    <row r="10" spans="1:61">
      <c r="A10" s="364"/>
      <c r="B10" s="288"/>
      <c r="C10" s="5" t="s">
        <v>329</v>
      </c>
      <c r="D10" s="36">
        <v>1</v>
      </c>
      <c r="E10" s="1">
        <f>COUNTIF(coded_data!B:B,D10)</f>
        <v>0</v>
      </c>
      <c r="G10" s="31">
        <v>10</v>
      </c>
      <c r="H10" s="44" t="s">
        <v>458</v>
      </c>
      <c r="I10" s="36">
        <f>SUM(coded_data!AC:AC)</f>
        <v>3</v>
      </c>
      <c r="J10" s="45">
        <f>I10/COUNT(coded_data!AC:AC)</f>
        <v>0.3</v>
      </c>
      <c r="K10" s="62">
        <f t="shared" si="0"/>
        <v>2</v>
      </c>
      <c r="L10" s="5" t="str">
        <f t="shared" si="1"/>
        <v>low</v>
      </c>
      <c r="N10" s="30" t="s">
        <v>477</v>
      </c>
      <c r="O10" t="s">
        <v>475</v>
      </c>
      <c r="P10">
        <f>COUNTIF(coded_data!AW:AW, 1)</f>
        <v>0</v>
      </c>
      <c r="Q10">
        <f>COUNTIF(coded_data!AW:AW, 2)</f>
        <v>0</v>
      </c>
      <c r="R10">
        <f>COUNTIF(coded_data!AW:AW, 3)</f>
        <v>0</v>
      </c>
      <c r="S10">
        <f>COUNTIF(coded_data!AW:AW, 4)</f>
        <v>6</v>
      </c>
      <c r="T10">
        <f>COUNTIF(coded_data!AW:AW, 5)</f>
        <v>4</v>
      </c>
      <c r="U10" s="30">
        <f>SUM(coded_data!AW:AW)</f>
        <v>44</v>
      </c>
      <c r="V10" s="43">
        <f>U10/(COUNT(coded_data!A:A) * 5)</f>
        <v>0.88</v>
      </c>
      <c r="W10" s="62">
        <f t="shared" si="2"/>
        <v>5</v>
      </c>
      <c r="X10" t="str">
        <f t="shared" si="3"/>
        <v>very high</v>
      </c>
      <c r="Z10" s="31">
        <v>6</v>
      </c>
      <c r="AA10" t="s">
        <v>528</v>
      </c>
      <c r="AB10" s="31">
        <f>SUM(coded_data!CO:CO)</f>
        <v>6</v>
      </c>
      <c r="AC10" s="50">
        <f>AB10/COUNT(coded_data!A:A)</f>
        <v>0.6</v>
      </c>
      <c r="AD10" s="62">
        <f t="shared" si="4"/>
        <v>4</v>
      </c>
      <c r="AE10" s="68" t="str">
        <f t="shared" si="5"/>
        <v>high</v>
      </c>
      <c r="AG10" s="31">
        <v>1</v>
      </c>
      <c r="AH10" t="s">
        <v>620</v>
      </c>
      <c r="AI10">
        <f>SUM(coded_data!EB:EB)</f>
        <v>5</v>
      </c>
      <c r="AJ10" s="50">
        <f>AI10/COUNT(coded_data!A:A)</f>
        <v>0.5</v>
      </c>
      <c r="AK10" s="67">
        <f t="shared" si="6"/>
        <v>3</v>
      </c>
      <c r="AL10" s="68" t="str">
        <f t="shared" si="7"/>
        <v>moderate</v>
      </c>
      <c r="AU10" s="24" t="s">
        <v>297</v>
      </c>
      <c r="AV10" s="5">
        <f>COUNTIF(raw_data!EZ:EZ, AU10)</f>
        <v>2</v>
      </c>
      <c r="AW10" s="5">
        <f>COUNTIF(raw_data!FA:FA, AU10)</f>
        <v>4</v>
      </c>
      <c r="AX10" s="5">
        <f>COUNTIF(raw_data!FB:FB, AU10)</f>
        <v>1</v>
      </c>
      <c r="AY10" s="5">
        <f>COUNTIF(raw_data!FF:FF, AU10)</f>
        <v>2</v>
      </c>
      <c r="AZ10" s="5">
        <f>COUNTIF(raw_data!FG:FG, AU10)</f>
        <v>5</v>
      </c>
      <c r="BA10" s="69">
        <f>COUNTIF(raw_data!FH:FH, AU10)</f>
        <v>0</v>
      </c>
      <c r="BC10" s="24" t="s">
        <v>296</v>
      </c>
      <c r="BD10" s="69">
        <f>COUNTIF(raw_data!FM:FM, "yes")</f>
        <v>10</v>
      </c>
      <c r="BF10" s="85" t="s">
        <v>296</v>
      </c>
      <c r="BG10" s="86">
        <f>COUNTIF(raw_data!FS:FS, BF10)</f>
        <v>4</v>
      </c>
      <c r="BH10" s="86">
        <f>COUNTIF(raw_data!FT:FT, BF10)</f>
        <v>0</v>
      </c>
      <c r="BI10" s="69">
        <f>COUNTIF(raw_data!FU:FU, BF10)</f>
        <v>2</v>
      </c>
    </row>
    <row r="11" spans="1:61">
      <c r="A11" s="363"/>
      <c r="B11" s="287"/>
      <c r="C11" s="33" t="s">
        <v>330</v>
      </c>
      <c r="D11" s="37">
        <v>0</v>
      </c>
      <c r="E11" s="38">
        <f>COUNTIF(coded_data!B:B,D11)</f>
        <v>2</v>
      </c>
      <c r="G11" s="31">
        <v>7</v>
      </c>
      <c r="H11" s="44" t="s">
        <v>455</v>
      </c>
      <c r="I11" s="36">
        <f>SUM(coded_data!X:X)</f>
        <v>3</v>
      </c>
      <c r="J11" s="45">
        <f>I11/COUNT(coded_data!X:X)</f>
        <v>0.3</v>
      </c>
      <c r="K11" s="62">
        <f t="shared" si="0"/>
        <v>2</v>
      </c>
      <c r="L11" s="5" t="str">
        <f t="shared" si="1"/>
        <v>low</v>
      </c>
      <c r="N11" s="30" t="s">
        <v>470</v>
      </c>
      <c r="O11" t="s">
        <v>469</v>
      </c>
      <c r="P11">
        <f>COUNTIF(coded_data!AS:AS, 1)</f>
        <v>0</v>
      </c>
      <c r="Q11">
        <f>COUNTIF(coded_data!AS:AS, 2)</f>
        <v>0</v>
      </c>
      <c r="R11">
        <f>COUNTIF(coded_data!AS:AS, 3)</f>
        <v>0</v>
      </c>
      <c r="S11">
        <f>COUNTIF(coded_data!AS:AS, 4)</f>
        <v>7</v>
      </c>
      <c r="T11">
        <f>COUNTIF(coded_data!AS:AS, 5)</f>
        <v>3</v>
      </c>
      <c r="U11" s="30">
        <f>SUM(coded_data!AS:AS)</f>
        <v>43</v>
      </c>
      <c r="V11" s="43">
        <f>U11/(COUNT(coded_data!A:A) * 5)</f>
        <v>0.86</v>
      </c>
      <c r="W11" s="62">
        <f t="shared" si="2"/>
        <v>5</v>
      </c>
      <c r="X11" t="str">
        <f t="shared" si="3"/>
        <v>very high</v>
      </c>
      <c r="Z11" s="31">
        <v>13</v>
      </c>
      <c r="AA11" t="s">
        <v>535</v>
      </c>
      <c r="AB11" s="31">
        <f>SUM(coded_data!DM:DM) + SUM(coded_data!DN:DN) + SUM(coded_data!DO:DO) + SUM(coded_data!DP:DP) + SUM(coded_data!DQ:DQ) + SUM(coded_data!DR:DR)</f>
        <v>33</v>
      </c>
      <c r="AC11" s="50">
        <f>AB11/COUNT(coded_data!A:A) / 6</f>
        <v>0.54999999999999993</v>
      </c>
      <c r="AD11" s="62">
        <f t="shared" si="4"/>
        <v>3</v>
      </c>
      <c r="AE11" s="68" t="str">
        <f t="shared" si="5"/>
        <v>moderate</v>
      </c>
      <c r="AG11" s="31">
        <v>3</v>
      </c>
      <c r="AH11" t="s">
        <v>621</v>
      </c>
      <c r="AI11">
        <f>SUM(coded_data!EE:EE)</f>
        <v>5</v>
      </c>
      <c r="AJ11" s="50">
        <f>AI11/COUNT(coded_data!A:A)</f>
        <v>0.5</v>
      </c>
      <c r="AK11" s="67">
        <f t="shared" si="6"/>
        <v>3</v>
      </c>
      <c r="AL11" s="68" t="str">
        <f t="shared" si="7"/>
        <v>moderate</v>
      </c>
      <c r="AU11" s="24" t="s">
        <v>41</v>
      </c>
      <c r="AV11" s="5">
        <f>COUNTIF(coded_data!EZ:EZ, 2)</f>
        <v>0</v>
      </c>
      <c r="AW11" s="86">
        <f>COUNTIF(coded_data!FA:FA, 2)</f>
        <v>0</v>
      </c>
      <c r="AX11" s="86">
        <f>COUNTIF(coded_data!FB:FB, 2)</f>
        <v>2</v>
      </c>
      <c r="AY11" s="5">
        <f>COUNTIF(coded_data!FF:FF, 2)</f>
        <v>0</v>
      </c>
      <c r="AZ11" s="86">
        <f>COUNTIF(coded_data!FG:FG, 2)</f>
        <v>0</v>
      </c>
      <c r="BA11" s="86">
        <f>COUNTIF(coded_data!FH:FH, 2)</f>
        <v>0</v>
      </c>
      <c r="BC11" s="24" t="s">
        <v>298</v>
      </c>
      <c r="BD11" s="69">
        <f>COUNTIF(raw_data!FN:FN, "yes")</f>
        <v>6</v>
      </c>
      <c r="BF11" s="85" t="s">
        <v>299</v>
      </c>
      <c r="BG11" s="86">
        <f>COUNTIF(raw_data!FS:FS, BF11)</f>
        <v>0</v>
      </c>
      <c r="BH11" s="86">
        <f>COUNTIF(raw_data!FT:FT, BF11)</f>
        <v>0</v>
      </c>
      <c r="BI11" s="69">
        <f>COUNTIF(raw_data!FU:FU, BF11)</f>
        <v>0</v>
      </c>
    </row>
    <row r="12" spans="1:61" ht="15" customHeight="1" thickBot="1">
      <c r="A12" s="362">
        <v>2</v>
      </c>
      <c r="B12" s="286" t="s">
        <v>716</v>
      </c>
      <c r="C12" s="32" t="s">
        <v>6</v>
      </c>
      <c r="D12" s="34">
        <v>0</v>
      </c>
      <c r="E12" s="35">
        <f>COUNTIF(coded_data!C:C,D12)</f>
        <v>3</v>
      </c>
      <c r="G12" s="31">
        <v>4</v>
      </c>
      <c r="H12" s="44" t="s">
        <v>451</v>
      </c>
      <c r="I12" s="48">
        <f>SUM(coded_data!P:P)</f>
        <v>3</v>
      </c>
      <c r="J12" s="45">
        <f>I12/COUNT(coded_data!D:D)</f>
        <v>0.3</v>
      </c>
      <c r="K12" s="62">
        <f t="shared" si="0"/>
        <v>2</v>
      </c>
      <c r="L12" s="5" t="str">
        <f t="shared" si="1"/>
        <v>low</v>
      </c>
      <c r="N12" s="30" t="s">
        <v>473</v>
      </c>
      <c r="O12" t="s">
        <v>472</v>
      </c>
      <c r="P12">
        <f>COUNTIF(coded_data!AU:AU, 1)</f>
        <v>0</v>
      </c>
      <c r="Q12">
        <f>COUNTIF(coded_data!AU:AU, 2)</f>
        <v>0</v>
      </c>
      <c r="R12">
        <f>COUNTIF(coded_data!AU:AU, 3)</f>
        <v>0</v>
      </c>
      <c r="S12">
        <f>COUNTIF(coded_data!AU:AU, 4)</f>
        <v>9</v>
      </c>
      <c r="T12">
        <f>COUNTIF(coded_data!AU:AU, 5)</f>
        <v>1</v>
      </c>
      <c r="U12" s="30">
        <f>SUM(coded_data!AU:AU)</f>
        <v>41</v>
      </c>
      <c r="V12" s="43">
        <f>U12/(COUNT(coded_data!A:A) * 5)</f>
        <v>0.82</v>
      </c>
      <c r="W12" s="62">
        <f t="shared" si="2"/>
        <v>5</v>
      </c>
      <c r="X12" t="str">
        <f t="shared" si="3"/>
        <v>very high</v>
      </c>
      <c r="Z12" s="31">
        <v>14</v>
      </c>
      <c r="AA12" t="s">
        <v>536</v>
      </c>
      <c r="AB12" s="31">
        <f>SUM(coded_data!DS:DS)+SUM(coded_data!DT:DT)+SUM(coded_data!DU:DU)+(SUM(coded_data!DV:DV)+SUM(coded_data!DW:DW)+SUM(coded_data!DX:DX))</f>
        <v>32</v>
      </c>
      <c r="AC12" s="50">
        <f>AB12/COUNT(coded_data!A:A) / 6</f>
        <v>0.53333333333333333</v>
      </c>
      <c r="AD12" s="62">
        <f t="shared" si="4"/>
        <v>3</v>
      </c>
      <c r="AE12" s="68" t="str">
        <f t="shared" si="5"/>
        <v>moderate</v>
      </c>
      <c r="AG12" s="31">
        <v>2</v>
      </c>
      <c r="AH12" t="s">
        <v>622</v>
      </c>
      <c r="AI12">
        <f>SUM(coded_data!EC:EC) + SUM(coded_data!ED:ED)</f>
        <v>4</v>
      </c>
      <c r="AJ12" s="50">
        <f>AI12/COUNT(coded_data!A:A) / 2</f>
        <v>0.2</v>
      </c>
      <c r="AK12" s="67">
        <f t="shared" si="6"/>
        <v>2</v>
      </c>
      <c r="AL12" s="68" t="str">
        <f t="shared" si="7"/>
        <v>low</v>
      </c>
      <c r="AU12" s="24" t="s">
        <v>45</v>
      </c>
      <c r="AV12" s="5">
        <f>COUNTIF(raw_data!EZ:EZ, AU12)</f>
        <v>0</v>
      </c>
      <c r="AW12" s="5">
        <f>COUNTIF(raw_data!FA:FA, AU12)</f>
        <v>0</v>
      </c>
      <c r="AX12" s="5">
        <f>COUNTIF(raw_data!FB:FB, AU12)</f>
        <v>4</v>
      </c>
      <c r="AY12" s="5">
        <f>COUNTIF(raw_data!FF:FF, AU12)</f>
        <v>0</v>
      </c>
      <c r="AZ12" s="5">
        <f>COUNTIF(raw_data!FG:FG, AU12)</f>
        <v>0</v>
      </c>
      <c r="BA12" s="69">
        <f>COUNTIF(raw_data!FH:FH, AU12)</f>
        <v>5</v>
      </c>
      <c r="BC12" s="24" t="s">
        <v>305</v>
      </c>
      <c r="BD12" s="69">
        <f>COUNTIF(raw_data!FO:FO, "yes")</f>
        <v>2</v>
      </c>
      <c r="BF12" s="85" t="s">
        <v>680</v>
      </c>
      <c r="BG12" s="86">
        <f>COUNTIF(raw_data!FS:FS, BF12)</f>
        <v>0</v>
      </c>
      <c r="BH12" s="86">
        <f>COUNTIF(raw_data!FT:FT, BF12)</f>
        <v>0</v>
      </c>
      <c r="BI12" s="69">
        <f>COUNTIF(raw_data!FU:FU, BF12)</f>
        <v>0</v>
      </c>
    </row>
    <row r="13" spans="1:61" ht="15" thickBot="1">
      <c r="A13" s="364"/>
      <c r="B13" s="288"/>
      <c r="C13" s="5" t="s">
        <v>331</v>
      </c>
      <c r="D13" s="36">
        <v>1</v>
      </c>
      <c r="E13" s="1">
        <f>COUNTIF(coded_data!C:C,D13)</f>
        <v>0</v>
      </c>
      <c r="G13" s="31">
        <v>18</v>
      </c>
      <c r="H13" s="44" t="s">
        <v>466</v>
      </c>
      <c r="I13" s="36">
        <f>SUM(coded_data!AP:AP)</f>
        <v>10</v>
      </c>
      <c r="J13" s="45">
        <f>I13/COUNT(coded_data!AP:AP) / 4</f>
        <v>0.25</v>
      </c>
      <c r="K13" s="62">
        <f t="shared" si="0"/>
        <v>2</v>
      </c>
      <c r="L13" s="5" t="str">
        <f t="shared" si="1"/>
        <v>low</v>
      </c>
      <c r="N13" s="30" t="s">
        <v>497</v>
      </c>
      <c r="O13" t="s">
        <v>498</v>
      </c>
      <c r="P13">
        <f>COUNTIF(coded_data!BH:BH, 1)</f>
        <v>0</v>
      </c>
      <c r="Q13">
        <f>COUNTIF(coded_data!BH:BH, 2)</f>
        <v>0</v>
      </c>
      <c r="R13">
        <f>COUNTIF(coded_data!BH:BH, 3)</f>
        <v>2</v>
      </c>
      <c r="S13">
        <f>COUNTIF(coded_data!BH:BH, 4)</f>
        <v>6</v>
      </c>
      <c r="T13">
        <f>COUNTIF(coded_data!BH:BH, 5)</f>
        <v>2</v>
      </c>
      <c r="U13" s="30">
        <f>SUM(coded_data!BH:BH)</f>
        <v>40</v>
      </c>
      <c r="V13" s="43">
        <f>U13/(COUNT(coded_data!A:A) * 5)</f>
        <v>0.8</v>
      </c>
      <c r="W13" s="62">
        <f t="shared" si="2"/>
        <v>5</v>
      </c>
      <c r="X13" t="str">
        <f t="shared" si="3"/>
        <v>very high</v>
      </c>
      <c r="Z13" s="31">
        <v>10</v>
      </c>
      <c r="AA13" t="s">
        <v>532</v>
      </c>
      <c r="AB13" s="31">
        <f>SUM(coded_data!DA:DA)</f>
        <v>5</v>
      </c>
      <c r="AC13" s="50">
        <f>AB13/COUNT(coded_data!A:A)</f>
        <v>0.5</v>
      </c>
      <c r="AD13" s="62">
        <f t="shared" si="4"/>
        <v>3</v>
      </c>
      <c r="AE13" s="68" t="str">
        <f t="shared" si="5"/>
        <v>moderate</v>
      </c>
      <c r="AG13" s="31">
        <v>4</v>
      </c>
      <c r="AH13" t="s">
        <v>623</v>
      </c>
      <c r="AI13">
        <f>SUM(coded_data!EF:EF) + SUM(coded_data!EG:EG)</f>
        <v>4</v>
      </c>
      <c r="AJ13" s="50">
        <f>AI13/COUNT(coded_data!A:A) / 2</f>
        <v>0.2</v>
      </c>
      <c r="AK13" s="67">
        <f t="shared" si="6"/>
        <v>2</v>
      </c>
      <c r="AL13" s="68" t="str">
        <f t="shared" si="7"/>
        <v>low</v>
      </c>
      <c r="AU13" s="322" t="s">
        <v>671</v>
      </c>
      <c r="AV13" s="240"/>
      <c r="AW13" s="240"/>
      <c r="AX13" s="240"/>
      <c r="AY13" s="240"/>
      <c r="AZ13" s="240"/>
      <c r="BA13" s="241"/>
      <c r="BC13" s="24" t="s">
        <v>297</v>
      </c>
      <c r="BD13" s="69">
        <f>COUNTIF(raw_data!FP:FP, "yes")</f>
        <v>8</v>
      </c>
      <c r="BF13" s="85" t="s">
        <v>297</v>
      </c>
      <c r="BG13" s="86">
        <f>COUNTIF(raw_data!FS:FS, BF13)</f>
        <v>3</v>
      </c>
      <c r="BH13" s="86">
        <f>COUNTIF(raw_data!FT:FT, BF13)</f>
        <v>4</v>
      </c>
      <c r="BI13" s="69">
        <f>COUNTIF(raw_data!FU:FU, BF13)</f>
        <v>1</v>
      </c>
    </row>
    <row r="14" spans="1:61" ht="15" thickBot="1">
      <c r="A14" s="364"/>
      <c r="B14" s="288"/>
      <c r="C14" s="5" t="s">
        <v>7</v>
      </c>
      <c r="D14" s="36">
        <v>2</v>
      </c>
      <c r="E14" s="1">
        <f>COUNTIF(coded_data!C:C,D14)</f>
        <v>6</v>
      </c>
      <c r="G14" s="31">
        <v>16</v>
      </c>
      <c r="H14" s="44" t="s">
        <v>464</v>
      </c>
      <c r="I14" s="48">
        <f>SUM(coded_data!AN:AN)</f>
        <v>10</v>
      </c>
      <c r="J14" s="45">
        <f>I14/COUNT(coded_data!A:A) / 4</f>
        <v>0.25</v>
      </c>
      <c r="K14" s="62">
        <f t="shared" si="0"/>
        <v>2</v>
      </c>
      <c r="L14" s="5" t="str">
        <f t="shared" si="1"/>
        <v>low</v>
      </c>
      <c r="N14" s="30" t="s">
        <v>509</v>
      </c>
      <c r="O14" t="s">
        <v>510</v>
      </c>
      <c r="P14">
        <f>COUNTIF(coded_data!BN:BN, 1)</f>
        <v>0</v>
      </c>
      <c r="Q14">
        <f>COUNTIF(coded_data!BN:BN, 2)</f>
        <v>0</v>
      </c>
      <c r="R14">
        <f>COUNTIF(coded_data!BN:BN, 3)</f>
        <v>2</v>
      </c>
      <c r="S14">
        <f>COUNTIF(coded_data!BN:BN, 4)</f>
        <v>6</v>
      </c>
      <c r="T14">
        <f>COUNTIF(coded_data!BN:BN, 5)</f>
        <v>2</v>
      </c>
      <c r="U14" s="30">
        <f>SUM(coded_data!BN:BN)</f>
        <v>40</v>
      </c>
      <c r="V14" s="43">
        <f>U14/(COUNT(coded_data!A:A) * 5)</f>
        <v>0.8</v>
      </c>
      <c r="W14" s="62">
        <f t="shared" si="2"/>
        <v>5</v>
      </c>
      <c r="X14" t="str">
        <f t="shared" si="3"/>
        <v>very high</v>
      </c>
      <c r="Z14" s="31">
        <v>12</v>
      </c>
      <c r="AA14" t="s">
        <v>534</v>
      </c>
      <c r="AB14" s="31">
        <f>SUM(coded_data!DG:DG) + SUM(coded_data!DH:DH) + SUM(coded_data!DI:DI) + SUM(coded_data!DJ:DJ) + SUM(coded_data!DK:DK) + SUM(coded_data!DL:DL)</f>
        <v>29</v>
      </c>
      <c r="AC14" s="50">
        <f>AB14/COUNT(coded_data!A:A) / 6</f>
        <v>0.48333333333333334</v>
      </c>
      <c r="AD14" s="62">
        <f t="shared" si="4"/>
        <v>3</v>
      </c>
      <c r="AE14" s="68" t="str">
        <f t="shared" si="5"/>
        <v>moderate</v>
      </c>
      <c r="AG14" s="31">
        <v>9</v>
      </c>
      <c r="AH14" t="s">
        <v>628</v>
      </c>
      <c r="AI14">
        <f>SUM(coded_data!EO:EO)</f>
        <v>1</v>
      </c>
      <c r="AJ14" s="50">
        <f>AI14/COUNT(coded_data!A:A)</f>
        <v>0.1</v>
      </c>
      <c r="AK14" s="67">
        <f t="shared" si="6"/>
        <v>1</v>
      </c>
      <c r="AL14" s="68" t="str">
        <f t="shared" si="7"/>
        <v>very low</v>
      </c>
      <c r="AU14" s="332" t="s">
        <v>645</v>
      </c>
      <c r="AV14" s="330" t="s">
        <v>642</v>
      </c>
      <c r="AW14" s="330"/>
      <c r="AX14" s="330"/>
      <c r="AY14" s="330" t="s">
        <v>643</v>
      </c>
      <c r="AZ14" s="330"/>
      <c r="BA14" s="331"/>
      <c r="BC14" s="80" t="s">
        <v>674</v>
      </c>
      <c r="BD14" s="69">
        <f>COUNTIF(raw_data!FQ:FQ, "yes")</f>
        <v>5</v>
      </c>
      <c r="BF14" s="87" t="s">
        <v>41</v>
      </c>
      <c r="BG14" s="71">
        <f>COUNTIF(coded_data!FS:FS, 2)</f>
        <v>2</v>
      </c>
      <c r="BH14" s="71">
        <f>COUNTIF(coded_data!FT:FT, 2)</f>
        <v>5</v>
      </c>
      <c r="BI14" s="72">
        <f>COUNTIF(coded_data!FU:FU, 2)</f>
        <v>0</v>
      </c>
    </row>
    <row r="15" spans="1:61" ht="15" thickBot="1">
      <c r="A15" s="364"/>
      <c r="B15" s="288"/>
      <c r="C15" s="5" t="s">
        <v>8</v>
      </c>
      <c r="D15" s="36">
        <v>3</v>
      </c>
      <c r="E15" s="1">
        <f>COUNTIF(coded_data!C:C,D15)</f>
        <v>1</v>
      </c>
      <c r="G15" s="31">
        <v>15</v>
      </c>
      <c r="H15" s="44" t="s">
        <v>463</v>
      </c>
      <c r="I15" s="36">
        <f>SUM(coded_data!AM:AM)</f>
        <v>11</v>
      </c>
      <c r="J15" s="45">
        <f>I15/COUNT(coded_data!A:A) / 5</f>
        <v>0.22000000000000003</v>
      </c>
      <c r="K15" s="62">
        <f t="shared" si="0"/>
        <v>2</v>
      </c>
      <c r="L15" s="5" t="str">
        <f t="shared" si="1"/>
        <v>low</v>
      </c>
      <c r="N15" s="30" t="s">
        <v>485</v>
      </c>
      <c r="O15" t="s">
        <v>484</v>
      </c>
      <c r="P15">
        <f>COUNTIF(coded_data!BA:BA, 1)</f>
        <v>0</v>
      </c>
      <c r="Q15">
        <f>COUNTIF(coded_data!BA:BA, 2)</f>
        <v>0</v>
      </c>
      <c r="R15">
        <f>COUNTIF(coded_data!BA:BA, 3)</f>
        <v>1</v>
      </c>
      <c r="S15">
        <f>COUNTIF(coded_data!BA:BA, 4)</f>
        <v>9</v>
      </c>
      <c r="T15">
        <f>COUNTIF(coded_data!BA:BA, 5)</f>
        <v>0</v>
      </c>
      <c r="U15" s="30">
        <f>SUM(coded_data!BA:BA)</f>
        <v>39</v>
      </c>
      <c r="V15" s="43">
        <f>U15/(COUNT(coded_data!A:A) * 5)</f>
        <v>0.78</v>
      </c>
      <c r="W15" s="62">
        <f t="shared" si="2"/>
        <v>4</v>
      </c>
      <c r="X15" t="str">
        <f t="shared" si="3"/>
        <v>high</v>
      </c>
      <c r="Z15" s="31">
        <v>5</v>
      </c>
      <c r="AA15" t="s">
        <v>527</v>
      </c>
      <c r="AB15" s="31">
        <f>SUM(coded_data!CK:CK) + SUM(coded_data!CL:CL) + SUM(coded_data!CM:CM) + SUM(coded_data!CN:CN)</f>
        <v>19</v>
      </c>
      <c r="AC15" s="50">
        <f>AB15/COUNT(coded_data!A:A)/4</f>
        <v>0.47499999999999998</v>
      </c>
      <c r="AD15" s="62">
        <f t="shared" si="4"/>
        <v>3</v>
      </c>
      <c r="AE15" s="68" t="str">
        <f t="shared" si="5"/>
        <v>moderate</v>
      </c>
      <c r="AG15" s="31">
        <v>10</v>
      </c>
      <c r="AH15" t="s">
        <v>629</v>
      </c>
      <c r="AI15">
        <f>SUM(coded_data!EP:EP) + SUM(coded_data!EQ:EQ) + SUM(coded_data!ER:ER)</f>
        <v>3</v>
      </c>
      <c r="AJ15" s="50">
        <f>AI15/COUNT(coded_data!A:A) / 3</f>
        <v>9.9999999999999992E-2</v>
      </c>
      <c r="AK15" s="67">
        <f t="shared" si="6"/>
        <v>1</v>
      </c>
      <c r="AL15" s="68" t="str">
        <f t="shared" si="7"/>
        <v>very low</v>
      </c>
      <c r="AU15" s="332"/>
      <c r="AV15" s="5" t="s">
        <v>638</v>
      </c>
      <c r="AW15" s="5" t="s">
        <v>639</v>
      </c>
      <c r="AX15" s="5" t="s">
        <v>640</v>
      </c>
      <c r="AY15" s="5" t="s">
        <v>638</v>
      </c>
      <c r="AZ15" s="5" t="s">
        <v>639</v>
      </c>
      <c r="BA15" s="69" t="s">
        <v>640</v>
      </c>
      <c r="BC15" s="81" t="s">
        <v>41</v>
      </c>
      <c r="BD15" s="72">
        <f>COUNT(raw_data!A:A)-COUNTIF(raw_data!FR:FR,"na")</f>
        <v>3</v>
      </c>
      <c r="BE15" s="3"/>
      <c r="BF15" s="3"/>
      <c r="BG15" s="3"/>
      <c r="BH15" s="3"/>
    </row>
    <row r="16" spans="1:61">
      <c r="A16" s="363"/>
      <c r="B16" s="288"/>
      <c r="C16" s="86" t="s">
        <v>332</v>
      </c>
      <c r="D16" s="182">
        <v>4</v>
      </c>
      <c r="E16" s="1">
        <f>COUNTIF(coded_data!C:C,D16)</f>
        <v>0</v>
      </c>
      <c r="G16" s="31">
        <v>5</v>
      </c>
      <c r="H16" s="44" t="s">
        <v>453</v>
      </c>
      <c r="I16" s="36">
        <f>SUM(coded_data!Q:Q)</f>
        <v>2</v>
      </c>
      <c r="J16" s="45">
        <f>I16/COUNT(coded_data!E:E)</f>
        <v>0.2</v>
      </c>
      <c r="K16" s="62">
        <f t="shared" si="0"/>
        <v>2</v>
      </c>
      <c r="L16" s="5" t="str">
        <f t="shared" si="1"/>
        <v>low</v>
      </c>
      <c r="N16" s="30" t="s">
        <v>503</v>
      </c>
      <c r="O16" t="s">
        <v>504</v>
      </c>
      <c r="P16">
        <f>COUNTIF(coded_data!BK:BK, 1)</f>
        <v>0</v>
      </c>
      <c r="Q16">
        <f>COUNTIF(coded_data!BK:BK, 2)</f>
        <v>0</v>
      </c>
      <c r="R16">
        <f>COUNTIF(coded_data!BK:BK, 3)</f>
        <v>3</v>
      </c>
      <c r="S16">
        <f>COUNTIF(coded_data!BK:BK, 4)</f>
        <v>5</v>
      </c>
      <c r="T16">
        <f>COUNTIF(coded_data!BK:BK, 5)</f>
        <v>2</v>
      </c>
      <c r="U16" s="30">
        <f>SUM(coded_data!BK:BK)</f>
        <v>39</v>
      </c>
      <c r="V16" s="43">
        <f>U16/(COUNT(coded_data!A:A) * 5)</f>
        <v>0.78</v>
      </c>
      <c r="W16" s="62">
        <f t="shared" si="2"/>
        <v>4</v>
      </c>
      <c r="X16" t="str">
        <f t="shared" si="3"/>
        <v>high</v>
      </c>
      <c r="Z16" s="31">
        <v>3</v>
      </c>
      <c r="AA16" t="s">
        <v>539</v>
      </c>
      <c r="AB16" s="31">
        <f>SUM(coded_data!BW:BW) + SUM(coded_data!BX:BX) + SUM(coded_data!BY:BY) + SUM(coded_data!BZ:BZ) + SUM(coded_data!CA:CA) + SUM(coded_data!CB:CB) +SUM(coded_data!CC:CC) + SUM(coded_data!CD:CD)</f>
        <v>33</v>
      </c>
      <c r="AC16" s="50">
        <f>AB16/COUNT(coded_data!A:A)/8</f>
        <v>0.41249999999999998</v>
      </c>
      <c r="AD16" s="62">
        <f t="shared" si="4"/>
        <v>3</v>
      </c>
      <c r="AE16" s="68" t="str">
        <f t="shared" si="5"/>
        <v>moderate</v>
      </c>
      <c r="AG16" s="31">
        <v>6</v>
      </c>
      <c r="AH16" t="s">
        <v>625</v>
      </c>
      <c r="AI16">
        <f>SUM(coded_data!EI:EI) + SUM(coded_data!EJ:EJ)</f>
        <v>0</v>
      </c>
      <c r="AJ16" s="50">
        <f>AI16/COUNT(coded_data!A:A) / 2</f>
        <v>0</v>
      </c>
      <c r="AK16" s="67">
        <f t="shared" si="6"/>
        <v>1</v>
      </c>
      <c r="AL16" s="68" t="str">
        <f t="shared" si="7"/>
        <v>very low</v>
      </c>
      <c r="AU16" s="24" t="s">
        <v>304</v>
      </c>
      <c r="AV16" s="5">
        <f>COUNTIF(raw_data!FC:FC, AU16)</f>
        <v>0</v>
      </c>
      <c r="AW16" s="5">
        <f>COUNTIF(raw_data!FD:FD, AU16)</f>
        <v>0</v>
      </c>
      <c r="AX16" s="5">
        <f>COUNTIF(raw_data!FE:FE, AU16)</f>
        <v>1</v>
      </c>
      <c r="AY16" s="5">
        <f>COUNTIF(raw_data!FI:FI, AU16)</f>
        <v>0</v>
      </c>
      <c r="AZ16" s="5">
        <f>COUNTIF(raw_data!FJ:FJ, AU16)</f>
        <v>0</v>
      </c>
      <c r="BA16" s="69">
        <f>COUNTIF(raw_data!FK:FK, AU16)</f>
        <v>0</v>
      </c>
    </row>
    <row r="17" spans="1:53">
      <c r="A17" s="362">
        <v>3</v>
      </c>
      <c r="B17" s="286" t="s">
        <v>717</v>
      </c>
      <c r="C17" s="32" t="s">
        <v>722</v>
      </c>
      <c r="D17" s="34"/>
      <c r="E17" s="35">
        <f>AVERAGE(coded_data!D:D)</f>
        <v>34.9</v>
      </c>
      <c r="G17" s="31">
        <v>2</v>
      </c>
      <c r="H17" s="44" t="s">
        <v>450</v>
      </c>
      <c r="I17" s="48">
        <f>SUM(coded_data!L:L)</f>
        <v>2</v>
      </c>
      <c r="J17" s="45">
        <f>I17/COUNT(coded_data!B:B)</f>
        <v>0.2</v>
      </c>
      <c r="K17" s="62">
        <f t="shared" si="0"/>
        <v>2</v>
      </c>
      <c r="L17" s="5" t="str">
        <f t="shared" si="1"/>
        <v>low</v>
      </c>
      <c r="N17" s="30" t="s">
        <v>476</v>
      </c>
      <c r="O17" t="s">
        <v>474</v>
      </c>
      <c r="P17">
        <f>COUNTIF(coded_data!AV:AV, 1)</f>
        <v>0</v>
      </c>
      <c r="Q17">
        <f>COUNTIF(coded_data!AV:AV, 2)</f>
        <v>0</v>
      </c>
      <c r="R17">
        <f>COUNTIF(coded_data!AV:AV, 3)</f>
        <v>2</v>
      </c>
      <c r="S17">
        <f>COUNTIF(coded_data!AV:AV, 4)</f>
        <v>8</v>
      </c>
      <c r="T17">
        <f>COUNTIF(coded_data!AV:AV, 5)</f>
        <v>0</v>
      </c>
      <c r="U17" s="30">
        <f>SUM(coded_data!AV:AV)</f>
        <v>38</v>
      </c>
      <c r="V17" s="43">
        <f>U17/(COUNT(coded_data!A:A) * 5)</f>
        <v>0.76</v>
      </c>
      <c r="W17" s="62">
        <f t="shared" si="2"/>
        <v>4</v>
      </c>
      <c r="X17" t="str">
        <f t="shared" si="3"/>
        <v>high</v>
      </c>
      <c r="Z17" s="31">
        <v>4</v>
      </c>
      <c r="AA17" t="s">
        <v>526</v>
      </c>
      <c r="AB17" s="31">
        <f>SUM(coded_data!CE:CE) + SUM(coded_data!CF:CF) + SUM(coded_data!CG:CG) + SUM(coded_data!CH:CH) + SUM(coded_data!CI:CI) + SUM(coded_data!CJ:CJ)</f>
        <v>22</v>
      </c>
      <c r="AC17" s="50">
        <f>AB17/COUNT(coded_data!A:A)/6</f>
        <v>0.3666666666666667</v>
      </c>
      <c r="AD17" s="62">
        <f t="shared" si="4"/>
        <v>2</v>
      </c>
      <c r="AE17" s="68" t="str">
        <f t="shared" si="5"/>
        <v>low</v>
      </c>
      <c r="AU17" s="24" t="s">
        <v>301</v>
      </c>
      <c r="AV17" s="5">
        <f>COUNTIF(raw_data!FC:FC, AU17)</f>
        <v>6</v>
      </c>
      <c r="AW17" s="5">
        <f>COUNTIF(raw_data!FD:FD, AU17)</f>
        <v>3</v>
      </c>
      <c r="AX17" s="5">
        <f>COUNTIF(raw_data!FE:FE, AU17)</f>
        <v>3</v>
      </c>
      <c r="AY17" s="5">
        <f>COUNTIF(raw_data!FI:FI, AU17)</f>
        <v>0</v>
      </c>
      <c r="AZ17" s="5">
        <f>COUNTIF(raw_data!FJ:FJ, AU17)</f>
        <v>3</v>
      </c>
      <c r="BA17" s="69">
        <f>COUNTIF(raw_data!FK:FK, AU17)</f>
        <v>3</v>
      </c>
    </row>
    <row r="18" spans="1:53" ht="15" customHeight="1">
      <c r="A18" s="364"/>
      <c r="B18" s="288"/>
      <c r="C18" s="89" t="s">
        <v>723</v>
      </c>
      <c r="D18" s="182"/>
      <c r="E18" s="1">
        <f>MEDIAN(coded_data!D:D)</f>
        <v>37</v>
      </c>
      <c r="G18" s="31">
        <v>8</v>
      </c>
      <c r="H18" s="44" t="s">
        <v>456</v>
      </c>
      <c r="I18" s="36">
        <f>SUM(coded_data!Y:Y) + SUM(coded_data!Z:Z) + SUM(coded_data!AA:AA)</f>
        <v>6</v>
      </c>
      <c r="J18" s="45">
        <f>I18/COUNT(coded_data!A:A) /3</f>
        <v>0.19999999999999998</v>
      </c>
      <c r="K18" s="62">
        <f t="shared" si="0"/>
        <v>2</v>
      </c>
      <c r="L18" s="5" t="str">
        <f t="shared" si="1"/>
        <v>low</v>
      </c>
      <c r="N18" s="30" t="s">
        <v>481</v>
      </c>
      <c r="O18" t="s">
        <v>480</v>
      </c>
      <c r="P18">
        <f>COUNTIF(coded_data!AY:AY, 1)</f>
        <v>0</v>
      </c>
      <c r="Q18">
        <f>COUNTIF(coded_data!AY:AY, 2)</f>
        <v>0</v>
      </c>
      <c r="R18">
        <f>COUNTIF(coded_data!AY:AY, 3)</f>
        <v>7</v>
      </c>
      <c r="S18">
        <f>COUNTIF(coded_data!AY:AY, 4)</f>
        <v>0</v>
      </c>
      <c r="T18">
        <f>COUNTIF(coded_data!AY:AY, 5)</f>
        <v>3</v>
      </c>
      <c r="U18" s="30">
        <f>SUM(coded_data!AY:AY)</f>
        <v>36</v>
      </c>
      <c r="V18" s="43">
        <f>U18/(COUNT(coded_data!A:A) * 5)</f>
        <v>0.72</v>
      </c>
      <c r="W18" s="62">
        <f t="shared" si="2"/>
        <v>4</v>
      </c>
      <c r="X18" t="str">
        <f t="shared" si="3"/>
        <v>high</v>
      </c>
      <c r="Z18" s="31">
        <v>9</v>
      </c>
      <c r="AA18" t="s">
        <v>531</v>
      </c>
      <c r="AB18" s="31">
        <f>SUM(coded_data!CZ:CZ)</f>
        <v>3</v>
      </c>
      <c r="AC18" s="50">
        <f>AB18/COUNT(coded_data!A:A)</f>
        <v>0.3</v>
      </c>
      <c r="AD18" s="62">
        <f t="shared" si="4"/>
        <v>2</v>
      </c>
      <c r="AE18" s="68" t="str">
        <f t="shared" si="5"/>
        <v>low</v>
      </c>
      <c r="AU18" s="24" t="s">
        <v>303</v>
      </c>
      <c r="AV18" s="5">
        <f>COUNTIF(raw_data!FC:FC, AU18)</f>
        <v>2</v>
      </c>
      <c r="AW18" s="5">
        <f>COUNTIF(raw_data!FD:FD, AU18)</f>
        <v>3</v>
      </c>
      <c r="AX18" s="5">
        <f>COUNTIF(raw_data!FE:FE, AU18)</f>
        <v>0</v>
      </c>
      <c r="AY18" s="5">
        <f>COUNTIF(raw_data!FI:FI, AU18)</f>
        <v>6</v>
      </c>
      <c r="AZ18" s="5">
        <f>COUNTIF(raw_data!FJ:FJ, AU18)</f>
        <v>7</v>
      </c>
      <c r="BA18" s="69">
        <f>COUNTIF(raw_data!FK:FK, AU18)</f>
        <v>2</v>
      </c>
    </row>
    <row r="19" spans="1:53" ht="15" thickBot="1">
      <c r="A19" s="364"/>
      <c r="B19" s="288"/>
      <c r="C19" s="89" t="s">
        <v>724</v>
      </c>
      <c r="D19" s="182"/>
      <c r="E19" s="1">
        <f>MODE(coded_data!D:D)</f>
        <v>27</v>
      </c>
      <c r="G19" s="31">
        <v>17</v>
      </c>
      <c r="H19" s="44" t="s">
        <v>465</v>
      </c>
      <c r="I19" s="36">
        <f>SUM(coded_data!AO:AO)</f>
        <v>5</v>
      </c>
      <c r="J19" s="45">
        <f>I19/COUNT(coded_data!AO:AO) / 3</f>
        <v>0.16666666666666666</v>
      </c>
      <c r="K19" s="62">
        <f t="shared" si="0"/>
        <v>1</v>
      </c>
      <c r="L19" s="5" t="str">
        <f t="shared" si="1"/>
        <v>very low</v>
      </c>
      <c r="N19" s="30" t="s">
        <v>514</v>
      </c>
      <c r="O19" t="s">
        <v>490</v>
      </c>
      <c r="P19">
        <f>COUNTIF(coded_data!BD:BD, 1)</f>
        <v>0</v>
      </c>
      <c r="Q19">
        <f>COUNTIF(coded_data!BD:BD, 2)</f>
        <v>0</v>
      </c>
      <c r="R19">
        <f>COUNTIF(coded_data!BD:BD, 3)</f>
        <v>6</v>
      </c>
      <c r="S19">
        <f>COUNTIF(coded_data!BD:BD, 4)</f>
        <v>2</v>
      </c>
      <c r="T19">
        <f>COUNTIF(coded_data!BD:BD, 5)</f>
        <v>2</v>
      </c>
      <c r="U19" s="30">
        <f>SUM(coded_data!BD:BD)</f>
        <v>36</v>
      </c>
      <c r="V19" s="43">
        <f>U19/(COUNT(coded_data!A:A) * 5)</f>
        <v>0.72</v>
      </c>
      <c r="W19" s="62">
        <f t="shared" si="2"/>
        <v>4</v>
      </c>
      <c r="X19" t="str">
        <f t="shared" si="3"/>
        <v>high</v>
      </c>
      <c r="Z19" s="31">
        <v>17</v>
      </c>
      <c r="AA19" t="s">
        <v>540</v>
      </c>
      <c r="AB19" s="31">
        <f>SUM(coded_data!EA:EA)</f>
        <v>1</v>
      </c>
      <c r="AC19" s="50">
        <f>AB19/COUNT(coded_data!A:A)</f>
        <v>0.1</v>
      </c>
      <c r="AD19" s="62">
        <f t="shared" si="4"/>
        <v>1</v>
      </c>
      <c r="AE19" s="68" t="str">
        <f t="shared" si="5"/>
        <v>very low</v>
      </c>
      <c r="AU19" s="70" t="s">
        <v>302</v>
      </c>
      <c r="AV19" s="71">
        <f>COUNTIF(raw_data!FC:FC, AU19)</f>
        <v>2</v>
      </c>
      <c r="AW19" s="71">
        <f>COUNTIF(raw_data!FD:FD, AU19)</f>
        <v>4</v>
      </c>
      <c r="AX19" s="71">
        <f>COUNTIF(raw_data!FE:FE, AU19)</f>
        <v>2</v>
      </c>
      <c r="AY19" s="71">
        <f>COUNTIF(raw_data!FI:FI, AU19)</f>
        <v>4</v>
      </c>
      <c r="AZ19" s="71">
        <f>COUNTIF(raw_data!FJ:FJ, AU19)</f>
        <v>0</v>
      </c>
      <c r="BA19" s="72">
        <f>COUNTIF(raw_data!FK:FK, AU19)</f>
        <v>0</v>
      </c>
    </row>
    <row r="20" spans="1:53">
      <c r="A20" s="364"/>
      <c r="B20" s="288"/>
      <c r="C20" s="89" t="s">
        <v>709</v>
      </c>
      <c r="D20" s="182"/>
      <c r="E20" s="1">
        <f>MAX(coded_data!D:D) - MIN(coded_data!D:D)</f>
        <v>22</v>
      </c>
      <c r="G20" s="31">
        <v>6</v>
      </c>
      <c r="H20" s="44" t="s">
        <v>454</v>
      </c>
      <c r="I20" s="36">
        <f>SUM(coded_data!R:R) + SUM(coded_data!S:S) + SUM(coded_data!T:T) + SUM(coded_data!U:U) + SUM(coded_data!V:V) + SUM(coded_data!W:W)</f>
        <v>8</v>
      </c>
      <c r="J20" s="45">
        <f>I20/COUNT(coded_data!F:F) / 6</f>
        <v>0.13333333333333333</v>
      </c>
      <c r="K20" s="62">
        <f t="shared" si="0"/>
        <v>1</v>
      </c>
      <c r="L20" s="5" t="str">
        <f t="shared" si="1"/>
        <v>very low</v>
      </c>
      <c r="N20" s="30" t="s">
        <v>483</v>
      </c>
      <c r="O20" t="s">
        <v>482</v>
      </c>
      <c r="P20">
        <f>COUNTIF(coded_data!AZ:AZ, 1)</f>
        <v>0</v>
      </c>
      <c r="Q20">
        <f>COUNTIF(coded_data!AZ:AZ, 2)</f>
        <v>2</v>
      </c>
      <c r="R20">
        <f>COUNTIF(coded_data!AZ:AZ, 3)</f>
        <v>1</v>
      </c>
      <c r="S20">
        <f>COUNTIF(coded_data!AZ:AZ, 4)</f>
        <v>7</v>
      </c>
      <c r="T20">
        <f>COUNTIF(coded_data!AZ:AZ, 5)</f>
        <v>0</v>
      </c>
      <c r="U20" s="30">
        <f>SUM(coded_data!AZ:AZ)</f>
        <v>35</v>
      </c>
      <c r="V20" s="43">
        <f>U20/(COUNT(coded_data!A:A) * 5)</f>
        <v>0.7</v>
      </c>
      <c r="W20" s="62">
        <f t="shared" si="2"/>
        <v>4</v>
      </c>
      <c r="X20" t="str">
        <f t="shared" si="3"/>
        <v>high</v>
      </c>
      <c r="Z20" s="31">
        <v>7</v>
      </c>
      <c r="AA20" t="s">
        <v>529</v>
      </c>
      <c r="AB20" s="31">
        <f>SUM(coded_data!CP:CP) + SUM(coded_data!CQ:CQ) + (coded_data!CR:CR) + (coded_data!CS:CS) + (coded_data!CT:CT) + (coded_data!CU:CU)</f>
        <v>5</v>
      </c>
      <c r="AC20" s="50">
        <f>AB20/COUNT(coded_data!A:A)/6</f>
        <v>8.3333333333333329E-2</v>
      </c>
      <c r="AD20" s="62">
        <f t="shared" si="4"/>
        <v>1</v>
      </c>
      <c r="AE20" s="68" t="str">
        <f t="shared" si="5"/>
        <v>very low</v>
      </c>
    </row>
    <row r="21" spans="1:53" ht="16" customHeight="1">
      <c r="A21" s="363"/>
      <c r="B21" s="287"/>
      <c r="C21" s="361" t="s">
        <v>725</v>
      </c>
      <c r="D21" s="42"/>
      <c r="E21" s="38">
        <f>_xlfn.STDEV.S(coded_data!D:D)</f>
        <v>7.4154493382996591</v>
      </c>
      <c r="G21" s="31">
        <v>14</v>
      </c>
      <c r="H21" s="46" t="s">
        <v>462</v>
      </c>
      <c r="I21" s="42">
        <f>SUM(coded_data!AG:AG) + SUM(coded_data!AH:AH) + SUM(coded_data!AI:AI) + SUM(coded_data!AJ:AJ) + SUM(coded_data!AK:AK) + SUM(coded_data!AL:AL)</f>
        <v>2</v>
      </c>
      <c r="J21" s="47">
        <f>I21/COUNT(coded_data!A:A) / 6</f>
        <v>3.3333333333333333E-2</v>
      </c>
      <c r="K21" s="62">
        <f t="shared" si="0"/>
        <v>1</v>
      </c>
      <c r="L21" s="33" t="str">
        <f t="shared" si="1"/>
        <v>very low</v>
      </c>
      <c r="N21" s="30" t="s">
        <v>493</v>
      </c>
      <c r="O21" t="s">
        <v>494</v>
      </c>
      <c r="P21">
        <f>COUNTIF(coded_data!BF:BF, 1)</f>
        <v>0</v>
      </c>
      <c r="Q21">
        <f>COUNTIF(coded_data!BF:BF, 2)</f>
        <v>0</v>
      </c>
      <c r="R21">
        <f>COUNTIF(coded_data!BF:BF, 3)</f>
        <v>7</v>
      </c>
      <c r="S21">
        <f>COUNTIF(coded_data!BF:BF, 4)</f>
        <v>1</v>
      </c>
      <c r="T21">
        <f>COUNTIF(coded_data!BF:BF, 5)</f>
        <v>2</v>
      </c>
      <c r="U21" s="30">
        <f>SUM(coded_data!BF:BF)</f>
        <v>35</v>
      </c>
      <c r="V21" s="43">
        <f>U21/(COUNT(coded_data!A:A) * 5)</f>
        <v>0.7</v>
      </c>
      <c r="W21" s="62">
        <f t="shared" si="2"/>
        <v>4</v>
      </c>
      <c r="X21" t="str">
        <f t="shared" si="3"/>
        <v>high</v>
      </c>
    </row>
    <row r="22" spans="1:53" ht="15.5" customHeight="1">
      <c r="A22" s="362">
        <v>4</v>
      </c>
      <c r="B22" s="286" t="s">
        <v>726</v>
      </c>
      <c r="C22" s="86" t="s">
        <v>12</v>
      </c>
      <c r="D22" s="182">
        <v>0</v>
      </c>
      <c r="E22" s="1">
        <f>COUNTIF(coded_data!E:E,D22)</f>
        <v>1</v>
      </c>
      <c r="N22" s="30" t="s">
        <v>499</v>
      </c>
      <c r="O22" t="s">
        <v>500</v>
      </c>
      <c r="P22">
        <f>COUNTIF(coded_data!BI:BI, 1)</f>
        <v>0</v>
      </c>
      <c r="Q22">
        <f>COUNTIF(coded_data!BI:BI, 2)</f>
        <v>0</v>
      </c>
      <c r="R22">
        <f>COUNTIF(coded_data!BI:BI, 3)</f>
        <v>7</v>
      </c>
      <c r="S22">
        <f>COUNTIF(coded_data!BI:BI, 4)</f>
        <v>1</v>
      </c>
      <c r="T22">
        <f>COUNTIF(coded_data!BI:BI, 5)</f>
        <v>2</v>
      </c>
      <c r="U22" s="30">
        <f>SUM(coded_data!BI:BI)</f>
        <v>35</v>
      </c>
      <c r="V22" s="43">
        <f>U22/(COUNT(coded_data!A:A) * 5)</f>
        <v>0.7</v>
      </c>
      <c r="W22" s="62">
        <f t="shared" si="2"/>
        <v>4</v>
      </c>
      <c r="X22" t="str">
        <f t="shared" si="3"/>
        <v>high</v>
      </c>
    </row>
    <row r="23" spans="1:53" ht="15" customHeight="1">
      <c r="A23" s="364"/>
      <c r="B23" s="288"/>
      <c r="C23" s="5" t="s">
        <v>333</v>
      </c>
      <c r="D23" s="36">
        <v>1</v>
      </c>
      <c r="E23" s="1">
        <f>COUNTIF(coded_data!E:E,D23)</f>
        <v>3</v>
      </c>
      <c r="N23" s="30">
        <v>1</v>
      </c>
      <c r="O23" t="s">
        <v>468</v>
      </c>
      <c r="P23">
        <f>COUNTIF(coded_data!AQ:AQ, 1)</f>
        <v>3</v>
      </c>
      <c r="Q23">
        <f>COUNTIF(coded_data!AQ:AQ, 2)</f>
        <v>1</v>
      </c>
      <c r="R23">
        <f>COUNTIF(coded_data!AQ:AQ, 3)</f>
        <v>0</v>
      </c>
      <c r="S23">
        <f>COUNTIF(coded_data!AQ:AQ, 4)</f>
        <v>4</v>
      </c>
      <c r="T23">
        <f>COUNTIF(coded_data!AQ:AQ, 5)</f>
        <v>2</v>
      </c>
      <c r="U23" s="30">
        <f>SUM(coded_data!AQ:AQ)</f>
        <v>31</v>
      </c>
      <c r="V23" s="43">
        <f>U23/(COUNT(coded_data!A:A) * 5)</f>
        <v>0.62</v>
      </c>
      <c r="W23" s="62">
        <f t="shared" si="2"/>
        <v>4</v>
      </c>
      <c r="X23" t="str">
        <f t="shared" si="3"/>
        <v>high</v>
      </c>
    </row>
    <row r="24" spans="1:53">
      <c r="A24" s="364"/>
      <c r="B24" s="288"/>
      <c r="C24" s="5" t="s">
        <v>334</v>
      </c>
      <c r="D24" s="36">
        <v>2</v>
      </c>
      <c r="E24" s="1">
        <f>COUNTIF(coded_data!E:E,D24)</f>
        <v>3</v>
      </c>
      <c r="N24" s="30" t="s">
        <v>479</v>
      </c>
      <c r="O24" t="s">
        <v>478</v>
      </c>
      <c r="P24">
        <f>COUNTIF(coded_data!AX:AX, 1)</f>
        <v>1</v>
      </c>
      <c r="Q24">
        <f>COUNTIF(coded_data!AX:AX, 2)</f>
        <v>2</v>
      </c>
      <c r="R24">
        <f>COUNTIF(coded_data!AX:AX, 3)</f>
        <v>4</v>
      </c>
      <c r="S24">
        <f>COUNTIF(coded_data!AX:AX, 4)</f>
        <v>1</v>
      </c>
      <c r="T24">
        <f>COUNTIF(coded_data!AX:AX, 5)</f>
        <v>2</v>
      </c>
      <c r="U24" s="30">
        <f>SUM(coded_data!AX:AX)</f>
        <v>31</v>
      </c>
      <c r="V24" s="43">
        <f>U24/(COUNT(coded_data!A:A) * 5)</f>
        <v>0.62</v>
      </c>
      <c r="W24" s="62">
        <f t="shared" si="2"/>
        <v>4</v>
      </c>
      <c r="X24" t="str">
        <f t="shared" si="3"/>
        <v>high</v>
      </c>
    </row>
    <row r="25" spans="1:53">
      <c r="A25" s="364"/>
      <c r="B25" s="288"/>
      <c r="C25" s="5" t="s">
        <v>335</v>
      </c>
      <c r="D25" s="36">
        <v>3</v>
      </c>
      <c r="E25" s="1">
        <f>COUNTIF(coded_data!E:E,D25)</f>
        <v>1</v>
      </c>
      <c r="N25" s="30">
        <v>2</v>
      </c>
      <c r="O25" t="s">
        <v>467</v>
      </c>
      <c r="P25">
        <f>COUNTIF(coded_data!AR:AR, 1)</f>
        <v>0</v>
      </c>
      <c r="Q25">
        <f>COUNTIF(coded_data!AR:AR, 2)</f>
        <v>2</v>
      </c>
      <c r="R25">
        <f>COUNTIF(coded_data!AR:AR, 3)</f>
        <v>4</v>
      </c>
      <c r="S25">
        <f>COUNTIF(coded_data!AR:AR, 4)</f>
        <v>3</v>
      </c>
      <c r="T25">
        <f>COUNTIF(coded_data!AR:AR, 5)</f>
        <v>0</v>
      </c>
      <c r="U25" s="30">
        <f>SUM(coded_data!AR:AR)</f>
        <v>28</v>
      </c>
      <c r="V25" s="43">
        <f>U25/(COUNT(coded_data!A:A) * 5)</f>
        <v>0.56000000000000005</v>
      </c>
      <c r="W25" s="62">
        <f t="shared" si="2"/>
        <v>3</v>
      </c>
      <c r="X25" t="str">
        <f t="shared" si="3"/>
        <v>moderate</v>
      </c>
    </row>
    <row r="26" spans="1:53" ht="14.5" customHeight="1">
      <c r="A26" s="363"/>
      <c r="B26" s="287"/>
      <c r="C26" s="33" t="s">
        <v>336</v>
      </c>
      <c r="D26" s="37">
        <v>4</v>
      </c>
      <c r="E26" s="38">
        <f>COUNTIF(coded_data!E:E,D26)</f>
        <v>2</v>
      </c>
      <c r="N26" s="30" t="s">
        <v>501</v>
      </c>
      <c r="O26" t="s">
        <v>502</v>
      </c>
      <c r="P26">
        <f>COUNTIF(coded_data!BJ:BJ, 1)</f>
        <v>3</v>
      </c>
      <c r="Q26">
        <f>COUNTIF(coded_data!BJ:BJ, 2)</f>
        <v>4</v>
      </c>
      <c r="R26">
        <f>COUNTIF(coded_data!BJ:BJ, 3)</f>
        <v>0</v>
      </c>
      <c r="S26">
        <f>COUNTIF(coded_data!BJ:BJ, 4)</f>
        <v>2</v>
      </c>
      <c r="T26">
        <f>COUNTIF(coded_data!BJ:BJ, 5)</f>
        <v>1</v>
      </c>
      <c r="U26" s="30">
        <f>SUM(coded_data!BJ:BJ)</f>
        <v>24</v>
      </c>
      <c r="V26" s="43">
        <f>U26/(COUNT(coded_data!A:A) * 5)</f>
        <v>0.48</v>
      </c>
      <c r="W26" s="62">
        <f t="shared" si="2"/>
        <v>3</v>
      </c>
      <c r="X26" t="str">
        <f t="shared" si="3"/>
        <v>moderate</v>
      </c>
    </row>
    <row r="27" spans="1:53" ht="14" customHeight="1">
      <c r="A27" s="362">
        <v>5</v>
      </c>
      <c r="B27" s="286" t="s">
        <v>727</v>
      </c>
      <c r="C27" s="32" t="s">
        <v>17</v>
      </c>
      <c r="D27" s="34">
        <v>2</v>
      </c>
      <c r="E27" s="35">
        <f>COUNTIF(coded_data!F:F,D27)</f>
        <v>2</v>
      </c>
      <c r="N27" s="30" t="s">
        <v>491</v>
      </c>
      <c r="O27" t="s">
        <v>492</v>
      </c>
      <c r="P27">
        <f>COUNTIF(coded_data!BE:BE, 1)</f>
        <v>1</v>
      </c>
      <c r="Q27">
        <f>COUNTIF(coded_data!BE:BE, 2)</f>
        <v>7</v>
      </c>
      <c r="R27">
        <f>COUNTIF(coded_data!BE:BE, 3)</f>
        <v>2</v>
      </c>
      <c r="S27">
        <f>COUNTIF(coded_data!BE:BE, 4)</f>
        <v>0</v>
      </c>
      <c r="T27">
        <f>COUNTIF(coded_data!BE:BE, 5)</f>
        <v>0</v>
      </c>
      <c r="U27" s="30">
        <f>SUM(coded_data!BE:BE)</f>
        <v>21</v>
      </c>
      <c r="V27" s="43">
        <f>U27/(COUNT(coded_data!A:A) * 5)</f>
        <v>0.42</v>
      </c>
      <c r="W27" s="62">
        <f t="shared" si="2"/>
        <v>3</v>
      </c>
      <c r="X27" t="str">
        <f t="shared" si="3"/>
        <v>moderate</v>
      </c>
    </row>
    <row r="28" spans="1:53">
      <c r="A28" s="364"/>
      <c r="B28" s="288"/>
      <c r="C28" s="5" t="s">
        <v>19</v>
      </c>
      <c r="D28" s="36">
        <v>1</v>
      </c>
      <c r="E28" s="1">
        <f>COUNTIF(coded_data!F:F,D28)</f>
        <v>4</v>
      </c>
      <c r="N28" s="30" t="s">
        <v>511</v>
      </c>
      <c r="O28" t="s">
        <v>512</v>
      </c>
      <c r="P28">
        <f>COUNTIF(coded_data!BO:BO, 1)</f>
        <v>8</v>
      </c>
      <c r="Q28">
        <f>COUNTIF(coded_data!BO:BO, 2)</f>
        <v>0</v>
      </c>
      <c r="R28">
        <f>COUNTIF(coded_data!BO:BO, 3)</f>
        <v>0</v>
      </c>
      <c r="S28">
        <f>COUNTIF(coded_data!BO:BO, 4)</f>
        <v>0</v>
      </c>
      <c r="T28">
        <f>COUNTIF(coded_data!BO:BO, 5)</f>
        <v>2</v>
      </c>
      <c r="U28" s="30">
        <f>SUM(coded_data!BO:BO)</f>
        <v>18</v>
      </c>
      <c r="V28" s="43">
        <f>U28/(COUNT(coded_data!A:A) * 5)</f>
        <v>0.36</v>
      </c>
      <c r="W28" s="62">
        <f t="shared" si="2"/>
        <v>2</v>
      </c>
      <c r="X28" t="str">
        <f t="shared" si="3"/>
        <v>low</v>
      </c>
    </row>
    <row r="29" spans="1:53" ht="14.5" customHeight="1">
      <c r="A29" s="363"/>
      <c r="B29" s="287"/>
      <c r="C29" s="33" t="s">
        <v>18</v>
      </c>
      <c r="D29" s="37">
        <v>0</v>
      </c>
      <c r="E29" s="38">
        <f>COUNTIF(coded_data!F:F,D29)</f>
        <v>4</v>
      </c>
      <c r="U29" s="30"/>
    </row>
    <row r="30" spans="1:53" ht="17" customHeight="1">
      <c r="A30" s="362">
        <v>6</v>
      </c>
      <c r="B30" s="286" t="s">
        <v>718</v>
      </c>
      <c r="C30" s="32" t="s">
        <v>431</v>
      </c>
      <c r="D30" s="34">
        <v>2</v>
      </c>
      <c r="E30" s="35">
        <f>COUNTIF(coded_data!G:G,D30)</f>
        <v>3</v>
      </c>
    </row>
    <row r="31" spans="1:53">
      <c r="A31" s="364"/>
      <c r="B31" s="288"/>
      <c r="C31" s="39" t="s">
        <v>433</v>
      </c>
      <c r="D31" s="36">
        <v>1</v>
      </c>
      <c r="E31" s="1">
        <f>COUNTIF(coded_data!G:G,D31)</f>
        <v>6</v>
      </c>
    </row>
    <row r="32" spans="1:53">
      <c r="A32" s="363"/>
      <c r="B32" s="287"/>
      <c r="C32" s="40" t="s">
        <v>432</v>
      </c>
      <c r="D32" s="37">
        <v>0</v>
      </c>
      <c r="E32" s="38">
        <f>COUNTIF(coded_data!G:G,D32)</f>
        <v>1</v>
      </c>
    </row>
    <row r="33" spans="1:5" ht="17" customHeight="1">
      <c r="A33" s="362">
        <v>7</v>
      </c>
      <c r="B33" s="286" t="s">
        <v>719</v>
      </c>
      <c r="C33" s="41" t="s">
        <v>434</v>
      </c>
      <c r="D33" s="34">
        <v>6</v>
      </c>
      <c r="E33" s="35">
        <f>COUNTIF(coded_data!H:H,D33)</f>
        <v>1</v>
      </c>
    </row>
    <row r="34" spans="1:5">
      <c r="A34" s="364"/>
      <c r="B34" s="288"/>
      <c r="C34" s="39" t="s">
        <v>435</v>
      </c>
      <c r="D34" s="36">
        <v>5</v>
      </c>
      <c r="E34" s="1">
        <f>COUNTIF(coded_data!H:H,D34)</f>
        <v>2</v>
      </c>
    </row>
    <row r="35" spans="1:5">
      <c r="A35" s="364"/>
      <c r="B35" s="288"/>
      <c r="C35" s="39" t="s">
        <v>436</v>
      </c>
      <c r="D35" s="36">
        <v>4</v>
      </c>
      <c r="E35" s="1">
        <f>COUNTIF(coded_data!H:H,D35)</f>
        <v>4</v>
      </c>
    </row>
    <row r="36" spans="1:5">
      <c r="A36" s="364"/>
      <c r="B36" s="288"/>
      <c r="C36" s="39" t="s">
        <v>438</v>
      </c>
      <c r="D36" s="36">
        <v>3</v>
      </c>
      <c r="E36" s="1">
        <f>COUNTIF(coded_data!H:H,D36)</f>
        <v>1</v>
      </c>
    </row>
    <row r="37" spans="1:5">
      <c r="A37" s="364"/>
      <c r="B37" s="288"/>
      <c r="C37" s="39" t="s">
        <v>437</v>
      </c>
      <c r="D37" s="36">
        <v>2</v>
      </c>
      <c r="E37" s="1">
        <f>COUNTIF(coded_data!H:H,D37)</f>
        <v>0</v>
      </c>
    </row>
    <row r="38" spans="1:5">
      <c r="A38" s="364"/>
      <c r="B38" s="288"/>
      <c r="C38" s="39" t="s">
        <v>439</v>
      </c>
      <c r="D38" s="36">
        <v>1</v>
      </c>
      <c r="E38" s="1">
        <f>COUNTIF(coded_data!H:H,D38)</f>
        <v>2</v>
      </c>
    </row>
    <row r="39" spans="1:5" ht="15" customHeight="1">
      <c r="A39" s="363"/>
      <c r="B39" s="287"/>
      <c r="C39" s="40" t="s">
        <v>440</v>
      </c>
      <c r="D39" s="37">
        <v>0</v>
      </c>
      <c r="E39" s="38">
        <f>COUNTIF(coded_data!H:H,D39)</f>
        <v>0</v>
      </c>
    </row>
    <row r="40" spans="1:5">
      <c r="A40" s="362">
        <v>8</v>
      </c>
      <c r="B40" s="286" t="s">
        <v>720</v>
      </c>
      <c r="C40" s="41" t="s">
        <v>441</v>
      </c>
      <c r="D40" s="34">
        <v>0</v>
      </c>
      <c r="E40" s="35">
        <f>COUNTIF(coded_data!I:I,D40)</f>
        <v>8</v>
      </c>
    </row>
    <row r="41" spans="1:5">
      <c r="A41" s="364"/>
      <c r="B41" s="288"/>
      <c r="C41" s="39" t="s">
        <v>442</v>
      </c>
      <c r="D41" s="36">
        <v>1</v>
      </c>
      <c r="E41" s="1">
        <f>COUNTIF(coded_data!I:I,D41)</f>
        <v>2</v>
      </c>
    </row>
    <row r="42" spans="1:5">
      <c r="A42" s="363"/>
      <c r="B42" s="287"/>
      <c r="C42" s="40" t="s">
        <v>440</v>
      </c>
      <c r="D42" s="37">
        <v>2</v>
      </c>
      <c r="E42" s="38">
        <f>COUNTIF(coded_data!I:I,D42)</f>
        <v>0</v>
      </c>
    </row>
    <row r="43" spans="1:5" ht="14" customHeight="1">
      <c r="A43" s="362">
        <v>9</v>
      </c>
      <c r="B43" s="286" t="s">
        <v>721</v>
      </c>
      <c r="C43" s="41" t="s">
        <v>443</v>
      </c>
      <c r="D43" s="34">
        <v>1</v>
      </c>
      <c r="E43" s="35">
        <f>COUNTIF(coded_data!J:J,D43)</f>
        <v>4</v>
      </c>
    </row>
    <row r="44" spans="1:5">
      <c r="A44" s="363"/>
      <c r="B44" s="287"/>
      <c r="C44" s="40" t="s">
        <v>444</v>
      </c>
      <c r="D44" s="37">
        <v>0</v>
      </c>
      <c r="E44" s="38">
        <f>COUNTIF(coded_data!J:J,D44)</f>
        <v>6</v>
      </c>
    </row>
  </sheetData>
  <mergeCells count="37">
    <mergeCell ref="A1:A2"/>
    <mergeCell ref="B40:B42"/>
    <mergeCell ref="B43:B44"/>
    <mergeCell ref="A4:A11"/>
    <mergeCell ref="A12:A16"/>
    <mergeCell ref="A17:A21"/>
    <mergeCell ref="A22:A26"/>
    <mergeCell ref="A27:A29"/>
    <mergeCell ref="A30:A32"/>
    <mergeCell ref="A33:A39"/>
    <mergeCell ref="A40:A42"/>
    <mergeCell ref="A43:A44"/>
    <mergeCell ref="B17:B21"/>
    <mergeCell ref="B22:B26"/>
    <mergeCell ref="B27:B29"/>
    <mergeCell ref="B30:B32"/>
    <mergeCell ref="B33:B39"/>
    <mergeCell ref="BC3:BD3"/>
    <mergeCell ref="BF3:BI3"/>
    <mergeCell ref="BC9:BD9"/>
    <mergeCell ref="AU1:BI2"/>
    <mergeCell ref="AV14:AX14"/>
    <mergeCell ref="AY14:BA14"/>
    <mergeCell ref="AU3:BA3"/>
    <mergeCell ref="AV4:AX4"/>
    <mergeCell ref="AY4:BA4"/>
    <mergeCell ref="AU13:BA13"/>
    <mergeCell ref="AU4:AU5"/>
    <mergeCell ref="AU14:AU15"/>
    <mergeCell ref="G1:L2"/>
    <mergeCell ref="N1:X2"/>
    <mergeCell ref="Z1:AE2"/>
    <mergeCell ref="AN1:AS2"/>
    <mergeCell ref="AG1:AL2"/>
    <mergeCell ref="B1:E2"/>
    <mergeCell ref="B4:B11"/>
    <mergeCell ref="B12:B16"/>
  </mergeCells>
  <conditionalFormatting sqref="E4:E11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{D1B062D8-74A7-4940-81FB-03F12F173BF0}</x14:id>
        </ext>
      </extLst>
    </cfRule>
  </conditionalFormatting>
  <conditionalFormatting sqref="E22:E44 E12:E16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{DA5FB024-B1AD-49F5-90DD-1B1E0ED70493}</x14:id>
        </ext>
      </extLst>
    </cfRule>
  </conditionalFormatting>
  <conditionalFormatting sqref="J4:J2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{E7DC351C-D8E3-4A2C-8C4D-BEA6CFDADF72}</x14:id>
        </ext>
      </extLst>
    </cfRule>
  </conditionalFormatting>
  <conditionalFormatting sqref="P4:T4">
    <cfRule type="top10" dxfId="42" priority="60" percent="1" rank="10"/>
  </conditionalFormatting>
  <conditionalFormatting sqref="P5:T5">
    <cfRule type="top10" dxfId="41" priority="59" percent="1" rank="10"/>
  </conditionalFormatting>
  <conditionalFormatting sqref="P6:T6">
    <cfRule type="top10" dxfId="40" priority="58" percent="1" rank="10"/>
  </conditionalFormatting>
  <conditionalFormatting sqref="P7:T7">
    <cfRule type="top10" dxfId="39" priority="57" percent="1" rank="10"/>
  </conditionalFormatting>
  <conditionalFormatting sqref="P8:T8">
    <cfRule type="top10" dxfId="38" priority="56" percent="1" rank="10"/>
  </conditionalFormatting>
  <conditionalFormatting sqref="P9:T9">
    <cfRule type="top10" dxfId="37" priority="55" percent="1" rank="10"/>
  </conditionalFormatting>
  <conditionalFormatting sqref="P10:T10">
    <cfRule type="top10" dxfId="36" priority="54" percent="1" rank="10"/>
  </conditionalFormatting>
  <conditionalFormatting sqref="P11:T11">
    <cfRule type="top10" dxfId="35" priority="53" percent="1" rank="10"/>
  </conditionalFormatting>
  <conditionalFormatting sqref="P12:T12">
    <cfRule type="top10" dxfId="34" priority="52" percent="1" rank="10"/>
  </conditionalFormatting>
  <conditionalFormatting sqref="P13:T13">
    <cfRule type="top10" dxfId="33" priority="51" percent="1" rank="10"/>
  </conditionalFormatting>
  <conditionalFormatting sqref="P14:T14">
    <cfRule type="top10" dxfId="32" priority="50" percent="1" rank="10"/>
  </conditionalFormatting>
  <conditionalFormatting sqref="P15:T15">
    <cfRule type="top10" dxfId="31" priority="49" percent="1" rank="10"/>
  </conditionalFormatting>
  <conditionalFormatting sqref="P16:T16">
    <cfRule type="top10" dxfId="30" priority="48" percent="1" rank="10"/>
  </conditionalFormatting>
  <conditionalFormatting sqref="P17:T17">
    <cfRule type="top10" dxfId="29" priority="47" percent="1" rank="10"/>
  </conditionalFormatting>
  <conditionalFormatting sqref="P18:T18">
    <cfRule type="top10" dxfId="28" priority="46" percent="1" rank="10"/>
  </conditionalFormatting>
  <conditionalFormatting sqref="P19:T19">
    <cfRule type="top10" dxfId="27" priority="45" percent="1" rank="10"/>
  </conditionalFormatting>
  <conditionalFormatting sqref="P20:T20">
    <cfRule type="top10" dxfId="26" priority="44" percent="1" rank="10"/>
  </conditionalFormatting>
  <conditionalFormatting sqref="P21:T21">
    <cfRule type="top10" dxfId="25" priority="43" percent="1" rank="10"/>
  </conditionalFormatting>
  <conditionalFormatting sqref="P22:T22">
    <cfRule type="top10" dxfId="24" priority="42" percent="1" rank="10"/>
  </conditionalFormatting>
  <conditionalFormatting sqref="P23:T23">
    <cfRule type="top10" dxfId="23" priority="41" percent="1" rank="10"/>
  </conditionalFormatting>
  <conditionalFormatting sqref="P24:T24">
    <cfRule type="top10" dxfId="22" priority="40" percent="1" rank="10"/>
  </conditionalFormatting>
  <conditionalFormatting sqref="P25:T25">
    <cfRule type="top10" dxfId="21" priority="39" percent="1" rank="10"/>
  </conditionalFormatting>
  <conditionalFormatting sqref="P26:T26">
    <cfRule type="top10" dxfId="20" priority="38" percent="1" rank="10"/>
  </conditionalFormatting>
  <conditionalFormatting sqref="P27:T27">
    <cfRule type="top10" dxfId="19" priority="37" percent="1" rank="10"/>
  </conditionalFormatting>
  <conditionalFormatting sqref="P28:T28">
    <cfRule type="top10" dxfId="18" priority="36" percent="1" rank="10"/>
  </conditionalFormatting>
  <conditionalFormatting sqref="P29:T29">
    <cfRule type="top10" dxfId="17" priority="35" percent="1" rank="10"/>
  </conditionalFormatting>
  <conditionalFormatting sqref="W4:W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4:AC20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{EBD2F699-0822-4E33-8A76-67B4E61BCC33}</x14:id>
        </ext>
      </extLst>
    </cfRule>
  </conditionalFormatting>
  <conditionalFormatting sqref="V4:V2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{AB5B353F-68A0-483F-82F2-6D9CFAF12C72}</x14:id>
        </ext>
      </extLst>
    </cfRule>
  </conditionalFormatting>
  <conditionalFormatting sqref="K4:K2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4:AD2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4:AK16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4:AJ1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{554AFD53-7C55-47C3-8629-E9760EE30B3A}</x14:id>
        </ext>
      </extLst>
    </cfRule>
  </conditionalFormatting>
  <conditionalFormatting sqref="AR4:AR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4:AQ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{11FA06E7-97FE-4455-A16D-D631A1460492}</x14:id>
        </ext>
      </extLst>
    </cfRule>
  </conditionalFormatting>
  <conditionalFormatting sqref="AV6:AV12 AW11:AX11">
    <cfRule type="top10" dxfId="16" priority="21" percent="1" rank="10"/>
  </conditionalFormatting>
  <conditionalFormatting sqref="AW6:AW10 AW12">
    <cfRule type="top10" dxfId="15" priority="20" percent="1" rank="10"/>
  </conditionalFormatting>
  <conditionalFormatting sqref="AX6:AX10 AX12">
    <cfRule type="top10" dxfId="14" priority="19" percent="1" rank="10"/>
  </conditionalFormatting>
  <conditionalFormatting sqref="AY6:BA12">
    <cfRule type="top10" dxfId="13" priority="18" percent="1" rank="10"/>
  </conditionalFormatting>
  <conditionalFormatting sqref="AV16:AX19">
    <cfRule type="top10" dxfId="12" priority="17" percent="1" rank="10"/>
  </conditionalFormatting>
  <conditionalFormatting sqref="AW16:AW19">
    <cfRule type="top10" dxfId="11" priority="16" percent="1" rank="10"/>
  </conditionalFormatting>
  <conditionalFormatting sqref="AX16:AX19">
    <cfRule type="top10" dxfId="10" priority="15" percent="1" rank="10"/>
  </conditionalFormatting>
  <conditionalFormatting sqref="AY16:BA19">
    <cfRule type="top10" dxfId="9" priority="14" percent="1" rank="10"/>
  </conditionalFormatting>
  <conditionalFormatting sqref="AY16:BA19">
    <cfRule type="top10" dxfId="8" priority="13" percent="1" rank="10"/>
  </conditionalFormatting>
  <conditionalFormatting sqref="AY16:AY19">
    <cfRule type="top10" dxfId="7" priority="12" percent="1" rank="10"/>
  </conditionalFormatting>
  <conditionalFormatting sqref="BA16:BA19">
    <cfRule type="top10" dxfId="6" priority="11" percent="1" rank="10"/>
  </conditionalFormatting>
  <conditionalFormatting sqref="BD4:BD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{68EE48D7-ADC4-4059-BC54-CC55D76BE6BD}</x14:id>
        </ext>
      </extLst>
    </cfRule>
  </conditionalFormatting>
  <conditionalFormatting sqref="BD10:BD1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{D0BFD148-A6A1-4CE1-837C-9F692EBE2563}</x14:id>
        </ext>
      </extLst>
    </cfRule>
  </conditionalFormatting>
  <conditionalFormatting sqref="BG5:BG14 BI14">
    <cfRule type="top10" dxfId="5" priority="7" percent="1" rank="10"/>
  </conditionalFormatting>
  <conditionalFormatting sqref="BI5:BI13">
    <cfRule type="top10" dxfId="4" priority="3" percent="1" rank="10"/>
  </conditionalFormatting>
  <conditionalFormatting sqref="BG5:BG14">
    <cfRule type="top10" dxfId="3" priority="2" percent="1" rank="10"/>
  </conditionalFormatting>
  <conditionalFormatting sqref="BH5:BH14">
    <cfRule type="top10" dxfId="2" priority="1" percent="1" rank="10"/>
  </conditionalFormatting>
  <hyperlinks>
    <hyperlink ref="A1:A2" location="Intro!A1" display="Intro!A1" xr:uid="{C0C2F9D2-DBBF-46E9-A496-997E40B630E1}"/>
  </hyperlink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B062D8-74A7-4940-81FB-03F12F173B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E4:E11</xm:sqref>
        </x14:conditionalFormatting>
        <x14:conditionalFormatting xmlns:xm="http://schemas.microsoft.com/office/excel/2006/main">
          <x14:cfRule type="dataBar" id="{DA5FB024-B1AD-49F5-90DD-1B1E0ED70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E22:E44 E12:E16</xm:sqref>
        </x14:conditionalFormatting>
        <x14:conditionalFormatting xmlns:xm="http://schemas.microsoft.com/office/excel/2006/main">
          <x14:cfRule type="dataBar" id="{E7DC351C-D8E3-4A2C-8C4D-BEA6CFDADF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J4:J21</xm:sqref>
        </x14:conditionalFormatting>
        <x14:conditionalFormatting xmlns:xm="http://schemas.microsoft.com/office/excel/2006/main">
          <x14:cfRule type="dataBar" id="{EBD2F699-0822-4E33-8A76-67B4E61BCC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AC4:AC20</xm:sqref>
        </x14:conditionalFormatting>
        <x14:conditionalFormatting xmlns:xm="http://schemas.microsoft.com/office/excel/2006/main">
          <x14:cfRule type="dataBar" id="{AB5B353F-68A0-483F-82F2-6D9CFAF12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V4:V28</xm:sqref>
        </x14:conditionalFormatting>
        <x14:conditionalFormatting xmlns:xm="http://schemas.microsoft.com/office/excel/2006/main">
          <x14:cfRule type="dataBar" id="{554AFD53-7C55-47C3-8629-E9760EE30B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AJ4:AJ16</xm:sqref>
        </x14:conditionalFormatting>
        <x14:conditionalFormatting xmlns:xm="http://schemas.microsoft.com/office/excel/2006/main">
          <x14:cfRule type="dataBar" id="{11FA06E7-97FE-4455-A16D-D631A1460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AQ4:AQ6</xm:sqref>
        </x14:conditionalFormatting>
        <x14:conditionalFormatting xmlns:xm="http://schemas.microsoft.com/office/excel/2006/main">
          <x14:cfRule type="dataBar" id="{68EE48D7-ADC4-4059-BC54-CC55D76BE6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BD4:BD8</xm:sqref>
        </x14:conditionalFormatting>
        <x14:conditionalFormatting xmlns:xm="http://schemas.microsoft.com/office/excel/2006/main">
          <x14:cfRule type="dataBar" id="{D0BFD148-A6A1-4CE1-837C-9F692EBE25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BD10:BD15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5"/>
  <sheetViews>
    <sheetView showGridLines="0" zoomScale="54" zoomScaleNormal="54" workbookViewId="0">
      <selection sqref="A1:A2"/>
    </sheetView>
  </sheetViews>
  <sheetFormatPr defaultRowHeight="14.5"/>
  <cols>
    <col min="1" max="1" width="9.54296875" style="31" customWidth="1"/>
    <col min="2" max="2" width="41.1796875" customWidth="1"/>
    <col min="3" max="3" width="8.81640625" style="31" customWidth="1"/>
    <col min="4" max="4" width="8.54296875" style="31" customWidth="1"/>
    <col min="5" max="5" width="10.26953125" style="31" customWidth="1"/>
    <col min="6" max="6" width="9.26953125" style="31" customWidth="1"/>
    <col min="7" max="7" width="12.26953125" style="50" customWidth="1"/>
    <col min="8" max="8" width="19.1796875" customWidth="1"/>
    <col min="9" max="9" width="29.54296875" customWidth="1"/>
    <col min="10" max="10" width="19.7265625" customWidth="1"/>
    <col min="11" max="11" width="6.81640625" customWidth="1"/>
    <col min="13" max="13" width="14.6328125" customWidth="1"/>
  </cols>
  <sheetData>
    <row r="1" spans="1:13">
      <c r="A1" s="335" t="s">
        <v>425</v>
      </c>
      <c r="B1" s="338" t="str">
        <f>CONCATENATE("Score summaries at (n = ", COUNT(raw_data!A:A), ")")</f>
        <v>Score summaries at (n = 10)</v>
      </c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40"/>
    </row>
    <row r="2" spans="1:13" ht="15" thickBot="1">
      <c r="A2" s="335"/>
      <c r="B2" s="341"/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3"/>
    </row>
    <row r="3" spans="1:13">
      <c r="A3" s="336" t="s">
        <v>661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</row>
    <row r="4" spans="1:13">
      <c r="A4" s="74" t="s">
        <v>660</v>
      </c>
      <c r="B4" s="73" t="s">
        <v>659</v>
      </c>
      <c r="C4" s="48" t="s">
        <v>320</v>
      </c>
      <c r="D4" s="48" t="s">
        <v>321</v>
      </c>
      <c r="E4" s="48" t="s">
        <v>370</v>
      </c>
      <c r="F4" s="101" t="s">
        <v>710</v>
      </c>
      <c r="G4" s="101" t="s">
        <v>711</v>
      </c>
      <c r="H4" s="48" t="s">
        <v>652</v>
      </c>
      <c r="I4" s="64" t="s">
        <v>666</v>
      </c>
      <c r="J4" s="69" t="s">
        <v>448</v>
      </c>
      <c r="K4" t="s">
        <v>369</v>
      </c>
      <c r="L4" t="s">
        <v>709</v>
      </c>
      <c r="M4" t="s">
        <v>708</v>
      </c>
    </row>
    <row r="5" spans="1:13">
      <c r="A5" s="31" t="s">
        <v>658</v>
      </c>
      <c r="B5" s="86" t="s">
        <v>646</v>
      </c>
      <c r="C5" s="101">
        <f>MIN(processed_data!B:B)</f>
        <v>1</v>
      </c>
      <c r="D5" s="101">
        <f>MAX(processed_data!B:B)</f>
        <v>5</v>
      </c>
      <c r="E5" s="101">
        <f>AVERAGE(processed_data!B:B)</f>
        <v>2.4</v>
      </c>
      <c r="F5" s="101">
        <f>MEDIAN(processed_data!B:B)</f>
        <v>2</v>
      </c>
      <c r="G5" s="101">
        <f>MODE(processed_data!B:B)</f>
        <v>2</v>
      </c>
      <c r="H5" s="101">
        <f>SUM(processed_data!B:B)</f>
        <v>24</v>
      </c>
      <c r="I5" s="64">
        <f>H5/COUNT(processed_data!A:A)/ 5</f>
        <v>0.48</v>
      </c>
      <c r="J5" s="86" t="str">
        <f>IF(I5&lt;=20%,"very low",IF(I5&lt;=40%,"low",IF(I5&lt;=60%,"moderate", IF(I5&lt;=80%,"high","very high"))))</f>
        <v>moderate</v>
      </c>
      <c r="K5">
        <f>IF(J5="very high", 5, IF(J5="high", 4, IF(J5="moderate", 3, IF(J5="low", 2, 1))))</f>
        <v>3</v>
      </c>
      <c r="L5">
        <f>D5-C5</f>
        <v>4</v>
      </c>
      <c r="M5">
        <f>_xlfn.STDEV.P(coded_data!B:B)</f>
        <v>2.0976176963403033</v>
      </c>
    </row>
    <row r="6" spans="1:13">
      <c r="A6" s="31" t="s">
        <v>693</v>
      </c>
      <c r="B6" s="86" t="s">
        <v>648</v>
      </c>
      <c r="C6" s="101">
        <f>MIN(processed_data!J:J)</f>
        <v>1</v>
      </c>
      <c r="D6" s="101">
        <f>MAX(processed_data!J:J)</f>
        <v>8</v>
      </c>
      <c r="E6" s="101">
        <f>AVERAGE(processed_data!J:J)</f>
        <v>3.1</v>
      </c>
      <c r="F6" s="101">
        <f>MEDIAN(processed_data!J:J)</f>
        <v>2</v>
      </c>
      <c r="G6" s="101">
        <f>MODE(processed_data!J:J)</f>
        <v>2</v>
      </c>
      <c r="H6" s="101">
        <f>SUM(processed_data!J:J)</f>
        <v>31</v>
      </c>
      <c r="I6" s="64">
        <f>H6/COUNT(processed_data!A:A)/ 8</f>
        <v>0.38750000000000001</v>
      </c>
      <c r="J6" s="86" t="str">
        <f>IF(I6&lt;=20%,"very low",IF(I6&lt;=40%,"low",IF(I6&lt;=60%,"moderate", IF(I6&lt;=80%,"high","very high"))))</f>
        <v>low</v>
      </c>
      <c r="K6" s="83">
        <f>IF(J6="very high", 5, IF(J6="high", 4, IF(J6="moderate", 3, IF(J6="low", 2, 1))))</f>
        <v>2</v>
      </c>
      <c r="L6" s="83">
        <f>D6-C6</f>
        <v>7</v>
      </c>
      <c r="M6" s="83">
        <f>_xlfn.STDEV.P(coded_data!J:J)</f>
        <v>0.4898979485566356</v>
      </c>
    </row>
    <row r="7" spans="1:13">
      <c r="A7" s="31" t="s">
        <v>694</v>
      </c>
      <c r="B7" s="86" t="s">
        <v>647</v>
      </c>
      <c r="C7" s="101">
        <f>MIN(processed_data!F:F)</f>
        <v>0</v>
      </c>
      <c r="D7" s="101">
        <f>MAX(processed_data!F:F)</f>
        <v>4</v>
      </c>
      <c r="E7" s="101">
        <f>AVERAGE(processed_data!F:F)</f>
        <v>0.8</v>
      </c>
      <c r="F7" s="101">
        <f>MEDIAN(processed_data!F:F)</f>
        <v>0</v>
      </c>
      <c r="G7" s="101">
        <f>MODE(processed_data!F:F)</f>
        <v>0</v>
      </c>
      <c r="H7" s="101">
        <f>SUM(processed_data!F:F)</f>
        <v>8</v>
      </c>
      <c r="I7" s="64">
        <f>H7/COUNT(processed_data!A:A)/ 4</f>
        <v>0.2</v>
      </c>
      <c r="J7" s="86" t="str">
        <f>IF(I7&lt;=20%,"very low",IF(I7&lt;=40%,"low",IF(I7&lt;=60%,"moderate", IF(I7&lt;=80%,"high","very high"))))</f>
        <v>very low</v>
      </c>
      <c r="K7" s="83">
        <f>IF(J7="very high", 5, IF(J7="high", 4, IF(J7="moderate", 3, IF(J7="low", 2, 1))))</f>
        <v>1</v>
      </c>
      <c r="L7" s="83">
        <f>D7-C7</f>
        <v>4</v>
      </c>
      <c r="M7" s="83">
        <f>_xlfn.STDEV.P(coded_data!F:F)</f>
        <v>0.74833147735478833</v>
      </c>
    </row>
    <row r="8" spans="1:13">
      <c r="A8" s="31" t="s">
        <v>695</v>
      </c>
      <c r="B8" s="86" t="s">
        <v>649</v>
      </c>
      <c r="C8" s="101">
        <f>MIN(processed_data!N:N)</f>
        <v>0</v>
      </c>
      <c r="D8" s="101">
        <f>MAX(processed_data!N:N)</f>
        <v>21</v>
      </c>
      <c r="E8" s="101">
        <f>AVERAGE(processed_data!N:N)</f>
        <v>5.0999999999999996</v>
      </c>
      <c r="F8" s="101">
        <f>MEDIAN(processed_data!N:N)</f>
        <v>0</v>
      </c>
      <c r="G8" s="101">
        <f>MODE(processed_data!N:N)</f>
        <v>0</v>
      </c>
      <c r="H8" s="101">
        <f>SUM(processed_data!N:N)</f>
        <v>51</v>
      </c>
      <c r="I8" s="64">
        <f>H8/COUNT(processed_data!A:A)/ 29</f>
        <v>0.17586206896551723</v>
      </c>
      <c r="J8" s="86" t="str">
        <f>IF(I8&lt;=20%,"very low",IF(I8&lt;=40%,"low",IF(I8&lt;=60%,"moderate", IF(I8&lt;=80%,"high","very high"))))</f>
        <v>very low</v>
      </c>
      <c r="K8" s="83">
        <f>IF(J8="very high", 5, IF(J8="high", 4, IF(J8="moderate", 3, IF(J8="low", 2, 1))))</f>
        <v>1</v>
      </c>
      <c r="L8" s="83">
        <f>D8-C8</f>
        <v>21</v>
      </c>
      <c r="M8" s="83">
        <f>_xlfn.STDEV.P(coded_data!N:N)</f>
        <v>0.4898979485566356</v>
      </c>
    </row>
    <row r="10" spans="1:13">
      <c r="A10" s="344" t="s">
        <v>662</v>
      </c>
      <c r="B10" s="345"/>
      <c r="C10" s="345"/>
      <c r="D10" s="345"/>
      <c r="E10" s="345"/>
      <c r="F10" s="345"/>
      <c r="G10" s="345"/>
      <c r="H10" s="345"/>
      <c r="I10" s="345"/>
      <c r="J10" s="345"/>
      <c r="K10" s="345"/>
      <c r="L10" s="345"/>
      <c r="M10" s="345"/>
    </row>
    <row r="11" spans="1:13">
      <c r="A11" s="74" t="s">
        <v>660</v>
      </c>
      <c r="B11" s="73" t="s">
        <v>659</v>
      </c>
      <c r="C11" s="178" t="s">
        <v>320</v>
      </c>
      <c r="D11" s="178" t="s">
        <v>321</v>
      </c>
      <c r="E11" s="178" t="s">
        <v>370</v>
      </c>
      <c r="F11" s="178" t="s">
        <v>710</v>
      </c>
      <c r="G11" s="178" t="s">
        <v>711</v>
      </c>
      <c r="H11" s="178" t="s">
        <v>652</v>
      </c>
      <c r="I11" s="79" t="s">
        <v>667</v>
      </c>
      <c r="J11" s="69" t="s">
        <v>448</v>
      </c>
      <c r="K11" s="83" t="s">
        <v>369</v>
      </c>
      <c r="L11" s="83" t="s">
        <v>709</v>
      </c>
      <c r="M11" s="83" t="s">
        <v>708</v>
      </c>
    </row>
    <row r="12" spans="1:13">
      <c r="A12" s="91" t="s">
        <v>696</v>
      </c>
      <c r="B12" s="86" t="s">
        <v>684</v>
      </c>
      <c r="C12" s="178">
        <f>MIN(processed_data!Z:Z)</f>
        <v>46</v>
      </c>
      <c r="D12" s="178">
        <f>MAX(processed_data!Z:Z)</f>
        <v>54</v>
      </c>
      <c r="E12" s="178">
        <f>AVERAGE(processed_data!Z:Z)</f>
        <v>49.3</v>
      </c>
      <c r="F12" s="178">
        <f>MEDIAN(processed_data!Z:Z)</f>
        <v>48</v>
      </c>
      <c r="G12" s="178">
        <f>MODE(processed_data!Z:Z)</f>
        <v>48</v>
      </c>
      <c r="H12" s="178">
        <f>SUM(processed_data!Z:Z)</f>
        <v>493</v>
      </c>
      <c r="I12" s="64">
        <f>H12/COUNT(processed_data!A:A)/ 60</f>
        <v>0.82166666666666666</v>
      </c>
      <c r="J12" s="86" t="str">
        <f>IF(I12&lt;=20%,"very low",IF(I12&lt;=40%,"low",IF(I12&lt;=60%,"moderate", IF(I12&lt;=80%,"high","very high"))))</f>
        <v>very high</v>
      </c>
      <c r="K12" s="83">
        <f>IF(J12="very high", 5, IF(J12="high", 4, IF(J12="moderate", 3, IF(J12="low", 2, 1))))</f>
        <v>5</v>
      </c>
      <c r="L12" s="83">
        <f>D12-C12</f>
        <v>8</v>
      </c>
      <c r="M12" s="83">
        <f>_xlfn.STDEV.P(processed_data!Z:Z)</f>
        <v>2.4515301344262523</v>
      </c>
    </row>
    <row r="13" spans="1:13">
      <c r="A13" s="91" t="s">
        <v>697</v>
      </c>
      <c r="B13" s="86" t="s">
        <v>378</v>
      </c>
      <c r="C13" s="178">
        <f>MIN(processed_data!AD:AD)</f>
        <v>36</v>
      </c>
      <c r="D13" s="178">
        <f>MAX(processed_data!AD:AD)</f>
        <v>51</v>
      </c>
      <c r="E13" s="178">
        <f>AVERAGE(processed_data!AD:AD)</f>
        <v>41.3</v>
      </c>
      <c r="F13" s="178">
        <f>MEDIAN(processed_data!AD:AD)</f>
        <v>38.5</v>
      </c>
      <c r="G13" s="178">
        <f>MODE(processed_data!AD:AD)</f>
        <v>38</v>
      </c>
      <c r="H13" s="178">
        <f>SUM(processed_data!AD:AD)</f>
        <v>413</v>
      </c>
      <c r="I13" s="64">
        <f>H13/COUNT(processed_data!A:A)/ 60</f>
        <v>0.68833333333333324</v>
      </c>
      <c r="J13" s="86" t="str">
        <f>IF(I13&lt;=20%,"very low",IF(I13&lt;=40%,"low",IF(I13&lt;=60%,"moderate", IF(I13&lt;=80%,"high","very high"))))</f>
        <v>high</v>
      </c>
      <c r="K13" s="83">
        <f>IF(J13="very high", 5, IF(J13="high", 4, IF(J13="moderate", 3, IF(J13="low", 2, 1))))</f>
        <v>4</v>
      </c>
      <c r="L13" s="83">
        <f>D13-C13</f>
        <v>15</v>
      </c>
      <c r="M13" s="83">
        <f>_xlfn.STDEV.P(processed_data!AD:AD)</f>
        <v>5.1195702944680814</v>
      </c>
    </row>
    <row r="14" spans="1:13">
      <c r="A14" s="91" t="s">
        <v>698</v>
      </c>
      <c r="B14" s="86" t="s">
        <v>375</v>
      </c>
      <c r="C14" s="178">
        <f>MIN(processed_data!R:R)</f>
        <v>1</v>
      </c>
      <c r="D14" s="178">
        <f>MAX(processed_data!R:R)</f>
        <v>5</v>
      </c>
      <c r="E14" s="178">
        <f>AVERAGE(processed_data!R:R)</f>
        <v>3.1</v>
      </c>
      <c r="F14" s="178">
        <f>MEDIAN(processed_data!R:R)</f>
        <v>4</v>
      </c>
      <c r="G14" s="178">
        <f>MODE(processed_data!R:R)</f>
        <v>4</v>
      </c>
      <c r="H14" s="178">
        <f>SUM(processed_data!R:R)</f>
        <v>31</v>
      </c>
      <c r="I14" s="64">
        <f>H14/COUNT(processed_data!A:A)/ 5</f>
        <v>0.62</v>
      </c>
      <c r="J14" s="86" t="str">
        <f>IF(I14&lt;=20%,"very low",IF(I14&lt;=40%,"low",IF(I14&lt;=60%,"moderate", IF(I14&lt;=80%,"high","very high"))))</f>
        <v>high</v>
      </c>
      <c r="K14" s="83">
        <f>IF(J14="very high", 5, IF(J14="high", 4, IF(J14="moderate", 3, IF(J14="low", 2, 1))))</f>
        <v>4</v>
      </c>
      <c r="L14" s="83">
        <f>D14-C14</f>
        <v>4</v>
      </c>
      <c r="M14" s="83">
        <f>_xlfn.STDEV.P(processed_data!R:R)</f>
        <v>1.57797338380595</v>
      </c>
    </row>
    <row r="15" spans="1:13">
      <c r="A15" s="91" t="s">
        <v>657</v>
      </c>
      <c r="B15" s="86" t="s">
        <v>685</v>
      </c>
      <c r="C15" s="178">
        <f>MIN(processed_data!V:V)</f>
        <v>0</v>
      </c>
      <c r="D15" s="178">
        <f>MAX(processed_data!A:A)</f>
        <v>10</v>
      </c>
      <c r="E15" s="178">
        <f>AVERAGE(processed_data!V:V)</f>
        <v>2.8</v>
      </c>
      <c r="F15" s="178">
        <f>MEDIAN(processed_data!V:V)</f>
        <v>3</v>
      </c>
      <c r="G15" s="178">
        <f>MODE(processed_data!V:V)</f>
        <v>3</v>
      </c>
      <c r="H15" s="178">
        <f>SUM(processed_data!V:V)</f>
        <v>28</v>
      </c>
      <c r="I15" s="64">
        <f>H15/COUNT(processed_data!A:A)/ 5</f>
        <v>0.55999999999999994</v>
      </c>
      <c r="J15" s="86" t="str">
        <f>IF(I15&lt;=20%,"very low",IF(I15&lt;=40%,"low",IF(I15&lt;=60%,"moderate", IF(I15&lt;=80%,"high","very high"))))</f>
        <v>moderate</v>
      </c>
      <c r="K15" s="83">
        <f>IF(J15="very high", 5, IF(J15="high", 4, IF(J15="moderate", 3, IF(J15="low", 2, 1))))</f>
        <v>3</v>
      </c>
      <c r="L15" s="83">
        <f>D15-C15</f>
        <v>10</v>
      </c>
      <c r="M15" s="83">
        <f>_xlfn.STDEV.P(processed_data!V:V)</f>
        <v>1.1661903789690602</v>
      </c>
    </row>
    <row r="17" spans="1:13">
      <c r="A17" s="346" t="s">
        <v>396</v>
      </c>
      <c r="B17" s="347"/>
      <c r="C17" s="347"/>
      <c r="D17" s="347"/>
      <c r="E17" s="347"/>
      <c r="F17" s="347"/>
      <c r="G17" s="347"/>
      <c r="H17" s="347"/>
      <c r="I17" s="347"/>
      <c r="J17" s="347"/>
      <c r="K17" s="347"/>
      <c r="L17" s="347"/>
      <c r="M17" s="347"/>
    </row>
    <row r="18" spans="1:13">
      <c r="A18" s="75" t="s">
        <v>660</v>
      </c>
      <c r="B18" s="102" t="s">
        <v>659</v>
      </c>
      <c r="C18" s="178" t="s">
        <v>320</v>
      </c>
      <c r="D18" s="178" t="s">
        <v>321</v>
      </c>
      <c r="E18" s="178" t="s">
        <v>370</v>
      </c>
      <c r="F18" s="178" t="s">
        <v>710</v>
      </c>
      <c r="G18" s="178" t="s">
        <v>711</v>
      </c>
      <c r="H18" s="178" t="s">
        <v>652</v>
      </c>
      <c r="I18" s="79" t="s">
        <v>666</v>
      </c>
      <c r="J18" s="69" t="s">
        <v>448</v>
      </c>
      <c r="K18" s="83" t="s">
        <v>369</v>
      </c>
      <c r="L18" s="83" t="s">
        <v>709</v>
      </c>
      <c r="M18" s="83" t="s">
        <v>708</v>
      </c>
    </row>
    <row r="19" spans="1:13">
      <c r="A19" s="91" t="s">
        <v>701</v>
      </c>
      <c r="B19" s="86" t="s">
        <v>382</v>
      </c>
      <c r="C19" s="178">
        <f>MIN(processed_data!AT:AT)</f>
        <v>2</v>
      </c>
      <c r="D19" s="178">
        <f>MAX(processed_data!AT:AT)</f>
        <v>6</v>
      </c>
      <c r="E19" s="178">
        <f>AVERAGE(processed_data!AT:AT)</f>
        <v>3.9</v>
      </c>
      <c r="F19" s="178">
        <f>MEDIAN(processed_data!AT:AT)</f>
        <v>4</v>
      </c>
      <c r="G19" s="178">
        <f>MODE(processed_data!AT:AT)</f>
        <v>4</v>
      </c>
      <c r="H19" s="178">
        <f>SUM(processed_data!AT:AT)</f>
        <v>39</v>
      </c>
      <c r="I19" s="64">
        <f>H19/COUNT(processed_data!A:A)/ 6</f>
        <v>0.65</v>
      </c>
      <c r="J19" s="86" t="str">
        <f t="shared" ref="J19:J25" si="0">IF(I19&lt;=20%,"very low",IF(I19&lt;=40%,"low",IF(I19&lt;=60%,"moderate", IF(I19&lt;=80%,"high","very high"))))</f>
        <v>high</v>
      </c>
      <c r="K19" s="83">
        <f t="shared" ref="K19:K25" si="1">IF(J19="very high", 5, IF(J19="high", 4, IF(J19="moderate", 3, IF(J19="low", 2, 1))))</f>
        <v>4</v>
      </c>
      <c r="L19" s="83">
        <f t="shared" ref="L19:L25" si="2">D19-C19</f>
        <v>4</v>
      </c>
      <c r="M19" s="83">
        <f>_xlfn.STDEV.P(processed_data!AT:AT)</f>
        <v>1.1357816691600546</v>
      </c>
    </row>
    <row r="20" spans="1:13">
      <c r="A20" s="91" t="s">
        <v>703</v>
      </c>
      <c r="B20" s="86" t="s">
        <v>384</v>
      </c>
      <c r="C20" s="178">
        <f>MIN(processed_data!BB:BB)</f>
        <v>4</v>
      </c>
      <c r="D20" s="178">
        <f>MAX(processed_data!BB:BB)</f>
        <v>6</v>
      </c>
      <c r="E20" s="178">
        <f>AVERAGE(processed_data!BB:BB)</f>
        <v>4.9000000000000004</v>
      </c>
      <c r="F20" s="178">
        <f>MEDIAN(processed_data!BB:BB)</f>
        <v>5</v>
      </c>
      <c r="G20" s="178">
        <f>MODE(processed_data!BB:BB)</f>
        <v>4</v>
      </c>
      <c r="H20" s="178">
        <f>SUM(processed_data!BB:BB)</f>
        <v>49</v>
      </c>
      <c r="I20" s="64">
        <f>H20/COUNT(processed_data!A:A)/ 8</f>
        <v>0.61250000000000004</v>
      </c>
      <c r="J20" s="86" t="str">
        <f t="shared" si="0"/>
        <v>high</v>
      </c>
      <c r="K20" s="83">
        <f t="shared" si="1"/>
        <v>4</v>
      </c>
      <c r="L20" s="83">
        <f t="shared" si="2"/>
        <v>2</v>
      </c>
      <c r="M20" s="83">
        <f>_xlfn.STDEV.P(processed_data!BB:BB)</f>
        <v>0.83066238629180744</v>
      </c>
    </row>
    <row r="21" spans="1:13">
      <c r="A21" s="91" t="s">
        <v>699</v>
      </c>
      <c r="B21" s="86" t="s">
        <v>650</v>
      </c>
      <c r="C21" s="178">
        <f>MIN(processed_data!AH:AH)</f>
        <v>8</v>
      </c>
      <c r="D21" s="178">
        <f>MAX(processed_data!AH:AH)</f>
        <v>13</v>
      </c>
      <c r="E21" s="178">
        <f>AVERAGE(processed_data!AD:AD)</f>
        <v>41.3</v>
      </c>
      <c r="F21" s="178">
        <f>MEDIAN(processed_data!AH:AH)</f>
        <v>11.5</v>
      </c>
      <c r="G21" s="178">
        <f>MODE(processed_data!AH:AH)</f>
        <v>13</v>
      </c>
      <c r="H21" s="178">
        <f>SUM(processed_data!AH:AH)</f>
        <v>109</v>
      </c>
      <c r="I21" s="64">
        <f>H21/COUNT(processed_data!A:A)/ 20</f>
        <v>0.54500000000000004</v>
      </c>
      <c r="J21" s="86" t="str">
        <f t="shared" si="0"/>
        <v>moderate</v>
      </c>
      <c r="K21" s="83">
        <f t="shared" si="1"/>
        <v>3</v>
      </c>
      <c r="L21" s="83">
        <f t="shared" si="2"/>
        <v>5</v>
      </c>
      <c r="M21" s="83">
        <f>_xlfn.STDEV.P(processed_data!AH:AH)</f>
        <v>1.9209372712298547</v>
      </c>
    </row>
    <row r="22" spans="1:13">
      <c r="A22" s="91" t="s">
        <v>702</v>
      </c>
      <c r="B22" s="86" t="s">
        <v>383</v>
      </c>
      <c r="C22" s="178">
        <f>MIN(processed_data!AX:AX)</f>
        <v>0</v>
      </c>
      <c r="D22" s="178">
        <f>MAX(processed_data!AX:AX)</f>
        <v>11</v>
      </c>
      <c r="E22" s="178">
        <f>AVERAGE(processed_data!AX:AX)</f>
        <v>6.2</v>
      </c>
      <c r="F22" s="178">
        <f>MEDIAN(processed_data!AX:AX)</f>
        <v>6</v>
      </c>
      <c r="G22" s="178">
        <f>MODE(processed_data!AX:AX)</f>
        <v>6</v>
      </c>
      <c r="H22" s="178">
        <f>SUM(processed_data!AX:AX)</f>
        <v>62</v>
      </c>
      <c r="I22" s="64">
        <f>H22/COUNT(processed_data!A:A)/ 12</f>
        <v>0.51666666666666672</v>
      </c>
      <c r="J22" s="86" t="str">
        <f t="shared" si="0"/>
        <v>moderate</v>
      </c>
      <c r="K22" s="83">
        <f t="shared" si="1"/>
        <v>3</v>
      </c>
      <c r="L22" s="83">
        <f t="shared" si="2"/>
        <v>11</v>
      </c>
      <c r="M22" s="83">
        <f>_xlfn.STDEV.P(processed_data!AX:AX)</f>
        <v>3.0919249667480613</v>
      </c>
    </row>
    <row r="23" spans="1:13">
      <c r="A23" s="91" t="s">
        <v>700</v>
      </c>
      <c r="B23" s="86" t="s">
        <v>380</v>
      </c>
      <c r="C23" s="178">
        <f>MIN(processed_data!AL:AL)</f>
        <v>1</v>
      </c>
      <c r="D23" s="178">
        <f>MAX(processed_data!AL:AL)</f>
        <v>3</v>
      </c>
      <c r="E23" s="178">
        <f>AVERAGE(processed_data!AL:AL)</f>
        <v>1.9</v>
      </c>
      <c r="F23" s="178">
        <f>MEDIAN(processed_data!AL:AL)</f>
        <v>2</v>
      </c>
      <c r="G23" s="178">
        <f>MODE(processed_data!AL:AL)</f>
        <v>2</v>
      </c>
      <c r="H23" s="178">
        <f>SUM(processed_data!AL:AL)</f>
        <v>19</v>
      </c>
      <c r="I23" s="64">
        <f>H23/COUNT(processed_data!A:A)/ 4</f>
        <v>0.47499999999999998</v>
      </c>
      <c r="J23" s="86" t="str">
        <f t="shared" si="0"/>
        <v>moderate</v>
      </c>
      <c r="K23" s="83">
        <f t="shared" si="1"/>
        <v>3</v>
      </c>
      <c r="L23" s="83">
        <f t="shared" si="2"/>
        <v>2</v>
      </c>
      <c r="M23" s="83">
        <f>_xlfn.STDEV.P(processed_data!AL:AL)</f>
        <v>0.7</v>
      </c>
    </row>
    <row r="24" spans="1:13">
      <c r="A24" s="91" t="s">
        <v>653</v>
      </c>
      <c r="B24" s="86" t="s">
        <v>399</v>
      </c>
      <c r="C24" s="178">
        <f>MIN(processed_data!AP:AP)</f>
        <v>4</v>
      </c>
      <c r="D24" s="178">
        <f>MAX(processed_data!AP:AP)</f>
        <v>9</v>
      </c>
      <c r="E24" s="178">
        <f>AVERAGE(processed_data!AP:AP)</f>
        <v>5</v>
      </c>
      <c r="F24" s="178">
        <f>MEDIAN(processed_data!AP:AP)</f>
        <v>4.5</v>
      </c>
      <c r="G24" s="178">
        <f>MODE(processed_data!AP:AP)</f>
        <v>4</v>
      </c>
      <c r="H24" s="178">
        <f>SUM(processed_data!AP:AP)</f>
        <v>50</v>
      </c>
      <c r="I24" s="64">
        <f>H24/COUNT(processed_data!A:A)/ 12</f>
        <v>0.41666666666666669</v>
      </c>
      <c r="J24" s="86" t="str">
        <f t="shared" si="0"/>
        <v>moderate</v>
      </c>
      <c r="K24" s="83">
        <f t="shared" si="1"/>
        <v>3</v>
      </c>
      <c r="L24" s="83">
        <f t="shared" si="2"/>
        <v>5</v>
      </c>
      <c r="M24" s="83">
        <f>_xlfn.STDEV.P(processed_data!AP:AP)</f>
        <v>1.4832396974191326</v>
      </c>
    </row>
    <row r="25" spans="1:13">
      <c r="A25" s="91" t="s">
        <v>704</v>
      </c>
      <c r="B25" s="86" t="s">
        <v>385</v>
      </c>
      <c r="C25" s="178">
        <f>MIN(processed_data!BF:BF)</f>
        <v>0</v>
      </c>
      <c r="D25" s="178">
        <f>MAX(processed_data!BF:BF)</f>
        <v>1</v>
      </c>
      <c r="E25" s="178">
        <f>AVERAGE(processed_data!BF:BF)</f>
        <v>0.1</v>
      </c>
      <c r="F25" s="178">
        <f>MEDIAN(processed_data!BF:BF)</f>
        <v>0</v>
      </c>
      <c r="G25" s="178">
        <f>MODE(processed_data!BF:BF)</f>
        <v>0</v>
      </c>
      <c r="H25" s="178">
        <f>SUM(processed_data!BF:BF)</f>
        <v>1</v>
      </c>
      <c r="I25" s="64">
        <f>H25/COUNT(processed_data!A:A)/ 8</f>
        <v>1.2500000000000001E-2</v>
      </c>
      <c r="J25" s="86" t="str">
        <f t="shared" si="0"/>
        <v>very low</v>
      </c>
      <c r="K25" s="83">
        <f t="shared" si="1"/>
        <v>1</v>
      </c>
      <c r="L25" s="83">
        <f t="shared" si="2"/>
        <v>1</v>
      </c>
      <c r="M25" s="83">
        <f>_xlfn.STDEV.P(processed_data!BF:BF)</f>
        <v>0.3</v>
      </c>
    </row>
    <row r="27" spans="1:13">
      <c r="A27" s="348" t="s">
        <v>404</v>
      </c>
      <c r="B27" s="349"/>
      <c r="C27" s="349"/>
      <c r="D27" s="349"/>
      <c r="E27" s="349"/>
      <c r="F27" s="349"/>
      <c r="G27" s="349"/>
      <c r="H27" s="349"/>
      <c r="I27" s="349"/>
      <c r="J27" s="349"/>
      <c r="K27" s="349"/>
      <c r="L27" s="349"/>
      <c r="M27" s="349"/>
    </row>
    <row r="28" spans="1:13">
      <c r="A28" s="76" t="s">
        <v>660</v>
      </c>
      <c r="B28" s="103" t="s">
        <v>659</v>
      </c>
      <c r="C28" s="178" t="s">
        <v>320</v>
      </c>
      <c r="D28" s="178" t="s">
        <v>321</v>
      </c>
      <c r="E28" s="178" t="s">
        <v>370</v>
      </c>
      <c r="F28" s="178" t="s">
        <v>710</v>
      </c>
      <c r="G28" s="178" t="s">
        <v>711</v>
      </c>
      <c r="H28" s="178" t="s">
        <v>652</v>
      </c>
      <c r="I28" s="79" t="s">
        <v>666</v>
      </c>
      <c r="J28" s="69" t="s">
        <v>448</v>
      </c>
      <c r="K28" s="83" t="s">
        <v>369</v>
      </c>
      <c r="L28" s="83" t="s">
        <v>709</v>
      </c>
      <c r="M28" s="83" t="s">
        <v>708</v>
      </c>
    </row>
    <row r="29" spans="1:13">
      <c r="A29" s="91" t="s">
        <v>705</v>
      </c>
      <c r="B29" s="89" t="s">
        <v>655</v>
      </c>
      <c r="C29" s="178">
        <f>MIN(processed_data!BN:BN)</f>
        <v>0</v>
      </c>
      <c r="D29" s="178">
        <f>MAX(processed_data!BN:BN)</f>
        <v>9</v>
      </c>
      <c r="E29" s="178">
        <f>AVERAGE(processed_data!BN:BN)</f>
        <v>3.5</v>
      </c>
      <c r="F29" s="178">
        <f>MEDIAN(processed_data!BN:BN)</f>
        <v>4</v>
      </c>
      <c r="G29" s="178">
        <f>MODE(processed_data!BN:BN)</f>
        <v>5</v>
      </c>
      <c r="H29" s="178">
        <f>SUM(processed_data!BN:BN)</f>
        <v>35</v>
      </c>
      <c r="I29" s="64">
        <f>H29/COUNT(processed_data!A:A)/ 8</f>
        <v>0.4375</v>
      </c>
      <c r="J29" s="86" t="str">
        <f>IF(I29&lt;=20%,"very low",IF(I29&lt;=40%,"low",IF(I29&lt;=60%,"moderate", IF(I29&lt;=80%,"high","very high"))))</f>
        <v>moderate</v>
      </c>
      <c r="K29" s="83">
        <f>IF(J29="very high", 5, IF(J29="high", 4, IF(J29="moderate", 3, IF(J29="low", 2, 1))))</f>
        <v>3</v>
      </c>
      <c r="L29" s="83">
        <f>D29-C29</f>
        <v>9</v>
      </c>
      <c r="M29" s="83">
        <f>_xlfn.STDEV.P(processed_data!BN:BN)</f>
        <v>2.6551836094703507</v>
      </c>
    </row>
    <row r="30" spans="1:13">
      <c r="A30" s="91" t="s">
        <v>706</v>
      </c>
      <c r="B30" s="89" t="s">
        <v>402</v>
      </c>
      <c r="C30" s="178">
        <f>MIN(processed_data!BR:BR)</f>
        <v>1</v>
      </c>
      <c r="D30" s="178">
        <f>MAX(processed_data!BR:BR)</f>
        <v>4</v>
      </c>
      <c r="E30" s="178">
        <f>AVERAGE(processed_data!BR:BR)</f>
        <v>2.4</v>
      </c>
      <c r="F30" s="178">
        <f>MEDIAN(processed_data!BR:BR)</f>
        <v>2</v>
      </c>
      <c r="G30" s="178">
        <f>MODE(processed_data!BR:BR)</f>
        <v>2</v>
      </c>
      <c r="H30" s="178">
        <f>SUM(processed_data!BR:BR)</f>
        <v>24</v>
      </c>
      <c r="I30" s="64">
        <f>H30/COUNT(processed_data!A:A)/ 8</f>
        <v>0.3</v>
      </c>
      <c r="J30" s="86" t="str">
        <f>IF(I30&lt;=20%,"very low",IF(I30&lt;=40%,"low",IF(I30&lt;=60%,"moderate", IF(I30&lt;=80%,"high","very high"))))</f>
        <v>low</v>
      </c>
      <c r="K30" s="83">
        <f>IF(J30="very high", 5, IF(J30="high", 4, IF(J30="moderate", 3, IF(J30="low", 2, 1))))</f>
        <v>2</v>
      </c>
      <c r="L30" s="83">
        <f>D30-C30</f>
        <v>3</v>
      </c>
      <c r="M30" s="83">
        <f>_xlfn.STDEV.P(processed_data!BR:BR)</f>
        <v>1.019803902718557</v>
      </c>
    </row>
    <row r="31" spans="1:13">
      <c r="A31" s="91" t="s">
        <v>654</v>
      </c>
      <c r="B31" s="89" t="s">
        <v>400</v>
      </c>
      <c r="C31" s="178">
        <f>MIN(processed_data!BJ:BJ)</f>
        <v>0</v>
      </c>
      <c r="D31" s="178">
        <f>MAX(processed_data!BJ:BJ)</f>
        <v>6</v>
      </c>
      <c r="E31" s="178">
        <f>AVERAGE(processed_data!BJ:BJ)</f>
        <v>1.8</v>
      </c>
      <c r="F31" s="178">
        <f>MEDIAN(processed_data!BJ:BJ)</f>
        <v>1</v>
      </c>
      <c r="G31" s="178">
        <f>MODE(processed_data!BJ:BJ)</f>
        <v>0</v>
      </c>
      <c r="H31" s="178">
        <f>SUM(processed_data!BJ:BJ)</f>
        <v>18</v>
      </c>
      <c r="I31" s="64">
        <f>H31/COUNT(processed_data!A:A)/ 8</f>
        <v>0.22500000000000001</v>
      </c>
      <c r="J31" s="86" t="str">
        <f>IF(I31&lt;=20%,"very low",IF(I31&lt;=40%,"low",IF(I31&lt;=60%,"moderate", IF(I31&lt;=80%,"high","very high"))))</f>
        <v>low</v>
      </c>
      <c r="K31" s="83">
        <f>IF(J31="very high", 5, IF(J31="high", 4, IF(J31="moderate", 3, IF(J31="low", 2, 1))))</f>
        <v>2</v>
      </c>
      <c r="L31" s="83">
        <f>D31-C31</f>
        <v>6</v>
      </c>
      <c r="M31" s="83">
        <f>_xlfn.STDEV.P(processed_data!BJ:BJ)</f>
        <v>2.2715633383201093</v>
      </c>
    </row>
    <row r="33" spans="1:13">
      <c r="A33" s="333" t="s">
        <v>663</v>
      </c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</row>
    <row r="34" spans="1:13">
      <c r="A34" s="78" t="s">
        <v>660</v>
      </c>
      <c r="B34" s="104" t="s">
        <v>659</v>
      </c>
      <c r="C34" s="178" t="s">
        <v>320</v>
      </c>
      <c r="D34" s="178" t="s">
        <v>321</v>
      </c>
      <c r="E34" s="178" t="s">
        <v>370</v>
      </c>
      <c r="F34" s="178" t="s">
        <v>710</v>
      </c>
      <c r="G34" s="178" t="s">
        <v>711</v>
      </c>
      <c r="H34" s="178" t="s">
        <v>652</v>
      </c>
      <c r="I34" s="79" t="s">
        <v>668</v>
      </c>
      <c r="J34" s="69" t="s">
        <v>448</v>
      </c>
      <c r="K34" s="83" t="s">
        <v>369</v>
      </c>
      <c r="L34" s="83" t="s">
        <v>709</v>
      </c>
      <c r="M34" s="83" t="s">
        <v>708</v>
      </c>
    </row>
    <row r="35" spans="1:13">
      <c r="A35" s="91" t="s">
        <v>707</v>
      </c>
      <c r="B35" s="105" t="s">
        <v>656</v>
      </c>
      <c r="C35" s="178">
        <f>MIN(processed_data!BV:BV)</f>
        <v>1</v>
      </c>
      <c r="D35" s="178">
        <f>MAX(processed_data!BV:BV)</f>
        <v>5</v>
      </c>
      <c r="E35" s="178">
        <f>AVERAGE(processed_data!BV:BV)</f>
        <v>3.4</v>
      </c>
      <c r="F35" s="178">
        <f>MEDIAN(processed_data!BV:BV)</f>
        <v>4</v>
      </c>
      <c r="G35" s="178">
        <f>MODE(processed_data!BV:BV)</f>
        <v>5</v>
      </c>
      <c r="H35" s="178">
        <f>SUM(processed_data!BV:BV)</f>
        <v>34</v>
      </c>
      <c r="I35" s="64">
        <f>H35/COUNT(processed_data!A:A)/ 8</f>
        <v>0.42499999999999999</v>
      </c>
      <c r="J35" s="86">
        <v>5</v>
      </c>
      <c r="K35" s="83">
        <f t="shared" ref="K35" si="3">IF(J35="very high", 5, IF(J35="high", 4, IF(J35="moderate", 3, IF(J35="low", 2, 1))))</f>
        <v>1</v>
      </c>
      <c r="L35" s="83">
        <f>D35-C35</f>
        <v>4</v>
      </c>
      <c r="M35" s="83">
        <f>_xlfn.STDEV.P(processed_data!BV:BV)</f>
        <v>1.6852299546352716</v>
      </c>
    </row>
  </sheetData>
  <mergeCells count="7">
    <mergeCell ref="A33:M33"/>
    <mergeCell ref="A1:A2"/>
    <mergeCell ref="A3:M3"/>
    <mergeCell ref="B1:M2"/>
    <mergeCell ref="A10:M10"/>
    <mergeCell ref="A17:M17"/>
    <mergeCell ref="A27:M27"/>
  </mergeCells>
  <phoneticPr fontId="13" type="noConversion"/>
  <conditionalFormatting sqref="I5:I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{C43878C8-0087-483C-9A60-D590ED31363C}</x14:id>
        </ext>
      </extLst>
    </cfRule>
  </conditionalFormatting>
  <conditionalFormatting sqref="I12:I15">
    <cfRule type="dataBar" priority="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{14D56193-40A5-443F-BC18-293E05FF19A7}</x14:id>
        </ext>
      </extLst>
    </cfRule>
    <cfRule type="dataBar" priority="8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{A2A47BEA-5395-421E-BB64-A0386FA7F7EB}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{02C7FCAB-A177-437E-89E1-C1EC228447BC}</x14:id>
        </ext>
      </extLst>
    </cfRule>
  </conditionalFormatting>
  <conditionalFormatting sqref="I19:I25">
    <cfRule type="dataBar" priority="6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{73B0196E-824E-40F6-8786-2CB877C16D15}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{66503B08-F419-4D6D-82C8-028A0EB5E569}</x14:id>
        </ext>
      </extLst>
    </cfRule>
  </conditionalFormatting>
  <conditionalFormatting sqref="I29:I31">
    <cfRule type="dataBar" priority="5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{0D9F6024-B4F5-469F-94E6-3670FD694BAF}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{9BF29DAF-213E-41A3-A143-D57720558BA8}</x14:id>
        </ext>
      </extLst>
    </cfRule>
  </conditionalFormatting>
  <conditionalFormatting sqref="K5:K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:K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1" location="Intro!A1" display="Intro!A1" xr:uid="{00000000-0004-0000-0500-000000000000}"/>
  </hyperlink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3878C8-0087-483C-9A60-D590ED3136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I5:I8</xm:sqref>
        </x14:conditionalFormatting>
        <x14:conditionalFormatting xmlns:xm="http://schemas.microsoft.com/office/excel/2006/main">
          <x14:cfRule type="dataBar" id="{14D56193-40A5-443F-BC18-293E05FF1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A47BEA-5395-421E-BB64-A0386FA7F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2C7FCAB-A177-437E-89E1-C1EC22844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I12:I15</xm:sqref>
        </x14:conditionalFormatting>
        <x14:conditionalFormatting xmlns:xm="http://schemas.microsoft.com/office/excel/2006/main">
          <x14:cfRule type="dataBar" id="{73B0196E-824E-40F6-8786-2CB877C16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6503B08-F419-4D6D-82C8-028A0EB5E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I19:I25</xm:sqref>
        </x14:conditionalFormatting>
        <x14:conditionalFormatting xmlns:xm="http://schemas.microsoft.com/office/excel/2006/main">
          <x14:cfRule type="dataBar" id="{0D9F6024-B4F5-469F-94E6-3670FD694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BF29DAF-213E-41A3-A143-D57720558B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I29:I31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A96F-C81D-4FD4-95F1-869E670662EA}">
  <dimension ref="A1:T91"/>
  <sheetViews>
    <sheetView showGridLines="0" zoomScale="40" zoomScaleNormal="40" workbookViewId="0">
      <selection sqref="A1:A2"/>
    </sheetView>
  </sheetViews>
  <sheetFormatPr defaultRowHeight="14.5"/>
  <cols>
    <col min="1" max="1" width="39.36328125" customWidth="1"/>
    <col min="2" max="2" width="15.36328125" style="91" customWidth="1"/>
    <col min="3" max="3" width="18.1796875" style="91" customWidth="1"/>
    <col min="4" max="4" width="15.81640625" style="91" customWidth="1"/>
    <col min="5" max="5" width="11.1796875" style="91" customWidth="1"/>
    <col min="6" max="6" width="12.7265625" style="91" customWidth="1"/>
    <col min="7" max="7" width="11.81640625" style="91" customWidth="1"/>
    <col min="8" max="8" width="12.453125" style="91" customWidth="1"/>
    <col min="9" max="9" width="13.1796875" style="91" customWidth="1"/>
    <col min="10" max="10" width="13.26953125" style="91" customWidth="1"/>
    <col min="11" max="11" width="14.1796875" style="91" customWidth="1"/>
    <col min="12" max="12" width="13.54296875" style="91" customWidth="1"/>
    <col min="13" max="13" width="14.1796875" style="91" customWidth="1"/>
    <col min="14" max="14" width="13.90625" style="91" customWidth="1"/>
    <col min="15" max="15" width="13.36328125" style="91" customWidth="1"/>
    <col min="16" max="16" width="13.1796875" style="91" customWidth="1"/>
    <col min="17" max="17" width="13.81640625" style="91" customWidth="1"/>
    <col min="18" max="18" width="13.1796875" style="91" customWidth="1"/>
    <col min="19" max="19" width="12.08984375" style="91" customWidth="1"/>
    <col min="20" max="20" width="10.90625" style="91" customWidth="1"/>
  </cols>
  <sheetData>
    <row r="1" spans="1:20" ht="14.5" customHeight="1">
      <c r="A1" s="353" t="s">
        <v>425</v>
      </c>
      <c r="B1" s="355" t="s">
        <v>690</v>
      </c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7"/>
    </row>
    <row r="2" spans="1:20" ht="15" customHeight="1" thickBot="1">
      <c r="A2" s="354"/>
      <c r="B2" s="358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60"/>
    </row>
    <row r="3" spans="1:20">
      <c r="A3" s="352" t="s">
        <v>689</v>
      </c>
    </row>
    <row r="4" spans="1:20" ht="15" thickBot="1">
      <c r="A4" s="351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</row>
    <row r="5" spans="1:20" ht="15" thickBot="1">
      <c r="A5" s="92" t="s">
        <v>681</v>
      </c>
      <c r="B5" s="115" t="s">
        <v>682</v>
      </c>
      <c r="C5" s="116" t="s">
        <v>366</v>
      </c>
      <c r="D5" s="116" t="s">
        <v>367</v>
      </c>
      <c r="E5" s="116" t="s">
        <v>368</v>
      </c>
      <c r="F5" s="117" t="s">
        <v>375</v>
      </c>
      <c r="G5" s="118" t="s">
        <v>685</v>
      </c>
      <c r="H5" s="117" t="s">
        <v>651</v>
      </c>
      <c r="I5" s="117" t="s">
        <v>378</v>
      </c>
      <c r="J5" s="119" t="s">
        <v>650</v>
      </c>
      <c r="K5" s="119" t="s">
        <v>380</v>
      </c>
      <c r="L5" s="119" t="s">
        <v>399</v>
      </c>
      <c r="M5" s="119" t="s">
        <v>382</v>
      </c>
      <c r="N5" s="119" t="s">
        <v>383</v>
      </c>
      <c r="O5" s="119" t="s">
        <v>384</v>
      </c>
      <c r="P5" s="120" t="s">
        <v>385</v>
      </c>
      <c r="Q5" s="121" t="s">
        <v>400</v>
      </c>
      <c r="R5" s="122" t="s">
        <v>655</v>
      </c>
      <c r="S5" s="122" t="s">
        <v>402</v>
      </c>
      <c r="T5" s="123" t="s">
        <v>656</v>
      </c>
    </row>
    <row r="6" spans="1:20">
      <c r="A6" s="174" t="s">
        <v>365</v>
      </c>
      <c r="B6" s="159">
        <v>1</v>
      </c>
      <c r="C6" s="34"/>
      <c r="D6" s="34"/>
      <c r="E6" s="160"/>
      <c r="F6" s="159"/>
      <c r="G6" s="34"/>
      <c r="H6" s="34"/>
      <c r="I6" s="160"/>
      <c r="J6" s="94"/>
      <c r="K6" s="94"/>
      <c r="L6" s="94"/>
      <c r="M6" s="94"/>
      <c r="N6" s="94"/>
      <c r="O6" s="94"/>
      <c r="P6" s="94"/>
      <c r="Q6" s="159"/>
      <c r="R6" s="34"/>
      <c r="S6" s="160"/>
      <c r="T6" s="154"/>
    </row>
    <row r="7" spans="1:20">
      <c r="A7" s="175" t="s">
        <v>366</v>
      </c>
      <c r="B7" s="161">
        <f>PEARSON(processed_data!B:B, processed_data!F:F)</f>
        <v>0.62469504755442407</v>
      </c>
      <c r="C7" s="114">
        <v>1</v>
      </c>
      <c r="D7" s="114"/>
      <c r="E7" s="162"/>
      <c r="F7" s="161"/>
      <c r="G7" s="114"/>
      <c r="H7" s="114"/>
      <c r="I7" s="162"/>
      <c r="J7" s="93"/>
      <c r="K7" s="93"/>
      <c r="L7" s="93"/>
      <c r="M7" s="93"/>
      <c r="N7" s="93"/>
      <c r="O7" s="93"/>
      <c r="P7" s="93"/>
      <c r="Q7" s="161"/>
      <c r="R7" s="114"/>
      <c r="S7" s="162"/>
      <c r="T7" s="155"/>
    </row>
    <row r="8" spans="1:20">
      <c r="A8" s="175" t="s">
        <v>367</v>
      </c>
      <c r="B8" s="161">
        <f>PEARSON(processed_data!B:B, processed_data!J:J)</f>
        <v>0.88803382986505819</v>
      </c>
      <c r="C8" s="114">
        <f>PEARSON(processed_data!F:F, processed_data!J:J)</f>
        <v>0.80348350234457089</v>
      </c>
      <c r="D8" s="114">
        <v>1</v>
      </c>
      <c r="E8" s="162"/>
      <c r="F8" s="161"/>
      <c r="G8" s="114"/>
      <c r="H8" s="114"/>
      <c r="I8" s="162"/>
      <c r="J8" s="93"/>
      <c r="K8" s="93"/>
      <c r="L8" s="93"/>
      <c r="M8" s="93"/>
      <c r="N8" s="93"/>
      <c r="O8" s="93"/>
      <c r="P8" s="93"/>
      <c r="Q8" s="161"/>
      <c r="R8" s="114"/>
      <c r="S8" s="162"/>
      <c r="T8" s="155"/>
    </row>
    <row r="9" spans="1:20" ht="15" thickBot="1">
      <c r="A9" s="176" t="s">
        <v>368</v>
      </c>
      <c r="B9" s="163">
        <f>PEARSON(processed_data!B:B, processed_data!N:N)</f>
        <v>0.8479883196999759</v>
      </c>
      <c r="C9" s="77">
        <f>PEARSON(processed_data!F:F, processed_data!K:K)</f>
        <v>0.80348350234457089</v>
      </c>
      <c r="D9" s="77">
        <f>PEARSON(processed_data!J:J, processed_data!N:N)</f>
        <v>0.98324823078868029</v>
      </c>
      <c r="E9" s="164">
        <v>1</v>
      </c>
      <c r="F9" s="163"/>
      <c r="G9" s="77"/>
      <c r="H9" s="77"/>
      <c r="I9" s="164"/>
      <c r="J9" s="77"/>
      <c r="K9" s="77"/>
      <c r="L9" s="77"/>
      <c r="M9" s="77"/>
      <c r="N9" s="77"/>
      <c r="O9" s="77"/>
      <c r="P9" s="77"/>
      <c r="Q9" s="163"/>
      <c r="R9" s="77"/>
      <c r="S9" s="164"/>
      <c r="T9" s="156"/>
    </row>
    <row r="10" spans="1:20">
      <c r="A10" s="128" t="s">
        <v>375</v>
      </c>
      <c r="B10" s="165">
        <f>PEARSON(processed_data!B:B, processed_data!R:R)</f>
        <v>0.52454683108355937</v>
      </c>
      <c r="C10" s="94">
        <f>PEARSON(processed_data!F:F, processed_data!R:R)</f>
        <v>0.4436069753671345</v>
      </c>
      <c r="D10" s="94">
        <f>PEARSON(processed_data!J:J, processed_data!R:R)</f>
        <v>0.67630475849237337</v>
      </c>
      <c r="E10" s="166">
        <f>PEARSON(processed_data!N:N, processed_data!R:R)</f>
        <v>0.64996285402193432</v>
      </c>
      <c r="F10" s="165">
        <v>1</v>
      </c>
      <c r="G10" s="94"/>
      <c r="H10" s="94"/>
      <c r="I10" s="166"/>
      <c r="J10" s="94"/>
      <c r="K10" s="94"/>
      <c r="L10" s="94"/>
      <c r="M10" s="94"/>
      <c r="N10" s="94"/>
      <c r="O10" s="94"/>
      <c r="P10" s="94"/>
      <c r="Q10" s="165"/>
      <c r="R10" s="94"/>
      <c r="S10" s="166"/>
      <c r="T10" s="157"/>
    </row>
    <row r="11" spans="1:20">
      <c r="A11" s="129" t="s">
        <v>685</v>
      </c>
      <c r="B11" s="161">
        <f>PEARSON(processed_data!B:B, processed_data!A:A)</f>
        <v>-0.10874544956540738</v>
      </c>
      <c r="C11" s="114">
        <f>PEARSON(processed_data!F:F, processed_data!V:V)</f>
        <v>0.30012252399939038</v>
      </c>
      <c r="D11" s="114">
        <f>PEARSON(processed_data!J:J, processed_data!V:V)</f>
        <v>0.46638742221903318</v>
      </c>
      <c r="E11" s="162">
        <f>PEARSON(processed_data!N:N, processed_data!V:V)</f>
        <v>0.47550569626489958</v>
      </c>
      <c r="F11" s="161">
        <f>PEARSON(processed_data!R:R, processed_data!V:V)</f>
        <v>0.66296515524621324</v>
      </c>
      <c r="G11" s="114">
        <v>1</v>
      </c>
      <c r="H11" s="114"/>
      <c r="I11" s="162"/>
      <c r="J11" s="93"/>
      <c r="K11" s="93"/>
      <c r="L11" s="93"/>
      <c r="M11" s="93"/>
      <c r="N11" s="93"/>
      <c r="O11" s="93"/>
      <c r="P11" s="93"/>
      <c r="Q11" s="161"/>
      <c r="R11" s="114"/>
      <c r="S11" s="162"/>
      <c r="T11" s="155"/>
    </row>
    <row r="12" spans="1:20">
      <c r="A12" s="129" t="s">
        <v>651</v>
      </c>
      <c r="B12" s="161">
        <f>PEARSON(processed_data!B:B, processed_data!Z:Z)</f>
        <v>0.82178942044068259</v>
      </c>
      <c r="C12" s="114">
        <f>PEARSON(processed_data!F:F, processed_data!Z:Z)</f>
        <v>0.55067648610240294</v>
      </c>
      <c r="D12" s="114">
        <f>PEARSON(processed_data!J:J, processed_data!Z:Z)</f>
        <v>0.88575932228837162</v>
      </c>
      <c r="E12" s="162">
        <f>PEARSON(processed_data!N:N, processed_data!Z:Z)</f>
        <v>0.83619797480060276</v>
      </c>
      <c r="F12" s="161">
        <f>PEARSON(processed_data!R:R, processed_data!Z:Z)</f>
        <v>0.71604919282937352</v>
      </c>
      <c r="G12" s="114">
        <f>PEARSON(processed_data!V:V, processed_data!Z:Z)</f>
        <v>0.51067684380445688</v>
      </c>
      <c r="H12" s="114">
        <v>1</v>
      </c>
      <c r="I12" s="162"/>
      <c r="J12" s="93"/>
      <c r="K12" s="93"/>
      <c r="L12" s="93"/>
      <c r="M12" s="93"/>
      <c r="N12" s="93"/>
      <c r="O12" s="93"/>
      <c r="P12" s="93"/>
      <c r="Q12" s="161"/>
      <c r="R12" s="114"/>
      <c r="S12" s="162"/>
      <c r="T12" s="155"/>
    </row>
    <row r="13" spans="1:20" ht="15" thickBot="1">
      <c r="A13" s="130" t="s">
        <v>378</v>
      </c>
      <c r="B13" s="163">
        <f>PEARSON(processed_data!B:B, processed_data!AD:AD)</f>
        <v>0.68331755696075369</v>
      </c>
      <c r="C13" s="77">
        <f>PEARSON(processed_data!F:F, processed_data!AD:AD)</f>
        <v>0.60551956935715578</v>
      </c>
      <c r="D13" s="77">
        <f>PEARSON(processed_data!J:J, processed_data!AD:AD)</f>
        <v>0.85876287555840614</v>
      </c>
      <c r="E13" s="164">
        <f>PEARSON(processed_data!N:N, processed_data!AD:AD)</f>
        <v>0.85173298733415692</v>
      </c>
      <c r="F13" s="163">
        <f>PEARSON(processed_data!R:R, processed_data!AD:AD)</f>
        <v>0.65234513995690568</v>
      </c>
      <c r="G13" s="77">
        <f>PEARSON(processed_data!V:V, processed_data!AD:AD)</f>
        <v>0.51252902133517997</v>
      </c>
      <c r="H13" s="77">
        <f>PEARSON(processed_data!Z:Z, processed_data!AD:AD)</f>
        <v>0.90113915087727037</v>
      </c>
      <c r="I13" s="164">
        <v>1</v>
      </c>
      <c r="J13" s="77"/>
      <c r="K13" s="77"/>
      <c r="L13" s="77"/>
      <c r="M13" s="77"/>
      <c r="N13" s="77"/>
      <c r="O13" s="77"/>
      <c r="P13" s="77"/>
      <c r="Q13" s="163"/>
      <c r="R13" s="77"/>
      <c r="S13" s="164"/>
      <c r="T13" s="156"/>
    </row>
    <row r="14" spans="1:20">
      <c r="A14" s="131" t="s">
        <v>650</v>
      </c>
      <c r="B14" s="165">
        <f>PEARSON(processed_data!B:B, processed_data!AH:AH)</f>
        <v>0.30081300813008127</v>
      </c>
      <c r="C14" s="94">
        <f>PEARSON(processed_data!F:F, processed_data!AH:AH)</f>
        <v>0.54660816661012124</v>
      </c>
      <c r="D14" s="94">
        <f>PEARSON(processed_data!J:J, processed_data!AH:AH)</f>
        <v>0.4311468594272384</v>
      </c>
      <c r="E14" s="166">
        <f>PEARSON(processed_data!N:N, processed_data!AH:AH)</f>
        <v>0.54193737374048878</v>
      </c>
      <c r="F14" s="165">
        <f>PEARSON(processed_data!R:R, processed_data!AH:AH)</f>
        <v>0.46516417096089213</v>
      </c>
      <c r="G14" s="94">
        <f>PEARSON(processed_data!V:V, processed_data!AH:AH)</f>
        <v>0.21426863360223208</v>
      </c>
      <c r="H14" s="94">
        <f>PEARSON(processed_data!Z:Z, processed_data!AH:AH)</f>
        <v>0.26118888556641845</v>
      </c>
      <c r="I14" s="166">
        <f>PEARSON(processed_data!AD:AD, processed_data!AH:AH)</f>
        <v>0.32843983764631463</v>
      </c>
      <c r="J14" s="94">
        <v>1</v>
      </c>
      <c r="K14" s="94"/>
      <c r="L14" s="94"/>
      <c r="M14" s="94"/>
      <c r="N14" s="94"/>
      <c r="O14" s="94"/>
      <c r="P14" s="94"/>
      <c r="Q14" s="165"/>
      <c r="R14" s="94"/>
      <c r="S14" s="166"/>
      <c r="T14" s="157"/>
    </row>
    <row r="15" spans="1:20">
      <c r="A15" s="132" t="s">
        <v>380</v>
      </c>
      <c r="B15" s="161">
        <f>PEARSON(processed_data!B:B, processed_data!AL:AL)</f>
        <v>0.71393719720505622</v>
      </c>
      <c r="C15" s="114">
        <f>PEARSON(processed_data!F:F, processed_data!AL:AL)</f>
        <v>0.42857142857142849</v>
      </c>
      <c r="D15" s="114">
        <f>PEARSON(processed_data!J:J, processed_data!AL:AL)</f>
        <v>0.71224544896478448</v>
      </c>
      <c r="E15" s="162">
        <f>PEARSON(processed_data!N:N, processed_data!AL:AL)</f>
        <v>0.6986640015118748</v>
      </c>
      <c r="F15" s="161">
        <f>PEARSON(processed_data!R:R, processed_data!AL:AL)</f>
        <v>0.55224541831418783</v>
      </c>
      <c r="G15" s="114">
        <f>PEARSON(processed_data!V:V, processed_data!AL:AL)</f>
        <v>0.465496159672524</v>
      </c>
      <c r="H15" s="114">
        <f>PEARSON(processed_data!Z:Z, processed_data!AL:AL)</f>
        <v>0.65848087756160356</v>
      </c>
      <c r="I15" s="162">
        <f>PEARSON(processed_data!AD:AD, processed_data!AL:AL)</f>
        <v>0.70597442878967942</v>
      </c>
      <c r="J15" s="93">
        <f>PEARSON(processed_data!AH:AH, processed_data!AL:AL)</f>
        <v>6.6931612237973961E-2</v>
      </c>
      <c r="K15" s="93">
        <v>1</v>
      </c>
      <c r="L15" s="93"/>
      <c r="M15" s="93"/>
      <c r="N15" s="93"/>
      <c r="O15" s="93"/>
      <c r="P15" s="93"/>
      <c r="Q15" s="161"/>
      <c r="R15" s="114"/>
      <c r="S15" s="162"/>
      <c r="T15" s="155"/>
    </row>
    <row r="16" spans="1:20">
      <c r="A16" s="132" t="s">
        <v>399</v>
      </c>
      <c r="B16" s="161">
        <f>PEARSON(processed_data!B:B, processed_data!AP:AP)</f>
        <v>-0.10529232878566532</v>
      </c>
      <c r="C16" s="114">
        <f>PEARSON(processed_data!G:G, processed_data!AQ:AQ)</f>
        <v>-1.4034603946983844E-17</v>
      </c>
      <c r="D16" s="114">
        <f>PEARSON(processed_data!J:J, processed_data!AP:AP)</f>
        <v>-2.7779921372933017E-2</v>
      </c>
      <c r="E16" s="162">
        <f>PEARSON(processed_data!N:N, processed_data!AP:AP)</f>
        <v>3.4617052137441165E-2</v>
      </c>
      <c r="F16" s="161">
        <f>PEARSON(processed_data!R:R, processed_data!AP:AP)</f>
        <v>-0.34180544203457935</v>
      </c>
      <c r="G16" s="114">
        <f>PEARSON(processed_data!V:V, processed_data!AP:AP)</f>
        <v>0.23124864503144013</v>
      </c>
      <c r="H16" s="114">
        <f>PEARSON(processed_data!Z:Z, processed_data!AP:AP)</f>
        <v>-0.24751067412798763</v>
      </c>
      <c r="I16" s="162">
        <f>PEARSON(processed_data!AD:AD, processed_data!AP:AP)</f>
        <v>-3.9507213907683483E-2</v>
      </c>
      <c r="J16" s="93">
        <f>PEARSON(processed_data!AH:AH, processed_data!AP:AP)</f>
        <v>-3.5097442928555107E-2</v>
      </c>
      <c r="K16" s="93">
        <f>PEARSON(processed_data!AL:AL, processed_data!AP:AP)</f>
        <v>0.1926285321323549</v>
      </c>
      <c r="L16" s="93">
        <v>1</v>
      </c>
      <c r="M16" s="93"/>
      <c r="N16" s="93"/>
      <c r="O16" s="93"/>
      <c r="P16" s="93"/>
      <c r="Q16" s="161"/>
      <c r="R16" s="114"/>
      <c r="S16" s="162"/>
      <c r="T16" s="155"/>
    </row>
    <row r="17" spans="1:20">
      <c r="A17" s="132" t="s">
        <v>382</v>
      </c>
      <c r="B17" s="161">
        <f>PEARSON(processed_data!B:B, processed_data!AT:AT)</f>
        <v>0.3712589915375844</v>
      </c>
      <c r="C17" s="114">
        <f>PEARSON(processed_data!F:F, processed_data!AT:AT)</f>
        <v>0.70436072506049885</v>
      </c>
      <c r="D17" s="114">
        <f>PEARSON(processed_data!J:J, processed_data!AT:AT)</f>
        <v>0.62035974365918389</v>
      </c>
      <c r="E17" s="162">
        <f>PEARSON(processed_data!N:N, processed_data!AT:AT)</f>
        <v>0.65663300526698165</v>
      </c>
      <c r="F17" s="161">
        <f>PEARSON(processed_data!R:R, processed_data!AT:AT)</f>
        <v>0.67513533978911189</v>
      </c>
      <c r="G17" s="114">
        <f>PEARSON(processed_data!V:V, processed_data!AT:AT)</f>
        <v>0.51338668805576582</v>
      </c>
      <c r="H17" s="114">
        <f>PEARSON(processed_data!Z:Z, processed_data!AT:AT)</f>
        <v>0.62131810927129782</v>
      </c>
      <c r="I17" s="162">
        <f>PEARSON(processed_data!AD:AD, processed_data!AT:AT)</f>
        <v>0.55548732879098783</v>
      </c>
      <c r="J17" s="93">
        <f>PEARSON(processed_data!AH:AH, processed_data!AT:AT)</f>
        <v>0.63709876325585502</v>
      </c>
      <c r="K17" s="93">
        <f>PEARSON(processed_data!AL:AL, processed_data!AT:AT)</f>
        <v>0.1132008308132945</v>
      </c>
      <c r="L17" s="93">
        <f>PEARSON(processed_data!AP:AP, processed_data!AT:AT)</f>
        <v>-0.41551991596526067</v>
      </c>
      <c r="M17" s="93">
        <v>1</v>
      </c>
      <c r="N17" s="93"/>
      <c r="O17" s="93"/>
      <c r="P17" s="93"/>
      <c r="Q17" s="161"/>
      <c r="R17" s="114"/>
      <c r="S17" s="162"/>
      <c r="T17" s="155"/>
    </row>
    <row r="18" spans="1:20">
      <c r="A18" s="132" t="s">
        <v>383</v>
      </c>
      <c r="B18" s="161">
        <f>PEARSON(processed_data!B:B, processed_data!AX:AX)</f>
        <v>0.51015306388043047</v>
      </c>
      <c r="C18" s="114">
        <f>PEARSON(processed_data!F:F, processed_data!AX:AX)</f>
        <v>0.61450391598549337</v>
      </c>
      <c r="D18" s="114">
        <f>PEARSON(processed_data!J:J, processed_data!AX:AX)</f>
        <v>0.77026691628241961</v>
      </c>
      <c r="E18" s="162">
        <f>PEARSON(processed_data!N:N, processed_data!AX:AX)</f>
        <v>0.75890720589803373</v>
      </c>
      <c r="F18" s="161">
        <f>PEARSON(processed_data!R:R, processed_data!AX:AX)</f>
        <v>0.71326452470309332</v>
      </c>
      <c r="G18" s="114">
        <f>PEARSON(processed_data!V:V, processed_data!AX:AX)</f>
        <v>0.6212259916566758</v>
      </c>
      <c r="H18" s="114">
        <f>PEARSON(processed_data!Z:Z, processed_data!AX:AX)</f>
        <v>0.73087580063035451</v>
      </c>
      <c r="I18" s="162">
        <f>PEARSON(processed_data!AD:AD, processed_data!AX:AX)</f>
        <v>0.88696125940993842</v>
      </c>
      <c r="J18" s="93">
        <f>PEARSON(processed_data!AH:AH, processed_data!AX:AX)</f>
        <v>0.18857142955316239</v>
      </c>
      <c r="K18" s="93">
        <f>PEARSON(processed_data!AL:AL, processed_data!AX:AX)</f>
        <v>0.74849349165150325</v>
      </c>
      <c r="L18" s="93">
        <f>PEARSON(processed_data!AP:AP, processed_data!AX:AX)</f>
        <v>2.1805181875818067E-2</v>
      </c>
      <c r="M18" s="93">
        <f>PEARSON(processed_data!AT:AT, processed_data!AX:AX)</f>
        <v>0.48978405852869739</v>
      </c>
      <c r="N18" s="93">
        <v>1</v>
      </c>
      <c r="O18" s="93"/>
      <c r="P18" s="93"/>
      <c r="Q18" s="161"/>
      <c r="R18" s="114"/>
      <c r="S18" s="162"/>
      <c r="T18" s="155"/>
    </row>
    <row r="19" spans="1:20">
      <c r="A19" s="132" t="s">
        <v>384</v>
      </c>
      <c r="B19" s="161">
        <f>PEARSON(processed_data!B:B, processed_data!BB:BB)</f>
        <v>0.60163556974635624</v>
      </c>
      <c r="C19" s="114">
        <f>PEARSON(processed_data!F:F, processed_data!BB:BB)</f>
        <v>0.66212219197173061</v>
      </c>
      <c r="D19" s="114">
        <f>PEARSON(processed_data!J:J, processed_data!BB:BB)</f>
        <v>0.7986264382607664</v>
      </c>
      <c r="E19" s="162">
        <f>PEARSON(processed_data!N:N, processed_data!BB:BB)</f>
        <v>0.83601515642226198</v>
      </c>
      <c r="F19" s="161">
        <f>PEARSON(processed_data!R:R, processed_data!BB:BB)</f>
        <v>0.69425205413681379</v>
      </c>
      <c r="G19" s="114">
        <f>PEARSON(processed_data!V:V, processed_data!BB:BB)</f>
        <v>0.70196411816303395</v>
      </c>
      <c r="H19" s="114">
        <f>PEARSON(processed_data!Z:Z, processed_data!BB:BB)</f>
        <v>0.75132813027539702</v>
      </c>
      <c r="I19" s="162">
        <f>PEARSON(processed_data!AD:AD, processed_data!BB:BB)</f>
        <v>0.8771033625519814</v>
      </c>
      <c r="J19" s="93">
        <f>PEARSON(processed_data!AH:AH, processed_data!BB:BB)</f>
        <v>0.36975519390661465</v>
      </c>
      <c r="K19" s="93">
        <f>PEARSON(processed_data!AL:AL, processed_data!BB:BB)</f>
        <v>0.8427009716003846</v>
      </c>
      <c r="L19" s="93">
        <f>PEARSON(processed_data!AP:AP, processed_data!BB:BB)</f>
        <v>0.16232825118589134</v>
      </c>
      <c r="M19" s="93">
        <f>PEARSON(processed_data!AT:AT, processed_data!BB:BB)</f>
        <v>0.51936978394492961</v>
      </c>
      <c r="N19" s="93">
        <f>PEARSON(processed_data!AX:AX, processed_data!BB:BB)</f>
        <v>0.90330516478455791</v>
      </c>
      <c r="O19" s="93">
        <v>1</v>
      </c>
      <c r="P19" s="93"/>
      <c r="Q19" s="161"/>
      <c r="R19" s="114"/>
      <c r="S19" s="162"/>
      <c r="T19" s="155"/>
    </row>
    <row r="20" spans="1:20" ht="15" thickBot="1">
      <c r="A20" s="133" t="s">
        <v>385</v>
      </c>
      <c r="B20" s="163">
        <f>PEARSON(processed_data!B:B, processed_data!BF:BF)</f>
        <v>0.41646336503628278</v>
      </c>
      <c r="C20" s="77">
        <f>PEARSON(processed_data!F:F, processed_data!BF:BF)</f>
        <v>-0.16666666666666663</v>
      </c>
      <c r="D20" s="77">
        <f>PEARSON(processed_data!J:J, processed_data!BF:BF)</f>
        <v>0.39830806099132565</v>
      </c>
      <c r="E20" s="164">
        <f>PEARSON(processed_data!N:N, processed_data!BF:BF)</f>
        <v>0.33802379075771372</v>
      </c>
      <c r="F20" s="163">
        <f>PEARSON(processed_data!R:R, processed_data!BF:BF)</f>
        <v>0.40135869199883595</v>
      </c>
      <c r="G20" s="77">
        <f>PEARSON(processed_data!V:V, processed_data!BF:BF)</f>
        <v>0.34299717028501769</v>
      </c>
      <c r="H20" s="77">
        <f>PEARSON(processed_data!Z:Z, processed_data!BF:BF)</f>
        <v>0.63905666288426999</v>
      </c>
      <c r="I20" s="164">
        <f>PEARSON(processed_data!AD:AD, processed_data!BF:BF)</f>
        <v>0.6315634218026247</v>
      </c>
      <c r="J20" s="77">
        <f>PEARSON(processed_data!AH:AH, processed_data!BF:BF)</f>
        <v>1.7352640209845109E-2</v>
      </c>
      <c r="K20" s="77">
        <f>PEARSON(processed_data!AL:AL, processed_data!BF:BF)</f>
        <v>0.52380952380952384</v>
      </c>
      <c r="L20" s="77">
        <f>PEARSON(processed_data!AP:AP, processed_data!BF:BF)</f>
        <v>0</v>
      </c>
      <c r="M20" s="77">
        <f>PEARSON(processed_data!AT:AT, processed_data!BF:BF)</f>
        <v>2.9348363544187454E-2</v>
      </c>
      <c r="N20" s="77">
        <f>PEARSON(processed_data!AX:AX, processed_data!BF:BF)</f>
        <v>0.40966927732366221</v>
      </c>
      <c r="O20" s="77">
        <f>PEARSON(processed_data!BB:BB, processed_data!BF:BF)</f>
        <v>0.4414147946478203</v>
      </c>
      <c r="P20" s="77">
        <v>1</v>
      </c>
      <c r="Q20" s="163"/>
      <c r="R20" s="77"/>
      <c r="S20" s="164"/>
      <c r="T20" s="156"/>
    </row>
    <row r="21" spans="1:20">
      <c r="A21" s="170" t="s">
        <v>400</v>
      </c>
      <c r="B21" s="165">
        <f>PEARSON(processed_data!B:B, processed_data!BJ:BJ)</f>
        <v>0.64626565193579522</v>
      </c>
      <c r="C21" s="94">
        <f>PEARSON(processed_data!F:F, processed_data!BJ:BJ)</f>
        <v>0.92447345164190498</v>
      </c>
      <c r="D21" s="94">
        <f>PEARSON(processed_data!J:J, processed_data!BJ:BJ)</f>
        <v>0.87430817673604266</v>
      </c>
      <c r="E21" s="166">
        <f>PEARSON(processed_data!N:N, processed_data!BJ:BJ)</f>
        <v>0.89397023608637249</v>
      </c>
      <c r="F21" s="165">
        <f>PEARSON(processed_data!R:R, processed_data!BJ:BJ)</f>
        <v>0.56354272164215125</v>
      </c>
      <c r="G21" s="94">
        <f>PEARSON(processed_data!V:V, processed_data!BJ:BJ)</f>
        <v>0.36239060333348166</v>
      </c>
      <c r="H21" s="94">
        <f>PEARSON(processed_data!Z:Z, processed_data!BJ:BJ)</f>
        <v>0.65723245084767323</v>
      </c>
      <c r="I21" s="166">
        <f>PEARSON(processed_data!AD:AD, processed_data!BJ:BJ)</f>
        <v>0.69306932972993196</v>
      </c>
      <c r="J21" s="94">
        <f>PEARSON(processed_data!AH:AH, processed_data!BJ:BJ)</f>
        <v>0.59126431985615313</v>
      </c>
      <c r="K21" s="94">
        <f>PEARSON(processed_data!AL:AL, processed_data!BJ:BJ)</f>
        <v>0.36475823262061574</v>
      </c>
      <c r="L21" s="94">
        <f>PEARSON(processed_data!AP:AP, processed_data!BJ:BJ)</f>
        <v>-5.9359987995037243E-2</v>
      </c>
      <c r="M21" s="94">
        <f>PEARSON(processed_data!AT:AT, processed_data!BJ:BJ)</f>
        <v>0.7674418604651162</v>
      </c>
      <c r="N21" s="94">
        <f>PEARSON(processed_data!AX:AX, processed_data!BJ:BJ)</f>
        <v>0.66063896266661482</v>
      </c>
      <c r="O21" s="94">
        <f>PEARSON(processed_data!BB:BB, processed_data!BJ:BJ)</f>
        <v>0.62536361740307855</v>
      </c>
      <c r="P21" s="94">
        <f>PEARSON(processed_data!BF:BF, processed_data!BJ:BJ)</f>
        <v>2.9348363544187461E-2</v>
      </c>
      <c r="Q21" s="165">
        <v>1</v>
      </c>
      <c r="R21" s="94"/>
      <c r="S21" s="166"/>
      <c r="T21" s="157"/>
    </row>
    <row r="22" spans="1:20">
      <c r="A22" s="171" t="s">
        <v>655</v>
      </c>
      <c r="B22" s="161">
        <f>PEARSON(processed_data!B:B, processed_data!BN:BN)</f>
        <v>0.70582129837608876</v>
      </c>
      <c r="C22" s="114">
        <f>PEARSON(processed_data!F:F, processed_data!BN:BN)</f>
        <v>0.56493268286603215</v>
      </c>
      <c r="D22" s="114">
        <f>PEARSON(processed_data!J:J, processed_data!BN:BN)</f>
        <v>0.73712544630292065</v>
      </c>
      <c r="E22" s="162">
        <f>PEARSON(processed_data!N:N, processed_data!BN:BN)</f>
        <v>0.69857770302217881</v>
      </c>
      <c r="F22" s="161">
        <f>PEARSON(processed_data!R:R, processed_data!BN:BN)</f>
        <v>0.60861961977829981</v>
      </c>
      <c r="G22" s="114">
        <f>PEARSON(processed_data!V:V, processed_data!BN:BN)</f>
        <v>0.48442577906143069</v>
      </c>
      <c r="H22" s="114">
        <f>PEARSON(processed_data!Z:Z, processed_data!BN:BN)</f>
        <v>0.5914648429814906</v>
      </c>
      <c r="I22" s="162">
        <f>PEARSON(processed_data!AD:AD, processed_data!BN:BN)</f>
        <v>0.54806012292342521</v>
      </c>
      <c r="J22" s="93">
        <f>PEARSON(processed_data!AH:AH, processed_data!BN:BN)</f>
        <v>0.24507683971391969</v>
      </c>
      <c r="K22" s="93">
        <f>PEARSON(processed_data!AL:AL, processed_data!BN:BN)</f>
        <v>0.61873579551993996</v>
      </c>
      <c r="L22" s="93">
        <f>PEARSON(processed_data!AP:AP, processed_data!BN:BN)</f>
        <v>0.22852652225356151</v>
      </c>
      <c r="M22" s="93">
        <f>PEARSON(processed_data!AT:AT, processed_data!BN:BN)</f>
        <v>0.28185744583067313</v>
      </c>
      <c r="N22" s="93">
        <f>PEARSON(processed_data!AX:AX, processed_data!BN:BN)</f>
        <v>0.60904095770064481</v>
      </c>
      <c r="O22" s="93">
        <f>PEARSON(processed_data!BB:BB, processed_data!BN:BN)</f>
        <v>0.61208912666573623</v>
      </c>
      <c r="P22" s="93">
        <f>PEARSON(processed_data!BF:BF, processed_data!BN:BN)</f>
        <v>0.18831089428867734</v>
      </c>
      <c r="Q22" s="161">
        <f>PEARSON(processed_data!BJ:BJ, processed_data!BN:BN)</f>
        <v>0.61345444092558243</v>
      </c>
      <c r="R22" s="114">
        <v>1</v>
      </c>
      <c r="S22" s="162"/>
      <c r="T22" s="155"/>
    </row>
    <row r="23" spans="1:20" ht="15" thickBot="1">
      <c r="A23" s="172" t="s">
        <v>402</v>
      </c>
      <c r="B23" s="161">
        <f>PEARSON(processed_data!B:B, processed_data!BR:BR)</f>
        <v>0.71976257290223433</v>
      </c>
      <c r="C23" s="114">
        <f>PEARSON(processed_data!F:F, processed_data!BR:BR)</f>
        <v>0.78446454055273596</v>
      </c>
      <c r="D23" s="114">
        <f>PEARSON(processed_data!J:J, processed_data!BR:BR)</f>
        <v>0.79192080792085684</v>
      </c>
      <c r="E23" s="162">
        <f>PEARSON(processed_data!N:N, processed_data!BR:BR)</f>
        <v>0.83829908238902362</v>
      </c>
      <c r="F23" s="161">
        <f>PEARSON(processed_data!R:R, processed_data!BR:BR)</f>
        <v>0.72084459438597692</v>
      </c>
      <c r="G23" s="114">
        <f>PEARSON(processed_data!V:V, processed_data!BR:BR)</f>
        <v>0.31951957714824836</v>
      </c>
      <c r="H23" s="114">
        <f>PEARSON(processed_data!Z:Z, processed_data!BR:BR)</f>
        <v>0.71197721709357387</v>
      </c>
      <c r="I23" s="162">
        <f>PEARSON(processed_data!AD:AD, processed_data!BR:BR)</f>
        <v>0.7048515166286059</v>
      </c>
      <c r="J23" s="93">
        <f>PEARSON(processed_data!AH:AH, processed_data!BR:BR)</f>
        <v>0.63298268822607839</v>
      </c>
      <c r="K23" s="93">
        <f>PEARSON(processed_data!AL:AL, processed_data!BR:BR)</f>
        <v>0.61636499614857843</v>
      </c>
      <c r="L23" s="93">
        <f>PEARSON(processed_data!AP:AP, processed_data!BR:BR)</f>
        <v>-0.33055367834246563</v>
      </c>
      <c r="M23" s="93">
        <f>PEARSON(processed_data!AT:AT, processed_data!BR:BR)</f>
        <v>0.72521664149546938</v>
      </c>
      <c r="N23" s="93">
        <f>PEARSON(processed_data!AX:AX, processed_data!BR:BR)</f>
        <v>0.64062775979293596</v>
      </c>
      <c r="O23" s="93">
        <f>PEARSON(processed_data!BB:BB, processed_data!BR:BR)</f>
        <v>0.75550746343981723</v>
      </c>
      <c r="P23" s="93">
        <f>PEARSON(processed_data!BF:BF, processed_data!BR:BR)</f>
        <v>0.19611613513818399</v>
      </c>
      <c r="Q23" s="161">
        <f>PEARSON(processed_data!BJ:BJ, processed_data!BR:BR)</f>
        <v>0.72521664149546916</v>
      </c>
      <c r="R23" s="114">
        <f>PEARSON(processed_data!BN:BN, processed_data!BR:BR)</f>
        <v>0.44316965750772647</v>
      </c>
      <c r="S23" s="162">
        <v>1</v>
      </c>
      <c r="T23" s="155"/>
    </row>
    <row r="24" spans="1:20" s="83" customFormat="1" ht="15" thickBot="1">
      <c r="A24" s="177" t="s">
        <v>656</v>
      </c>
      <c r="B24" s="167">
        <f>PEARSON(processed_data!B:B, processed_data!BV:BV)</f>
        <v>-0.1668097404904787</v>
      </c>
      <c r="C24" s="168">
        <f>PEARSON(processed_data!F:F, processed_data!BV:BV)</f>
        <v>0.32636495600330961</v>
      </c>
      <c r="D24" s="168">
        <f>PEARSON(processed_data!J:J, processed_data!BV:BV)</f>
        <v>-8.3130826744339525E-2</v>
      </c>
      <c r="E24" s="169">
        <f>PEARSON(processed_data!N:N, processed_data!BV:BV)</f>
        <v>5.0272003867768013E-2</v>
      </c>
      <c r="F24" s="167">
        <f>PEARSON(processed_data!R:R, processed_data!BV:BV)</f>
        <v>0.13537661703751741</v>
      </c>
      <c r="G24" s="168">
        <f>PEARSON(processed_data!V:V, processed_data!BV:BV)</f>
        <v>0.29512049411732316</v>
      </c>
      <c r="H24" s="168">
        <f>PEARSON(processed_data!Z:Z, processed_data!BV:BV)</f>
        <v>-0.12586556730318019</v>
      </c>
      <c r="I24" s="169">
        <f>PEARSON(processed_data!AD:AD, processed_data!BV:BV)</f>
        <v>-8.3452589255672491E-2</v>
      </c>
      <c r="J24" s="82">
        <f>PEARSON(processed_data!AH:AH, processed_data!BV:BV)</f>
        <v>0.41393528195785456</v>
      </c>
      <c r="K24" s="82">
        <f>PEARSON(processed_data!AL:AL, processed_data!BV:BV)</f>
        <v>-5.0862071065450862E-2</v>
      </c>
      <c r="L24" s="82">
        <f>PEARSON(processed_data!AP:AP, processed_data!BV:BV)</f>
        <v>4.0006401536409705E-2</v>
      </c>
      <c r="M24" s="82">
        <f>PEARSON(processed_data!AT:AT, processed_data!BV:BV)</f>
        <v>0.38661410502993976</v>
      </c>
      <c r="N24" s="82">
        <f>PEARSON(processed_data!AX:AX, processed_data!BV:BV)</f>
        <v>3.838326191473005E-3</v>
      </c>
      <c r="O24" s="82">
        <f>PEARSON(processed_data!BB:BB, processed_data!BV:BV)</f>
        <v>0.24288192799195829</v>
      </c>
      <c r="P24" s="82">
        <f>PEARSON(processed_data!BF:BF, processed_data!BV:BV)</f>
        <v>-0.4747126632775413</v>
      </c>
      <c r="Q24" s="167">
        <f>PEARSON(processed_data!BJ:BJ, processed_data!BV:BV)</f>
        <v>7.3143209059718314E-2</v>
      </c>
      <c r="R24" s="168">
        <f>PEARSON(processed_data!BR:BR, processed_data!BV:BV)</f>
        <v>0.31420849327811623</v>
      </c>
      <c r="S24" s="169">
        <f>PEARSON(processed_data!BR:BR, processed_data!BV:BV)</f>
        <v>0.31420849327811623</v>
      </c>
      <c r="T24" s="158">
        <v>1</v>
      </c>
    </row>
    <row r="25" spans="1:20">
      <c r="A25" s="352" t="s">
        <v>688</v>
      </c>
    </row>
    <row r="26" spans="1:20" ht="15" thickBot="1">
      <c r="A26" s="351"/>
    </row>
    <row r="27" spans="1:20" ht="15" thickBot="1">
      <c r="A27" s="92" t="s">
        <v>681</v>
      </c>
      <c r="B27" s="115" t="s">
        <v>682</v>
      </c>
      <c r="C27" s="116" t="s">
        <v>366</v>
      </c>
      <c r="D27" s="116" t="s">
        <v>367</v>
      </c>
      <c r="E27" s="116" t="s">
        <v>368</v>
      </c>
      <c r="F27" s="117" t="s">
        <v>375</v>
      </c>
      <c r="G27" s="118" t="s">
        <v>685</v>
      </c>
      <c r="H27" s="117" t="s">
        <v>651</v>
      </c>
      <c r="I27" s="117" t="s">
        <v>378</v>
      </c>
      <c r="J27" s="119" t="s">
        <v>650</v>
      </c>
      <c r="K27" s="119" t="s">
        <v>380</v>
      </c>
      <c r="L27" s="119" t="s">
        <v>399</v>
      </c>
      <c r="M27" s="119" t="s">
        <v>382</v>
      </c>
      <c r="N27" s="119" t="s">
        <v>383</v>
      </c>
      <c r="O27" s="119" t="s">
        <v>384</v>
      </c>
      <c r="P27" s="120" t="s">
        <v>385</v>
      </c>
      <c r="Q27" s="121" t="s">
        <v>400</v>
      </c>
      <c r="R27" s="122" t="s">
        <v>655</v>
      </c>
      <c r="S27" s="122" t="s">
        <v>402</v>
      </c>
      <c r="T27" s="123" t="s">
        <v>656</v>
      </c>
    </row>
    <row r="28" spans="1:20">
      <c r="A28" s="125" t="s">
        <v>365</v>
      </c>
      <c r="B28" s="159">
        <v>1</v>
      </c>
      <c r="C28" s="34"/>
      <c r="D28" s="34"/>
      <c r="E28" s="160"/>
      <c r="F28" s="159"/>
      <c r="G28" s="34"/>
      <c r="H28" s="34"/>
      <c r="I28" s="160"/>
      <c r="J28" s="94"/>
      <c r="K28" s="94"/>
      <c r="L28" s="94"/>
      <c r="M28" s="94"/>
      <c r="N28" s="94"/>
      <c r="O28" s="94"/>
      <c r="P28" s="94"/>
      <c r="Q28" s="159"/>
      <c r="R28" s="34"/>
      <c r="S28" s="160"/>
      <c r="T28" s="154"/>
    </row>
    <row r="29" spans="1:20">
      <c r="A29" s="126" t="s">
        <v>366</v>
      </c>
      <c r="B29" s="161">
        <f>(B7 * SQRT(COUNT(raw_data!A:A) - 2)) / SQRT(1 - B7^2)</f>
        <v>2.2627416997969512</v>
      </c>
      <c r="C29" s="114">
        <v>1</v>
      </c>
      <c r="D29" s="114"/>
      <c r="E29" s="162"/>
      <c r="F29" s="161"/>
      <c r="G29" s="114"/>
      <c r="H29" s="114"/>
      <c r="I29" s="162"/>
      <c r="J29" s="93"/>
      <c r="K29" s="93"/>
      <c r="L29" s="93"/>
      <c r="M29" s="93"/>
      <c r="N29" s="93"/>
      <c r="O29" s="93"/>
      <c r="P29" s="93"/>
      <c r="Q29" s="161"/>
      <c r="R29" s="114"/>
      <c r="S29" s="162"/>
      <c r="T29" s="155"/>
    </row>
    <row r="30" spans="1:20">
      <c r="A30" s="126" t="s">
        <v>367</v>
      </c>
      <c r="B30" s="161">
        <f>(B8 * SQRT(COUNT(raw_data!A:A) - 2)) / SQRT(1 - B8^2)</f>
        <v>5.4629371828765274</v>
      </c>
      <c r="C30" s="114">
        <f>(C8 * SQRT(COUNT(raw_data!A:A) - 2)) / SQRT(1 - C8^2)</f>
        <v>3.8173885170126916</v>
      </c>
      <c r="D30" s="114">
        <v>1</v>
      </c>
      <c r="E30" s="162"/>
      <c r="F30" s="161"/>
      <c r="G30" s="114"/>
      <c r="H30" s="114"/>
      <c r="I30" s="162"/>
      <c r="J30" s="93"/>
      <c r="K30" s="93"/>
      <c r="L30" s="93"/>
      <c r="M30" s="93"/>
      <c r="N30" s="93"/>
      <c r="O30" s="93"/>
      <c r="P30" s="93"/>
      <c r="Q30" s="161"/>
      <c r="R30" s="114"/>
      <c r="S30" s="162"/>
      <c r="T30" s="155"/>
    </row>
    <row r="31" spans="1:20" ht="15" thickBot="1">
      <c r="A31" s="127" t="s">
        <v>368</v>
      </c>
      <c r="B31" s="163">
        <f>(B9 * SQRT(COUNT(raw_data!A:A) - 2)) / SQRT(1 - B9^2)</f>
        <v>4.5252937210531003</v>
      </c>
      <c r="C31" s="77">
        <f>(C9 * SQRT(COUNT(raw_data!A:A) - 2)) / SQRT(1 - C9^2)</f>
        <v>3.8173885170126916</v>
      </c>
      <c r="D31" s="77">
        <f>(D9 * SQRT(COUNT(raw_data!A:A) - 2)) / SQRT(1 - D9^2)</f>
        <v>15.257707635939646</v>
      </c>
      <c r="E31" s="164">
        <v>1</v>
      </c>
      <c r="F31" s="163"/>
      <c r="G31" s="77"/>
      <c r="H31" s="77"/>
      <c r="I31" s="164"/>
      <c r="J31" s="77"/>
      <c r="K31" s="77"/>
      <c r="L31" s="77"/>
      <c r="M31" s="77"/>
      <c r="N31" s="77"/>
      <c r="O31" s="77"/>
      <c r="P31" s="77"/>
      <c r="Q31" s="163"/>
      <c r="R31" s="77"/>
      <c r="S31" s="164"/>
      <c r="T31" s="156"/>
    </row>
    <row r="32" spans="1:20">
      <c r="A32" s="128" t="s">
        <v>375</v>
      </c>
      <c r="B32" s="165">
        <f>(B10 * SQRT(COUNT(raw_data!A:A) - 2)) / SQRT(1 - B10^2)</f>
        <v>1.7426292654367876</v>
      </c>
      <c r="C32" s="94">
        <f>(C10 * SQRT(COUNT(raw_data!A:A) - 2)) / SQRT(1 - C10^2)</f>
        <v>1.4000000000000001</v>
      </c>
      <c r="D32" s="94">
        <f>(D10 * SQRT(COUNT(raw_data!A:A) - 2)) / SQRT(1 - D10^2)</f>
        <v>2.596825637737787</v>
      </c>
      <c r="E32" s="166">
        <f>(E10 * SQRT(COUNT(raw_data!A:A) - 2)) / SQRT(1 - E10^2)</f>
        <v>2.4190195594784014</v>
      </c>
      <c r="F32" s="165">
        <v>1</v>
      </c>
      <c r="G32" s="94"/>
      <c r="H32" s="94"/>
      <c r="I32" s="166"/>
      <c r="J32" s="94"/>
      <c r="K32" s="94"/>
      <c r="L32" s="94"/>
      <c r="M32" s="94"/>
      <c r="N32" s="94"/>
      <c r="O32" s="94"/>
      <c r="P32" s="94"/>
      <c r="Q32" s="165"/>
      <c r="R32" s="94"/>
      <c r="S32" s="166"/>
      <c r="T32" s="157"/>
    </row>
    <row r="33" spans="1:20">
      <c r="A33" s="129" t="s">
        <v>685</v>
      </c>
      <c r="B33" s="161">
        <f>(B11 * SQRT(COUNT(raw_data!A:A) - 2)) / SQRT(1 - B11^2)</f>
        <v>-0.30941351620279189</v>
      </c>
      <c r="C33" s="114">
        <f>(C11 * SQRT(COUNT(raw_data!A:A) - 2)) / SQRT(1 - C11^2)</f>
        <v>0.88989841662921931</v>
      </c>
      <c r="D33" s="114">
        <f>(D11 * SQRT(COUNT(raw_data!A:A) - 2)) / SQRT(1 - D11^2)</f>
        <v>1.4912636461352571</v>
      </c>
      <c r="E33" s="162">
        <f>(E11 * SQRT(COUNT(raw_data!A:A) - 2)) / SQRT(1 - E11^2)</f>
        <v>1.5288324218541229</v>
      </c>
      <c r="F33" s="161">
        <f>(F11 * SQRT(COUNT(raw_data!A:A) - 2)) / SQRT(1 - F11^2)</f>
        <v>2.5047057923891627</v>
      </c>
      <c r="G33" s="114">
        <v>1</v>
      </c>
      <c r="H33" s="114"/>
      <c r="I33" s="162"/>
      <c r="J33" s="93"/>
      <c r="K33" s="93"/>
      <c r="L33" s="93"/>
      <c r="M33" s="93"/>
      <c r="N33" s="93"/>
      <c r="O33" s="93"/>
      <c r="P33" s="93"/>
      <c r="Q33" s="161"/>
      <c r="R33" s="114"/>
      <c r="S33" s="162"/>
      <c r="T33" s="155"/>
    </row>
    <row r="34" spans="1:20">
      <c r="A34" s="129" t="s">
        <v>651</v>
      </c>
      <c r="B34" s="161">
        <f>(B12 * SQRT(COUNT(raw_data!A:A) - 2)) / SQRT(1 - B12^2)</f>
        <v>4.0793381816172136</v>
      </c>
      <c r="C34" s="114">
        <f>(C12 * SQRT(COUNT(raw_data!A:A) - 2)) / SQRT(1 - C12^2)</f>
        <v>1.8659557992557387</v>
      </c>
      <c r="D34" s="114">
        <f>(D12 * SQRT(COUNT(raw_data!A:A) - 2)) / SQRT(1 - D12^2)</f>
        <v>5.3976809232848861</v>
      </c>
      <c r="E34" s="162">
        <f>(E12 * SQRT(COUNT(raw_data!A:A) - 2)) / SQRT(1 - E12^2)</f>
        <v>4.3125557200410967</v>
      </c>
      <c r="F34" s="161">
        <f>(F12 * SQRT(COUNT(raw_data!A:A) - 2)) / SQRT(1 - F12^2)</f>
        <v>2.901358752564156</v>
      </c>
      <c r="G34" s="114">
        <f>(G12 * SQRT(COUNT(raw_data!A:A) - 2)) / SQRT(1 - G12^2)</f>
        <v>1.6799930644077454</v>
      </c>
      <c r="H34" s="114">
        <v>1</v>
      </c>
      <c r="I34" s="162"/>
      <c r="J34" s="93"/>
      <c r="K34" s="93"/>
      <c r="L34" s="93"/>
      <c r="M34" s="93"/>
      <c r="N34" s="93"/>
      <c r="O34" s="93"/>
      <c r="P34" s="93"/>
      <c r="Q34" s="161"/>
      <c r="R34" s="114"/>
      <c r="S34" s="162"/>
      <c r="T34" s="155"/>
    </row>
    <row r="35" spans="1:20" ht="15" thickBot="1">
      <c r="A35" s="130" t="s">
        <v>378</v>
      </c>
      <c r="B35" s="163">
        <f>(B13 * SQRT(COUNT(raw_data!A:A) - 2)) / SQRT(1 - B13^2)</f>
        <v>2.64711344037313</v>
      </c>
      <c r="C35" s="77">
        <f>(C13 * SQRT(COUNT(raw_data!A:A) - 2)) / SQRT(1 - C13^2)</f>
        <v>2.1520514169519323</v>
      </c>
      <c r="D35" s="77">
        <f>(D13 * SQRT(COUNT(raw_data!A:A) - 2)) / SQRT(1 - D13^2)</f>
        <v>4.7405837850392114</v>
      </c>
      <c r="E35" s="164">
        <f>(E13 * SQRT(COUNT(raw_data!A:A) - 2)) / SQRT(1 - E13^2)</f>
        <v>4.5976616840769822</v>
      </c>
      <c r="F35" s="163">
        <f>(F13 * SQRT(COUNT(raw_data!A:A) - 2)) / SQRT(1 - F13^2)</f>
        <v>2.4344333476587754</v>
      </c>
      <c r="G35" s="77">
        <f>(G13 * SQRT(COUNT(raw_data!A:A) - 2)) / SQRT(1 - G13^2)</f>
        <v>1.688251773035977</v>
      </c>
      <c r="H35" s="77">
        <f>(H13 * SQRT(COUNT(raw_data!A:A) - 2)) / SQRT(1 - H13^2)</f>
        <v>5.8791931859510225</v>
      </c>
      <c r="I35" s="164">
        <v>1</v>
      </c>
      <c r="J35" s="77"/>
      <c r="K35" s="77"/>
      <c r="L35" s="77"/>
      <c r="M35" s="77"/>
      <c r="N35" s="77"/>
      <c r="O35" s="77"/>
      <c r="P35" s="77"/>
      <c r="Q35" s="163"/>
      <c r="R35" s="77"/>
      <c r="S35" s="164"/>
      <c r="T35" s="156"/>
    </row>
    <row r="36" spans="1:20">
      <c r="A36" s="131" t="s">
        <v>650</v>
      </c>
      <c r="B36" s="165">
        <f>(B14 * SQRT(COUNT(raw_data!A:A) - 2)) / SQRT(1 - B14^2)</f>
        <v>0.89214922101526228</v>
      </c>
      <c r="C36" s="94">
        <f>(C14 * SQRT(COUNT(raw_data!A:A) - 2)) / SQRT(1 - C14^2)</f>
        <v>1.8462653255082038</v>
      </c>
      <c r="D36" s="94">
        <f>(D14 * SQRT(COUNT(raw_data!A:A) - 2)) / SQRT(1 - D14^2)</f>
        <v>1.3515373108970006</v>
      </c>
      <c r="E36" s="166">
        <f>(E14 * SQRT(COUNT(raw_data!A:A) - 2)) / SQRT(1 - E14^2)</f>
        <v>1.8238885585812075</v>
      </c>
      <c r="F36" s="165">
        <f>(F14 * SQRT(COUNT(raw_data!A:A) - 2)) / SQRT(1 - F14^2)</f>
        <v>1.4862705002791381</v>
      </c>
      <c r="G36" s="94">
        <f>(G14 * SQRT(COUNT(raw_data!A:A) - 2)) / SQRT(1 - G14^2)</f>
        <v>0.62045338746358503</v>
      </c>
      <c r="H36" s="94">
        <f>(H14 * SQRT(COUNT(raw_data!A:A) - 2)) / SQRT(1 - H14^2)</f>
        <v>0.7653197277702215</v>
      </c>
      <c r="I36" s="166">
        <f>(I14 * SQRT(COUNT(raw_data!A:A) - 2)) / SQRT(1 - I14^2)</f>
        <v>0.98352955307474144</v>
      </c>
      <c r="J36" s="94">
        <v>1</v>
      </c>
      <c r="K36" s="94"/>
      <c r="L36" s="94"/>
      <c r="M36" s="94"/>
      <c r="N36" s="94"/>
      <c r="O36" s="94"/>
      <c r="P36" s="94"/>
      <c r="Q36" s="165"/>
      <c r="R36" s="94"/>
      <c r="S36" s="166"/>
      <c r="T36" s="157"/>
    </row>
    <row r="37" spans="1:20">
      <c r="A37" s="132" t="s">
        <v>380</v>
      </c>
      <c r="B37" s="161">
        <f>(B15 * SQRT(COUNT(raw_data!A:A) - 2)) / SQRT(1 - B15^2)</f>
        <v>2.8838778179797302</v>
      </c>
      <c r="C37" s="114">
        <f>(C15 * SQRT(COUNT(raw_data!A:A) - 2)) / SQRT(1 - C15^2)</f>
        <v>1.3416407864998736</v>
      </c>
      <c r="D37" s="114">
        <f>(D15 * SQRT(COUNT(raw_data!A:A) - 2)) / SQRT(1 - D15^2)</f>
        <v>2.8699912034247745</v>
      </c>
      <c r="E37" s="162">
        <f>(E15 * SQRT(COUNT(raw_data!A:A) - 2)) / SQRT(1 - E15^2)</f>
        <v>2.7620663718475584</v>
      </c>
      <c r="F37" s="161">
        <f>(F15 * SQRT(COUNT(raw_data!A:A) - 2)) / SQRT(1 - F15^2)</f>
        <v>1.8736001063435508</v>
      </c>
      <c r="G37" s="114">
        <f>(G15 * SQRT(COUNT(raw_data!A:A) - 2)) / SQRT(1 - G15^2)</f>
        <v>1.4876245561039156</v>
      </c>
      <c r="H37" s="114">
        <f>(H15 * SQRT(COUNT(raw_data!A:A) - 2)) / SQRT(1 - H15^2)</f>
        <v>2.4747162713129778</v>
      </c>
      <c r="I37" s="162">
        <f>(I15 * SQRT(COUNT(raw_data!A:A) - 2)) / SQRT(1 - I15^2)</f>
        <v>2.8193899961385247</v>
      </c>
      <c r="J37" s="93">
        <f>(J15 * SQRT(COUNT(raw_data!A:A) - 2)) / SQRT(1 - J15^2)</f>
        <v>0.18973665961010258</v>
      </c>
      <c r="K37" s="93">
        <v>1</v>
      </c>
      <c r="L37" s="93"/>
      <c r="M37" s="93"/>
      <c r="N37" s="93"/>
      <c r="O37" s="93"/>
      <c r="P37" s="93"/>
      <c r="Q37" s="161"/>
      <c r="R37" s="114"/>
      <c r="S37" s="162"/>
      <c r="T37" s="155"/>
    </row>
    <row r="38" spans="1:20">
      <c r="A38" s="132" t="s">
        <v>399</v>
      </c>
      <c r="B38" s="161">
        <f>(B16 * SQRT(COUNT(raw_data!A:A) - 2)) / SQRT(1 - B16^2)</f>
        <v>-0.29947637411773992</v>
      </c>
      <c r="C38" s="114">
        <f>(C16 * SQRT(COUNT(raw_data!A:A) - 2)) / SQRT(1 - C16^2)</f>
        <v>-3.9695854488719049E-17</v>
      </c>
      <c r="D38" s="114">
        <f>(D16 * SQRT(COUNT(raw_data!A:A) - 2)) / SQRT(1 - D16^2)</f>
        <v>-7.8603819216548673E-2</v>
      </c>
      <c r="E38" s="162">
        <f>(E16 * SQRT(COUNT(raw_data!A:A) - 2)) / SQRT(1 - E16^2)</f>
        <v>9.7970527856591813E-2</v>
      </c>
      <c r="F38" s="161">
        <f>(F16 * SQRT(COUNT(raw_data!A:A) - 2)) / SQRT(1 - F16^2)</f>
        <v>-1.028731524250708</v>
      </c>
      <c r="G38" s="114">
        <f>(G16 * SQRT(COUNT(raw_data!A:A) - 2)) / SQRT(1 - G16^2)</f>
        <v>0.67229264545281431</v>
      </c>
      <c r="H38" s="114">
        <f>(H16 * SQRT(COUNT(raw_data!A:A) - 2)) / SQRT(1 - H16^2)</f>
        <v>-0.7225478606242528</v>
      </c>
      <c r="I38" s="162">
        <f>(I16 * SQRT(COUNT(raw_data!A:A) - 2)) / SQRT(1 - I16^2)</f>
        <v>-0.11183058322357804</v>
      </c>
      <c r="J38" s="93">
        <f>(J16 * SQRT(COUNT(raw_data!A:A) - 2)) / SQRT(1 - J16^2)</f>
        <v>-9.9331758385605554E-2</v>
      </c>
      <c r="K38" s="93">
        <f>(K16 * SQRT(COUNT(raw_data!A:A) - 2)) / SQRT(1 - K16^2)</f>
        <v>0.55523433231068597</v>
      </c>
      <c r="L38" s="93">
        <v>1</v>
      </c>
      <c r="M38" s="93"/>
      <c r="N38" s="93"/>
      <c r="O38" s="93"/>
      <c r="P38" s="93"/>
      <c r="Q38" s="161"/>
      <c r="R38" s="114"/>
      <c r="S38" s="162"/>
      <c r="T38" s="155"/>
    </row>
    <row r="39" spans="1:20">
      <c r="A39" s="132" t="s">
        <v>382</v>
      </c>
      <c r="B39" s="161">
        <f>(B17 * SQRT(COUNT(raw_data!A:A) - 2)) / SQRT(1 - B17^2)</f>
        <v>1.1309055523875777</v>
      </c>
      <c r="C39" s="114">
        <f>(C17 * SQRT(COUNT(raw_data!A:A) - 2)) / SQRT(1 - C17^2)</f>
        <v>2.806585661782492</v>
      </c>
      <c r="D39" s="114">
        <f>(D17 * SQRT(COUNT(raw_data!A:A) - 2)) / SQRT(1 - D17^2)</f>
        <v>2.2371584764563486</v>
      </c>
      <c r="E39" s="162">
        <f>(E17 * SQRT(COUNT(raw_data!A:A) - 2)) / SQRT(1 - E17^2)</f>
        <v>2.4624945245105159</v>
      </c>
      <c r="F39" s="161">
        <f>(F17 * SQRT(COUNT(raw_data!A:A) - 2)) / SQRT(1 - F17^2)</f>
        <v>2.5885684265353763</v>
      </c>
      <c r="G39" s="114">
        <f>(G17 * SQRT(COUNT(raw_data!A:A) - 2)) / SQRT(1 - G17^2)</f>
        <v>1.6920868460976943</v>
      </c>
      <c r="H39" s="114">
        <f>(H17 * SQRT(COUNT(raw_data!A:A) - 2)) / SQRT(1 - H17^2)</f>
        <v>2.2427848834904904</v>
      </c>
      <c r="I39" s="162">
        <f>(I17 * SQRT(COUNT(raw_data!A:A) - 2)) / SQRT(1 - I17^2)</f>
        <v>1.889486697351394</v>
      </c>
      <c r="J39" s="93">
        <f>(J17 * SQRT(COUNT(raw_data!A:A) - 2)) / SQRT(1 - J17^2)</f>
        <v>2.3378685634750447</v>
      </c>
      <c r="K39" s="93">
        <f>(K17 * SQRT(COUNT(raw_data!A:A) - 2)) / SQRT(1 - K17^2)</f>
        <v>0.32225169331774484</v>
      </c>
      <c r="L39" s="93">
        <f>(L17 * SQRT(COUNT(raw_data!A:A) - 2)) / SQRT(1 - L17^2)</f>
        <v>-1.292093635353605</v>
      </c>
      <c r="M39" s="93">
        <v>1</v>
      </c>
      <c r="N39" s="93"/>
      <c r="O39" s="93"/>
      <c r="P39" s="93"/>
      <c r="Q39" s="161"/>
      <c r="R39" s="114"/>
      <c r="S39" s="162"/>
      <c r="T39" s="155"/>
    </row>
    <row r="40" spans="1:20">
      <c r="A40" s="132" t="s">
        <v>383</v>
      </c>
      <c r="B40" s="161">
        <f>(B18 * SQRT(COUNT(raw_data!A:A) - 2)) / SQRT(1 - B18^2)</f>
        <v>1.6776633254287148</v>
      </c>
      <c r="C40" s="114">
        <f>(C18 * SQRT(COUNT(raw_data!A:A) - 2)) / SQRT(1 - C18^2)</f>
        <v>2.2031299354793039</v>
      </c>
      <c r="D40" s="114">
        <f>(D18 * SQRT(COUNT(raw_data!A:A) - 2)) / SQRT(1 - D18^2)</f>
        <v>3.416292839988833</v>
      </c>
      <c r="E40" s="162">
        <f>(E18 * SQRT(COUNT(raw_data!A:A) - 2)) / SQRT(1 - E18^2)</f>
        <v>3.2962496057908535</v>
      </c>
      <c r="F40" s="161">
        <f>(F18 * SQRT(COUNT(raw_data!A:A) - 2)) / SQRT(1 - F18^2)</f>
        <v>2.8783439740304422</v>
      </c>
      <c r="G40" s="114">
        <f>(G18 * SQRT(COUNT(raw_data!A:A) - 2)) / SQRT(1 - G18^2)</f>
        <v>2.2422433656098173</v>
      </c>
      <c r="H40" s="114">
        <f>(H18 * SQRT(COUNT(raw_data!A:A) - 2)) / SQRT(1 - H18^2)</f>
        <v>3.0288603332849973</v>
      </c>
      <c r="I40" s="162">
        <f>(I18 * SQRT(COUNT(raw_data!A:A) - 2)) / SQRT(1 - I18^2)</f>
        <v>5.4319341645244705</v>
      </c>
      <c r="J40" s="93">
        <f>(J18 * SQRT(COUNT(raw_data!A:A) - 2)) / SQRT(1 - J18^2)</f>
        <v>0.54310411833996197</v>
      </c>
      <c r="K40" s="93">
        <f>(K18 * SQRT(COUNT(raw_data!A:A) - 2)) / SQRT(1 - K18^2)</f>
        <v>3.1924668612523104</v>
      </c>
      <c r="L40" s="93">
        <f>(L18 * SQRT(COUNT(raw_data!A:A) - 2)) / SQRT(1 - L18^2)</f>
        <v>6.1689035139294308E-2</v>
      </c>
      <c r="M40" s="93">
        <f>(M18 * SQRT(COUNT(raw_data!A:A) - 2)) / SQRT(1 - M18^2)</f>
        <v>1.5889526872131328</v>
      </c>
      <c r="N40" s="93">
        <v>1</v>
      </c>
      <c r="O40" s="93"/>
      <c r="P40" s="93"/>
      <c r="Q40" s="161"/>
      <c r="R40" s="114"/>
      <c r="S40" s="162"/>
      <c r="T40" s="155"/>
    </row>
    <row r="41" spans="1:20">
      <c r="A41" s="132" t="s">
        <v>384</v>
      </c>
      <c r="B41" s="161">
        <f>(B19 * SQRT(COUNT(raw_data!A:A) - 2)) / SQRT(1 - B19^2)</f>
        <v>2.1303765289555399</v>
      </c>
      <c r="C41" s="114">
        <f>(C19 * SQRT(COUNT(raw_data!A:A) - 2)) / SQRT(1 - C19^2)</f>
        <v>2.4990320706870852</v>
      </c>
      <c r="D41" s="114">
        <f>(D19 * SQRT(COUNT(raw_data!A:A) - 2)) / SQRT(1 - D19^2)</f>
        <v>3.753331853167265</v>
      </c>
      <c r="E41" s="162">
        <f>(E19 * SQRT(COUNT(raw_data!A:A) - 2)) / SQRT(1 - E19^2)</f>
        <v>4.3094233305193406</v>
      </c>
      <c r="F41" s="161">
        <f>(F19 * SQRT(COUNT(raw_data!A:A) - 2)) / SQRT(1 - F19^2)</f>
        <v>2.7282953479449357</v>
      </c>
      <c r="G41" s="114">
        <f>(G19 * SQRT(COUNT(raw_data!A:A) - 2)) / SQRT(1 - G19^2)</f>
        <v>2.7877282097486789</v>
      </c>
      <c r="H41" s="114">
        <f>(H19 * SQRT(COUNT(raw_data!A:A) - 2)) / SQRT(1 - H19^2)</f>
        <v>3.2201607438056334</v>
      </c>
      <c r="I41" s="162">
        <f>(I19 * SQRT(COUNT(raw_data!A:A) - 2)) / SQRT(1 - I19^2)</f>
        <v>5.1651349805411684</v>
      </c>
      <c r="J41" s="93">
        <f>(J19 * SQRT(COUNT(raw_data!A:A) - 2)) / SQRT(1 - J19^2)</f>
        <v>1.1255976069193006</v>
      </c>
      <c r="K41" s="93">
        <f>(K19 * SQRT(COUNT(raw_data!A:A) - 2)) / SQRT(1 - K19^2)</f>
        <v>4.4271887242357337</v>
      </c>
      <c r="L41" s="93">
        <f>(L19 * SQRT(COUNT(raw_data!A:A) - 2)) / SQRT(1 - L19^2)</f>
        <v>0.46530505657022914</v>
      </c>
      <c r="M41" s="93">
        <f>(M19 * SQRT(COUNT(raw_data!A:A) - 2)) / SQRT(1 - M19^2)</f>
        <v>1.7190337178417776</v>
      </c>
      <c r="N41" s="93">
        <f>(N19 * SQRT(COUNT(raw_data!A:A) - 2)) / SQRT(1 - N19^2)</f>
        <v>5.9555741336956016</v>
      </c>
      <c r="O41" s="93">
        <v>1</v>
      </c>
      <c r="P41" s="93"/>
      <c r="Q41" s="161"/>
      <c r="R41" s="114"/>
      <c r="S41" s="162"/>
      <c r="T41" s="155"/>
    </row>
    <row r="42" spans="1:20" ht="15" thickBot="1">
      <c r="A42" s="133" t="s">
        <v>385</v>
      </c>
      <c r="B42" s="163">
        <f>(B20 * SQRT(COUNT(raw_data!A:A) - 2)) / SQRT(1 - B20^2)</f>
        <v>1.2956421282862656</v>
      </c>
      <c r="C42" s="77">
        <f>(C20 * SQRT(COUNT(raw_data!A:A) - 2)) / SQRT(1 - C20^2)</f>
        <v>-0.47809144373375739</v>
      </c>
      <c r="D42" s="77">
        <f>(D20 * SQRT(COUNT(raw_data!A:A) - 2)) / SQRT(1 - D20^2)</f>
        <v>1.2282182946741169</v>
      </c>
      <c r="E42" s="164">
        <f>(E20 * SQRT(COUNT(raw_data!A:A) - 2)) / SQRT(1 - E20^2)</f>
        <v>1.0158723801975742</v>
      </c>
      <c r="F42" s="163">
        <f>(F20 * SQRT(COUNT(raw_data!A:A) - 2)) / SQRT(1 - F20^2)</f>
        <v>1.2394233388015399</v>
      </c>
      <c r="G42" s="77">
        <f>(G20 * SQRT(COUNT(raw_data!A:A) - 2)) / SQRT(1 - G20^2)</f>
        <v>1.0327955589886446</v>
      </c>
      <c r="H42" s="77">
        <f>(H20 * SQRT(COUNT(raw_data!A:A) - 2)) / SQRT(1 - H20^2)</f>
        <v>2.3500000000000005</v>
      </c>
      <c r="I42" s="164">
        <f>(I20 * SQRT(COUNT(raw_data!A:A) - 2)) / SQRT(1 - I20^2)</f>
        <v>2.3039795093901554</v>
      </c>
      <c r="J42" s="77">
        <f>(J20 * SQRT(COUNT(raw_data!A:A) - 2)) / SQRT(1 - J20^2)</f>
        <v>4.9088069367381568E-2</v>
      </c>
      <c r="K42" s="77">
        <f>(K20 * SQRT(COUNT(raw_data!A:A) - 2)) / SQRT(1 - K20^2)</f>
        <v>1.739252713092609</v>
      </c>
      <c r="L42" s="77">
        <f>(L20 * SQRT(COUNT(raw_data!A:A) - 2)) / SQRT(1 - L20^2)</f>
        <v>0</v>
      </c>
      <c r="M42" s="77">
        <f>(M20 * SQRT(COUNT(raw_data!A:A) - 2)) / SQRT(1 - M20^2)</f>
        <v>8.3045479853739959E-2</v>
      </c>
      <c r="N42" s="77">
        <f>(N20 * SQRT(COUNT(raw_data!A:A) - 2)) / SQRT(1 - N20^2)</f>
        <v>1.2701999138832636</v>
      </c>
      <c r="O42" s="77">
        <f>(O20 * SQRT(COUNT(raw_data!A:A) - 2)) / SQRT(1 - O20^2)</f>
        <v>1.3914021704740864</v>
      </c>
      <c r="P42" s="77">
        <v>1</v>
      </c>
      <c r="Q42" s="163"/>
      <c r="R42" s="77"/>
      <c r="S42" s="164"/>
      <c r="T42" s="156"/>
    </row>
    <row r="43" spans="1:20">
      <c r="A43" s="170" t="s">
        <v>400</v>
      </c>
      <c r="B43" s="165">
        <f>(B21 * SQRT(COUNT(raw_data!A:A) - 2)) / SQRT(1 - B21^2)</f>
        <v>2.39534179975684</v>
      </c>
      <c r="C43" s="94">
        <f>(C21 * SQRT(COUNT(raw_data!A:A) - 2)) / SQRT(1 - C21^2)</f>
        <v>6.8585712797928986</v>
      </c>
      <c r="D43" s="94">
        <f>(D21 * SQRT(COUNT(raw_data!A:A) - 2)) / SQRT(1 - D21^2)</f>
        <v>5.0948983136874917</v>
      </c>
      <c r="E43" s="166">
        <f>(E21 * SQRT(COUNT(raw_data!A:A) - 2)) / SQRT(1 - E21^2)</f>
        <v>5.6424482033524841</v>
      </c>
      <c r="F43" s="165">
        <f>(F21 * SQRT(COUNT(raw_data!A:A) - 2)) / SQRT(1 - F21^2)</f>
        <v>1.9295058177496971</v>
      </c>
      <c r="G43" s="94">
        <f>(G21 * SQRT(COUNT(raw_data!A:A) - 2)) / SQRT(1 - G21^2)</f>
        <v>1.0997494345975529</v>
      </c>
      <c r="H43" s="94">
        <f>(H21 * SQRT(COUNT(raw_data!A:A) - 2)) / SQRT(1 - H21^2)</f>
        <v>2.4664506373722563</v>
      </c>
      <c r="I43" s="166">
        <f>(I21 * SQRT(COUNT(raw_data!A:A) - 2)) / SQRT(1 - I21^2)</f>
        <v>2.7193440569686556</v>
      </c>
      <c r="J43" s="94">
        <f>(J21 * SQRT(COUNT(raw_data!A:A) - 2)) / SQRT(1 - J21^2)</f>
        <v>2.0736441353327724</v>
      </c>
      <c r="K43" s="94">
        <f>(K21 * SQRT(COUNT(raw_data!A:A) - 2)) / SQRT(1 - K21^2)</f>
        <v>1.1080330438562622</v>
      </c>
      <c r="L43" s="94">
        <f>(L21 * SQRT(COUNT(raw_data!A:A) - 2)) / SQRT(1 - L21^2)</f>
        <v>-0.1681919829838161</v>
      </c>
      <c r="M43" s="94">
        <f>(M21 * SQRT(COUNT(raw_data!A:A) - 2)) / SQRT(1 - M21^2)</f>
        <v>3.3857285618810078</v>
      </c>
      <c r="N43" s="94">
        <f>(N21 * SQRT(COUNT(raw_data!A:A) - 2)) / SQRT(1 - N21^2)</f>
        <v>2.4890898628462041</v>
      </c>
      <c r="O43" s="94">
        <f>(O21 * SQRT(COUNT(raw_data!A:A) - 2)) / SQRT(1 - O21^2)</f>
        <v>2.2667173136661316</v>
      </c>
      <c r="P43" s="94">
        <f>(P21 * SQRT(COUNT(raw_data!A:A) - 2)) / SQRT(1 - P21^2)</f>
        <v>8.3045479853739973E-2</v>
      </c>
      <c r="Q43" s="165">
        <v>1</v>
      </c>
      <c r="R43" s="94"/>
      <c r="S43" s="166"/>
      <c r="T43" s="157"/>
    </row>
    <row r="44" spans="1:20">
      <c r="A44" s="171" t="s">
        <v>655</v>
      </c>
      <c r="B44" s="161">
        <f>(B22 * SQRT(COUNT(raw_data!A:A) - 2)) / SQRT(1 - B22^2)</f>
        <v>2.8181712039636717</v>
      </c>
      <c r="C44" s="114">
        <f>(C22 * SQRT(COUNT(raw_data!A:A) - 2)) / SQRT(1 - C22^2)</f>
        <v>1.9364916731037087</v>
      </c>
      <c r="D44" s="114">
        <f>(D22 * SQRT(COUNT(raw_data!A:A) - 2)) / SQRT(1 - D22^2)</f>
        <v>3.085293839515503</v>
      </c>
      <c r="E44" s="162">
        <f>(E22 * SQRT(COUNT(raw_data!A:A) - 2)) / SQRT(1 - E22^2)</f>
        <v>2.7613999738001436</v>
      </c>
      <c r="F44" s="161">
        <f>(F22 * SQRT(COUNT(raw_data!A:A) - 2)) / SQRT(1 - F22^2)</f>
        <v>2.1695253837831623</v>
      </c>
      <c r="G44" s="114">
        <f>(G22 * SQRT(COUNT(raw_data!A:A) - 2)) / SQRT(1 - G22^2)</f>
        <v>1.5662006462876095</v>
      </c>
      <c r="H44" s="114">
        <f>(H22 * SQRT(COUNT(raw_data!A:A) - 2)) / SQRT(1 - H22^2)</f>
        <v>2.074725696109978</v>
      </c>
      <c r="I44" s="162">
        <f>(I22 * SQRT(COUNT(raw_data!A:A) - 2)) / SQRT(1 - I22^2)</f>
        <v>1.8532711021487618</v>
      </c>
      <c r="J44" s="93">
        <f>(J22 * SQRT(COUNT(raw_data!A:A) - 2)) / SQRT(1 - J22^2)</f>
        <v>0.71498645256504401</v>
      </c>
      <c r="K44" s="93">
        <f>(K22 * SQRT(COUNT(raw_data!A:A) - 2)) / SQRT(1 - K22^2)</f>
        <v>2.2276616771499222</v>
      </c>
      <c r="L44" s="93">
        <f>(L22 * SQRT(COUNT(raw_data!A:A) - 2)) / SQRT(1 - L22^2)</f>
        <v>0.66394000220698579</v>
      </c>
      <c r="M44" s="93">
        <f>(M22 * SQRT(COUNT(raw_data!A:A) - 2)) / SQRT(1 - M22^2)</f>
        <v>0.83090105305131134</v>
      </c>
      <c r="N44" s="93">
        <f>(N22 * SQRT(COUNT(raw_data!A:A) - 2)) / SQRT(1 - N22^2)</f>
        <v>2.1719124387693931</v>
      </c>
      <c r="O44" s="93">
        <f>(O22 * SQRT(COUNT(raw_data!A:A) - 2)) / SQRT(1 - O22^2)</f>
        <v>2.1892691493473397</v>
      </c>
      <c r="P44" s="93">
        <f>(P22 * SQRT(COUNT(raw_data!A:A) - 2)) / SQRT(1 - P22^2)</f>
        <v>0.54232614454664041</v>
      </c>
      <c r="Q44" s="161">
        <f>(Q22 * SQRT(COUNT(raw_data!A:A) - 2)) / SQRT(1 - Q22^2)</f>
        <v>2.1970938620473137</v>
      </c>
      <c r="R44" s="114">
        <v>1</v>
      </c>
      <c r="S44" s="162"/>
      <c r="T44" s="155"/>
    </row>
    <row r="45" spans="1:20" ht="15" thickBot="1">
      <c r="A45" s="172" t="s">
        <v>402</v>
      </c>
      <c r="B45" s="163">
        <f>(B23 * SQRT(COUNT(raw_data!A:A) - 2)) / SQRT(1 - B23^2)</f>
        <v>2.932492690868151</v>
      </c>
      <c r="C45" s="77">
        <f>(C23 * SQRT(COUNT(raw_data!A:A) - 2)) / SQRT(1 - C23^2)</f>
        <v>3.5777087639996616</v>
      </c>
      <c r="D45" s="77">
        <f>(D23 * SQRT(COUNT(raw_data!A:A) - 2)) / SQRT(1 - D23^2)</f>
        <v>3.668200072082576</v>
      </c>
      <c r="E45" s="164">
        <f>(E23 * SQRT(COUNT(raw_data!A:A) - 2)) / SQRT(1 - E23^2)</f>
        <v>4.3489023570212559</v>
      </c>
      <c r="F45" s="163">
        <f>(F23 * SQRT(COUNT(raw_data!A:A) - 2)) / SQRT(1 - F23^2)</f>
        <v>2.941662150177649</v>
      </c>
      <c r="G45" s="77">
        <f>(G23 * SQRT(COUNT(raw_data!A:A) - 2)) / SQRT(1 - G23^2)</f>
        <v>0.95373282381000091</v>
      </c>
      <c r="H45" s="77">
        <f>(H23 * SQRT(COUNT(raw_data!A:A) - 2)) / SQRT(1 - H23^2)</f>
        <v>2.8677987995281264</v>
      </c>
      <c r="I45" s="164">
        <f>(I23 * SQRT(COUNT(raw_data!A:A) - 2)) / SQRT(1 - I23^2)</f>
        <v>2.8104707773048574</v>
      </c>
      <c r="J45" s="77">
        <f>(J23 * SQRT(COUNT(raw_data!A:A) - 2)) / SQRT(1 - J23^2)</f>
        <v>2.312611924435978</v>
      </c>
      <c r="K45" s="77">
        <f>(K23 * SQRT(COUNT(raw_data!A:A) - 2)) / SQRT(1 - K23^2)</f>
        <v>2.213880263877162</v>
      </c>
      <c r="L45" s="77">
        <f>(L23 * SQRT(COUNT(raw_data!A:A) - 2)) / SQRT(1 - L23^2)</f>
        <v>-0.9906332665982247</v>
      </c>
      <c r="M45" s="77">
        <f>(M23 * SQRT(COUNT(raw_data!A:A) - 2)) / SQRT(1 - M23^2)</f>
        <v>2.9791729889540184</v>
      </c>
      <c r="N45" s="77">
        <f>(N23 * SQRT(COUNT(raw_data!A:A) - 2)) / SQRT(1 - N23^2)</f>
        <v>2.3597905405836723</v>
      </c>
      <c r="O45" s="77">
        <f>(O23 * SQRT(COUNT(raw_data!A:A) - 2)) / SQRT(1 - O23^2)</f>
        <v>3.2617420252008058</v>
      </c>
      <c r="P45" s="77">
        <f>(P23 * SQRT(COUNT(raw_data!A:A) - 2)) / SQRT(1 - P23^2)</f>
        <v>0.5656854249492379</v>
      </c>
      <c r="Q45" s="163">
        <f>(Q23 * SQRT(COUNT(raw_data!A:A) - 2)) / SQRT(1 - Q23^2)</f>
        <v>2.9791729889540171</v>
      </c>
      <c r="R45" s="77">
        <f>(R23 * SQRT(COUNT(raw_data!A:A) - 2)) / SQRT(1 - R23^2)</f>
        <v>1.39828233296727</v>
      </c>
      <c r="S45" s="164">
        <v>1</v>
      </c>
      <c r="T45" s="156"/>
    </row>
    <row r="46" spans="1:20" s="83" customFormat="1" ht="15" thickBot="1">
      <c r="A46" s="173" t="s">
        <v>656</v>
      </c>
      <c r="B46" s="167">
        <f>(B24 * SQRT(COUNT(raw_data!A:A) - 2)) / SQRT(1 - B24^2)</f>
        <v>-0.47851359961621548</v>
      </c>
      <c r="C46" s="168">
        <f>(C24 * SQRT(COUNT(raw_data!A:A) - 2)) / SQRT(1 - C24^2)</f>
        <v>0.97657287556064554</v>
      </c>
      <c r="D46" s="168">
        <f>(D24 * SQRT(COUNT(raw_data!A:A) - 2)) / SQRT(1 - D24^2)</f>
        <v>-0.23594617938542334</v>
      </c>
      <c r="E46" s="169">
        <f>(E24 * SQRT(COUNT(raw_data!A:A) - 2)) / SQRT(1 - E24^2)</f>
        <v>0.14237071809973509</v>
      </c>
      <c r="F46" s="167">
        <f>(F24 * SQRT(COUNT(raw_data!A:A) - 2)) / SQRT(1 - F24^2)</f>
        <v>0.38646056955876101</v>
      </c>
      <c r="G46" s="168">
        <f>(G24 * SQRT(COUNT(raw_data!A:A) - 2)) / SQRT(1 - G24^2)</f>
        <v>0.87363863791272334</v>
      </c>
      <c r="H46" s="168">
        <f>(H24 * SQRT(COUNT(raw_data!A:A) - 2)) / SQRT(1 - H24^2)</f>
        <v>-0.35885545193735718</v>
      </c>
      <c r="I46" s="169">
        <f>(I24 * SQRT(COUNT(raw_data!A:A) - 2)) / SQRT(1 - I24^2)</f>
        <v>-0.23686581456074352</v>
      </c>
      <c r="J46" s="82">
        <f>(J24 * SQRT(COUNT(raw_data!A:A) - 2)) / SQRT(1 - J24^2)</f>
        <v>1.2861448541688889</v>
      </c>
      <c r="K46" s="82">
        <f>(K24 * SQRT(COUNT(raw_data!A:A) - 2)) / SQRT(1 - K24^2)</f>
        <v>-0.14404610213020314</v>
      </c>
      <c r="L46" s="82">
        <f>(L24 * SQRT(COUNT(raw_data!A:A) - 2)) / SQRT(1 - L24^2)</f>
        <v>0.11324585324280638</v>
      </c>
      <c r="M46" s="82">
        <f>(M24 * SQRT(COUNT(raw_data!A:A) - 2)) / SQRT(1 - M24^2)</f>
        <v>1.1857086515744433</v>
      </c>
      <c r="N46" s="82">
        <f>(N24 * SQRT(COUNT(raw_data!A:A) - 2)) / SQRT(1 - N24^2)</f>
        <v>1.0856505886962981E-2</v>
      </c>
      <c r="O46" s="82">
        <f>(O24 * SQRT(COUNT(raw_data!A:A) - 2)) / SQRT(1 - O24^2)</f>
        <v>0.7081796651824126</v>
      </c>
      <c r="P46" s="82">
        <f>(P24 * SQRT(COUNT(raw_data!A:A) - 2)) / SQRT(1 - P24^2)</f>
        <v>-1.5255401427929476</v>
      </c>
      <c r="Q46" s="167">
        <f>(Q24 * SQRT(COUNT(raw_data!A:A) - 2)) / SQRT(1 - Q24^2)</f>
        <v>0.20743586421036864</v>
      </c>
      <c r="R46" s="168">
        <f>(R24 * SQRT(COUNT(raw_data!A:A) - 2)) / SQRT(1 - R24^2)</f>
        <v>0.93612690580476343</v>
      </c>
      <c r="S46" s="169">
        <f>(S24 * SQRT(COUNT(raw_data!A:A) - 2)) / SQRT(1 - S24^2)</f>
        <v>0.93612690580476343</v>
      </c>
      <c r="T46" s="158">
        <v>1</v>
      </c>
    </row>
    <row r="47" spans="1:20">
      <c r="A47" s="350" t="s">
        <v>683</v>
      </c>
      <c r="B47" s="96"/>
      <c r="C47" s="91" t="s">
        <v>686</v>
      </c>
    </row>
    <row r="48" spans="1:20" ht="15" thickBot="1">
      <c r="A48" s="351"/>
      <c r="B48" s="97"/>
      <c r="C48" s="91" t="s">
        <v>687</v>
      </c>
    </row>
    <row r="49" spans="1:20" ht="15" thickBot="1">
      <c r="A49" s="92" t="s">
        <v>681</v>
      </c>
      <c r="B49" s="115" t="s">
        <v>682</v>
      </c>
      <c r="C49" s="116" t="s">
        <v>366</v>
      </c>
      <c r="D49" s="116" t="s">
        <v>367</v>
      </c>
      <c r="E49" s="116" t="s">
        <v>368</v>
      </c>
      <c r="F49" s="117" t="s">
        <v>375</v>
      </c>
      <c r="G49" s="118" t="s">
        <v>685</v>
      </c>
      <c r="H49" s="117" t="s">
        <v>651</v>
      </c>
      <c r="I49" s="117" t="s">
        <v>378</v>
      </c>
      <c r="J49" s="119" t="s">
        <v>650</v>
      </c>
      <c r="K49" s="119" t="s">
        <v>380</v>
      </c>
      <c r="L49" s="119" t="s">
        <v>399</v>
      </c>
      <c r="M49" s="119" t="s">
        <v>382</v>
      </c>
      <c r="N49" s="119" t="s">
        <v>383</v>
      </c>
      <c r="O49" s="119" t="s">
        <v>384</v>
      </c>
      <c r="P49" s="120" t="s">
        <v>385</v>
      </c>
      <c r="Q49" s="121" t="s">
        <v>400</v>
      </c>
      <c r="R49" s="122" t="s">
        <v>655</v>
      </c>
      <c r="S49" s="122" t="s">
        <v>402</v>
      </c>
      <c r="T49" s="123" t="s">
        <v>656</v>
      </c>
    </row>
    <row r="50" spans="1:20">
      <c r="A50" s="125" t="s">
        <v>365</v>
      </c>
      <c r="B50" s="137">
        <v>1</v>
      </c>
      <c r="C50" s="138"/>
      <c r="D50" s="138"/>
      <c r="E50" s="138"/>
      <c r="F50" s="149"/>
      <c r="G50" s="138"/>
      <c r="H50" s="138"/>
      <c r="I50" s="139"/>
      <c r="J50" s="149"/>
      <c r="K50" s="138"/>
      <c r="L50" s="138"/>
      <c r="M50" s="138"/>
      <c r="N50" s="138"/>
      <c r="O50" s="138"/>
      <c r="P50" s="139"/>
      <c r="Q50" s="106"/>
      <c r="R50" s="106"/>
      <c r="S50" s="94"/>
      <c r="T50" s="154"/>
    </row>
    <row r="51" spans="1:20">
      <c r="A51" s="126" t="s">
        <v>366</v>
      </c>
      <c r="B51" s="140">
        <f>_xlfn.T.DIST.2T(B29, COUNT(raw_data!A:A) - 2)</f>
        <v>5.3492987351954506E-2</v>
      </c>
      <c r="C51" s="110">
        <v>1</v>
      </c>
      <c r="D51" s="107"/>
      <c r="E51" s="107"/>
      <c r="F51" s="140"/>
      <c r="G51" s="107"/>
      <c r="H51" s="107"/>
      <c r="I51" s="141"/>
      <c r="J51" s="140"/>
      <c r="K51" s="107"/>
      <c r="L51" s="107"/>
      <c r="M51" s="107"/>
      <c r="N51" s="107"/>
      <c r="O51" s="107"/>
      <c r="P51" s="141"/>
      <c r="Q51" s="107"/>
      <c r="R51" s="107"/>
      <c r="S51" s="93"/>
      <c r="T51" s="155"/>
    </row>
    <row r="52" spans="1:20">
      <c r="A52" s="126" t="s">
        <v>367</v>
      </c>
      <c r="B52" s="140">
        <f>_xlfn.T.DIST.2T(B30, COUNT(raw_data!A:A) - 2)</f>
        <v>5.9944103877276325E-4</v>
      </c>
      <c r="C52" s="107">
        <f>_xlfn.T.DIST.2T(C30, COUNT(raw_data!A:A) - 2)</f>
        <v>5.1086570784034781E-3</v>
      </c>
      <c r="D52" s="110">
        <v>1</v>
      </c>
      <c r="E52" s="107"/>
      <c r="F52" s="140"/>
      <c r="G52" s="107"/>
      <c r="H52" s="107"/>
      <c r="I52" s="141"/>
      <c r="J52" s="140"/>
      <c r="K52" s="107"/>
      <c r="L52" s="107"/>
      <c r="M52" s="107"/>
      <c r="N52" s="107"/>
      <c r="O52" s="107"/>
      <c r="P52" s="141"/>
      <c r="Q52" s="107"/>
      <c r="R52" s="107"/>
      <c r="S52" s="93"/>
      <c r="T52" s="155"/>
    </row>
    <row r="53" spans="1:20" ht="15" thickBot="1">
      <c r="A53" s="127" t="s">
        <v>368</v>
      </c>
      <c r="B53" s="142">
        <f>_xlfn.T.DIST.2T(B31, COUNT(raw_data!A:A) - 2)</f>
        <v>1.9363425887383614E-3</v>
      </c>
      <c r="C53" s="108">
        <f>_xlfn.T.DIST.2T(C31, COUNT(raw_data!A:A) - 2)</f>
        <v>5.1086570784034781E-3</v>
      </c>
      <c r="D53" s="108">
        <f>_xlfn.T.DIST.2T(D31, COUNT(raw_data!A:A) - 2)</f>
        <v>3.376475724015673E-7</v>
      </c>
      <c r="E53" s="112">
        <v>1</v>
      </c>
      <c r="F53" s="142"/>
      <c r="G53" s="108"/>
      <c r="H53" s="108"/>
      <c r="I53" s="146"/>
      <c r="J53" s="142"/>
      <c r="K53" s="108"/>
      <c r="L53" s="108"/>
      <c r="M53" s="108"/>
      <c r="N53" s="108"/>
      <c r="O53" s="108"/>
      <c r="P53" s="146"/>
      <c r="Q53" s="108"/>
      <c r="R53" s="108"/>
      <c r="S53" s="77"/>
      <c r="T53" s="156"/>
    </row>
    <row r="54" spans="1:20">
      <c r="A54" s="128" t="s">
        <v>375</v>
      </c>
      <c r="B54" s="144">
        <f>_xlfn.T.DIST.2T(B32, COUNT(raw_data!A:A) - 2)</f>
        <v>0.11956556433257738</v>
      </c>
      <c r="C54" s="106">
        <f>_xlfn.T.DIST.2T(C32, COUNT(raw_data!A:A) - 2)</f>
        <v>0.19907937465948713</v>
      </c>
      <c r="D54" s="106">
        <f>_xlfn.T.DIST.2T(D32, COUNT(raw_data!A:A) - 2)</f>
        <v>3.1774187207438839E-2</v>
      </c>
      <c r="E54" s="106">
        <f>_xlfn.T.DIST.2T(E32, COUNT(raw_data!A:A) - 2)</f>
        <v>4.1914157143436763E-2</v>
      </c>
      <c r="F54" s="150">
        <v>1</v>
      </c>
      <c r="G54" s="106"/>
      <c r="H54" s="106"/>
      <c r="I54" s="145"/>
      <c r="J54" s="144"/>
      <c r="K54" s="106"/>
      <c r="L54" s="106"/>
      <c r="M54" s="106"/>
      <c r="N54" s="106"/>
      <c r="O54" s="106"/>
      <c r="P54" s="145"/>
      <c r="Q54" s="106"/>
      <c r="R54" s="106"/>
      <c r="S54" s="94"/>
      <c r="T54" s="157"/>
    </row>
    <row r="55" spans="1:20">
      <c r="A55" s="129" t="s">
        <v>685</v>
      </c>
      <c r="B55" s="140" t="e">
        <f>_xlfn.T.DIST.2T(B33, COUNT(raw_data!A:A) - 2)</f>
        <v>#NUM!</v>
      </c>
      <c r="C55" s="107">
        <f>_xlfn.T.DIST.2T(C33, COUNT(raw_data!A:A) - 2)</f>
        <v>0.39948952018623929</v>
      </c>
      <c r="D55" s="107">
        <f>_xlfn.T.DIST.2T(D33, COUNT(raw_data!A:A) - 2)</f>
        <v>0.17423110672301675</v>
      </c>
      <c r="E55" s="107">
        <f>_xlfn.T.DIST.2T(E33, COUNT(raw_data!A:A) - 2)</f>
        <v>0.1648305918664919</v>
      </c>
      <c r="F55" s="140">
        <f>_xlfn.T.DIST.2T(F33, COUNT(raw_data!A:A) - 2)</f>
        <v>3.6672163548732886E-2</v>
      </c>
      <c r="G55" s="110">
        <v>1</v>
      </c>
      <c r="H55" s="107"/>
      <c r="I55" s="141"/>
      <c r="J55" s="140"/>
      <c r="K55" s="107"/>
      <c r="L55" s="107"/>
      <c r="M55" s="107"/>
      <c r="N55" s="107"/>
      <c r="O55" s="107"/>
      <c r="P55" s="141"/>
      <c r="Q55" s="107"/>
      <c r="R55" s="107"/>
      <c r="S55" s="93"/>
      <c r="T55" s="155"/>
    </row>
    <row r="56" spans="1:20">
      <c r="A56" s="129" t="s">
        <v>651</v>
      </c>
      <c r="B56" s="140">
        <f>_xlfn.T.DIST.2T(B34, COUNT(raw_data!A:A) - 2)</f>
        <v>3.5373815578938934E-3</v>
      </c>
      <c r="C56" s="107">
        <f>_xlfn.T.DIST.2T(C34, COUNT(raw_data!A:A) - 2)</f>
        <v>9.9020494678914966E-2</v>
      </c>
      <c r="D56" s="107">
        <f>_xlfn.T.DIST.2T(D34, COUNT(raw_data!A:A) - 2)</f>
        <v>6.4780737208373505E-4</v>
      </c>
      <c r="E56" s="107">
        <f>_xlfn.T.DIST.2T(E34, COUNT(raw_data!A:A) - 2)</f>
        <v>2.5717702062671133E-3</v>
      </c>
      <c r="F56" s="140">
        <f>_xlfn.T.DIST.2T(F34, COUNT(raw_data!A:A) - 2)</f>
        <v>1.985030458522306E-2</v>
      </c>
      <c r="G56" s="107">
        <f>_xlfn.T.DIST.2T(G34, COUNT(raw_data!A:A) - 2)</f>
        <v>0.13147001614869835</v>
      </c>
      <c r="H56" s="110">
        <v>1</v>
      </c>
      <c r="I56" s="141"/>
      <c r="J56" s="140"/>
      <c r="K56" s="107"/>
      <c r="L56" s="107"/>
      <c r="M56" s="107"/>
      <c r="N56" s="107"/>
      <c r="O56" s="107"/>
      <c r="P56" s="141"/>
      <c r="Q56" s="107"/>
      <c r="R56" s="107"/>
      <c r="S56" s="93"/>
      <c r="T56" s="155"/>
    </row>
    <row r="57" spans="1:20" ht="15" thickBot="1">
      <c r="A57" s="130" t="s">
        <v>378</v>
      </c>
      <c r="B57" s="142">
        <f>_xlfn.T.DIST.2T(B35, COUNT(raw_data!A:A) - 2)</f>
        <v>2.9387125873004207E-2</v>
      </c>
      <c r="C57" s="108">
        <f>_xlfn.T.DIST.2T(C35, COUNT(raw_data!A:A) - 2)</f>
        <v>6.3571803348977829E-2</v>
      </c>
      <c r="D57" s="108">
        <f>_xlfn.T.DIST.2T(D35, COUNT(raw_data!A:A) - 2)</f>
        <v>1.4628566650511218E-3</v>
      </c>
      <c r="E57" s="108">
        <f>_xlfn.T.DIST.2T(E35, COUNT(raw_data!A:A) - 2)</f>
        <v>1.7608278937025549E-3</v>
      </c>
      <c r="F57" s="142">
        <f>_xlfn.T.DIST.2T(F35, COUNT(raw_data!A:A) - 2)</f>
        <v>4.0918274822084225E-2</v>
      </c>
      <c r="G57" s="108">
        <f>_xlfn.T.DIST.2T(G35, COUNT(raw_data!A:A) - 2)</f>
        <v>0.12983973238222854</v>
      </c>
      <c r="H57" s="108">
        <f>_xlfn.T.DIST.2T(H35, COUNT(raw_data!A:A) - 2)</f>
        <v>3.7033917102877878E-4</v>
      </c>
      <c r="I57" s="143">
        <v>1</v>
      </c>
      <c r="J57" s="142"/>
      <c r="K57" s="108"/>
      <c r="L57" s="108"/>
      <c r="M57" s="108"/>
      <c r="N57" s="108"/>
      <c r="O57" s="108"/>
      <c r="P57" s="146"/>
      <c r="Q57" s="108"/>
      <c r="R57" s="108"/>
      <c r="S57" s="77"/>
      <c r="T57" s="156"/>
    </row>
    <row r="58" spans="1:20">
      <c r="A58" s="131" t="s">
        <v>650</v>
      </c>
      <c r="B58" s="144">
        <f>_xlfn.T.DIST.2T(B36, COUNT(raw_data!A:A) - 2)</f>
        <v>0.39835235462415586</v>
      </c>
      <c r="C58" s="106">
        <f>_xlfn.T.DIST.2T(C36, COUNT(raw_data!A:A) - 2)</f>
        <v>0.10205984553274215</v>
      </c>
      <c r="D58" s="106">
        <f>_xlfn.T.DIST.2T(D36, COUNT(raw_data!A:A) - 2)</f>
        <v>0.2134950057692111</v>
      </c>
      <c r="E58" s="106">
        <f>_xlfn.T.DIST.2T(E36, COUNT(raw_data!A:A) - 2)</f>
        <v>0.10562130452530297</v>
      </c>
      <c r="F58" s="144">
        <f>_xlfn.T.DIST.2T(F36, COUNT(raw_data!A:A) - 2)</f>
        <v>0.17551591129771749</v>
      </c>
      <c r="G58" s="106">
        <f>_xlfn.T.DIST.2T(G36, COUNT(raw_data!A:A) - 2)</f>
        <v>0.55222015347627917</v>
      </c>
      <c r="H58" s="106">
        <f>_xlfn.T.DIST.2T(H36, COUNT(raw_data!A:A) - 2)</f>
        <v>0.46605714975679402</v>
      </c>
      <c r="I58" s="145">
        <f>_xlfn.T.DIST.2T(I36, COUNT(raw_data!A:A) - 2)</f>
        <v>0.35415292127047948</v>
      </c>
      <c r="J58" s="150">
        <v>1</v>
      </c>
      <c r="K58" s="106"/>
      <c r="L58" s="106"/>
      <c r="M58" s="106"/>
      <c r="N58" s="106"/>
      <c r="O58" s="106"/>
      <c r="P58" s="145"/>
      <c r="Q58" s="106"/>
      <c r="R58" s="106"/>
      <c r="S58" s="94"/>
      <c r="T58" s="157"/>
    </row>
    <row r="59" spans="1:20">
      <c r="A59" s="132" t="s">
        <v>380</v>
      </c>
      <c r="B59" s="140">
        <f>_xlfn.T.DIST.2T(B37, COUNT(raw_data!A:A) - 2)</f>
        <v>2.0389811632804056E-2</v>
      </c>
      <c r="C59" s="107">
        <f>_xlfn.T.DIST.2T(C37, COUNT(raw_data!A:A) - 2)</f>
        <v>0.2165472841126696</v>
      </c>
      <c r="D59" s="107">
        <f>_xlfn.T.DIST.2T(D37, COUNT(raw_data!A:A) - 2)</f>
        <v>2.0829209933949714E-2</v>
      </c>
      <c r="E59" s="107">
        <f>_xlfn.T.DIST.2T(E37, COUNT(raw_data!A:A) - 2)</f>
        <v>2.459615236385583E-2</v>
      </c>
      <c r="F59" s="140">
        <f>_xlfn.T.DIST.2T(F37, COUNT(raw_data!A:A) - 2)</f>
        <v>9.7863914227626136E-2</v>
      </c>
      <c r="G59" s="107">
        <f>_xlfn.T.DIST.2T(G37, COUNT(raw_data!A:A) - 2)</f>
        <v>0.17516666251741328</v>
      </c>
      <c r="H59" s="107">
        <f>_xlfn.T.DIST.2T(H37, COUNT(raw_data!A:A) - 2)</f>
        <v>3.8426866080435412E-2</v>
      </c>
      <c r="I59" s="141">
        <f>_xlfn.T.DIST.2T(I37, COUNT(raw_data!A:A) - 2)</f>
        <v>2.2515021631707537E-2</v>
      </c>
      <c r="J59" s="140">
        <f>_xlfn.T.DIST.2T(J37, COUNT(raw_data!A:A) - 2)</f>
        <v>0.85424124357479603</v>
      </c>
      <c r="K59" s="110">
        <v>1</v>
      </c>
      <c r="L59" s="107"/>
      <c r="M59" s="107"/>
      <c r="N59" s="107"/>
      <c r="O59" s="107"/>
      <c r="P59" s="141"/>
      <c r="Q59" s="107"/>
      <c r="R59" s="107"/>
      <c r="S59" s="93"/>
      <c r="T59" s="155"/>
    </row>
    <row r="60" spans="1:20">
      <c r="A60" s="132" t="s">
        <v>399</v>
      </c>
      <c r="B60" s="140" t="e">
        <f>_xlfn.T.DIST.2T(B38, COUNT(raw_data!A:A) - 2)</f>
        <v>#NUM!</v>
      </c>
      <c r="C60" s="107" t="e">
        <f>_xlfn.T.DIST.2T(C38, COUNT(raw_data!A:A) - 2)</f>
        <v>#NUM!</v>
      </c>
      <c r="D60" s="107" t="e">
        <f>_xlfn.T.DIST.2T(D38, COUNT(raw_data!A:A) - 2)</f>
        <v>#NUM!</v>
      </c>
      <c r="E60" s="107">
        <f>_xlfn.T.DIST.2T(E38, COUNT(raw_data!A:A) - 2)</f>
        <v>0.92436587730389763</v>
      </c>
      <c r="F60" s="140" t="e">
        <f>_xlfn.T.DIST.2T(F38, COUNT(raw_data!A:A) - 2)</f>
        <v>#NUM!</v>
      </c>
      <c r="G60" s="107">
        <f>_xlfn.T.DIST.2T(G38, COUNT(raw_data!A:A) - 2)</f>
        <v>0.52033783386345367</v>
      </c>
      <c r="H60" s="107" t="e">
        <f>_xlfn.T.DIST.2T(H38, COUNT(raw_data!A:A) - 2)</f>
        <v>#NUM!</v>
      </c>
      <c r="I60" s="141" t="e">
        <f>_xlfn.T.DIST.2T(I38, COUNT(raw_data!A:A) - 2)</f>
        <v>#NUM!</v>
      </c>
      <c r="J60" s="140" t="e">
        <f>_xlfn.T.DIST.2T(J38, COUNT(raw_data!A:A) - 2)</f>
        <v>#NUM!</v>
      </c>
      <c r="K60" s="107">
        <f>_xlfn.T.DIST.2T(K38, COUNT(raw_data!A:A) - 2)</f>
        <v>0.59391549542237021</v>
      </c>
      <c r="L60" s="110">
        <v>1</v>
      </c>
      <c r="M60" s="107"/>
      <c r="N60" s="107"/>
      <c r="O60" s="107"/>
      <c r="P60" s="141"/>
      <c r="Q60" s="107"/>
      <c r="R60" s="107"/>
      <c r="S60" s="93"/>
      <c r="T60" s="155"/>
    </row>
    <row r="61" spans="1:20">
      <c r="A61" s="132" t="s">
        <v>382</v>
      </c>
      <c r="B61" s="140">
        <f>_xlfn.T.DIST.2T(B39, COUNT(raw_data!A:A) - 2)</f>
        <v>0.29085583586367519</v>
      </c>
      <c r="C61" s="107">
        <f>_xlfn.T.DIST.2T(C39, COUNT(raw_data!A:A) - 2)</f>
        <v>2.296356087950539E-2</v>
      </c>
      <c r="D61" s="107">
        <f>_xlfn.T.DIST.2T(D39, COUNT(raw_data!A:A) - 2)</f>
        <v>5.5671725997020693E-2</v>
      </c>
      <c r="E61" s="107">
        <f>_xlfn.T.DIST.2T(E39, COUNT(raw_data!A:A) - 2)</f>
        <v>3.916611691639818E-2</v>
      </c>
      <c r="F61" s="140">
        <f>_xlfn.T.DIST.2T(F39, COUNT(raw_data!A:A) - 2)</f>
        <v>3.2184659110941857E-2</v>
      </c>
      <c r="G61" s="107">
        <f>_xlfn.T.DIST.2T(G39, COUNT(raw_data!A:A) - 2)</f>
        <v>0.12908906630709355</v>
      </c>
      <c r="H61" s="107">
        <f>_xlfn.T.DIST.2T(H39, COUNT(raw_data!A:A) - 2)</f>
        <v>5.5185127978553877E-2</v>
      </c>
      <c r="I61" s="141">
        <f>_xlfn.T.DIST.2T(I39, COUNT(raw_data!A:A) - 2)</f>
        <v>9.5501335832239242E-2</v>
      </c>
      <c r="J61" s="140">
        <f>_xlfn.T.DIST.2T(J39, COUNT(raw_data!A:A) - 2)</f>
        <v>4.757371817270041E-2</v>
      </c>
      <c r="K61" s="107">
        <f>_xlfn.T.DIST.2T(K39, COUNT(raw_data!A:A) - 2)</f>
        <v>0.7555220554652925</v>
      </c>
      <c r="L61" s="107" t="e">
        <f>_xlfn.T.DIST.2T(L39, COUNT(raw_data!A:A) - 2)</f>
        <v>#NUM!</v>
      </c>
      <c r="M61" s="110">
        <v>1</v>
      </c>
      <c r="N61" s="107"/>
      <c r="O61" s="107"/>
      <c r="P61" s="141"/>
      <c r="Q61" s="107"/>
      <c r="R61" s="107"/>
      <c r="S61" s="93"/>
      <c r="T61" s="155"/>
    </row>
    <row r="62" spans="1:20">
      <c r="A62" s="132" t="s">
        <v>383</v>
      </c>
      <c r="B62" s="140">
        <f>_xlfn.T.DIST.2T(B40, COUNT(raw_data!A:A) - 2)</f>
        <v>0.13193332456494908</v>
      </c>
      <c r="C62" s="107">
        <f>_xlfn.T.DIST.2T(C40, COUNT(raw_data!A:A) - 2)</f>
        <v>5.8706662558171849E-2</v>
      </c>
      <c r="D62" s="107">
        <f>_xlfn.T.DIST.2T(D40, COUNT(raw_data!A:A) - 2)</f>
        <v>9.137818063967686E-3</v>
      </c>
      <c r="E62" s="107">
        <f>_xlfn.T.DIST.2T(E40, COUNT(raw_data!A:A) - 2)</f>
        <v>1.091975230536473E-2</v>
      </c>
      <c r="F62" s="140">
        <f>_xlfn.T.DIST.2T(F40, COUNT(raw_data!A:A) - 2)</f>
        <v>2.0563750321241497E-2</v>
      </c>
      <c r="G62" s="107">
        <f>_xlfn.T.DIST.2T(G40, COUNT(raw_data!A:A) - 2)</f>
        <v>5.5231776781587839E-2</v>
      </c>
      <c r="H62" s="107">
        <f>_xlfn.T.DIST.2T(H40, COUNT(raw_data!A:A) - 2)</f>
        <v>1.6337715520607234E-2</v>
      </c>
      <c r="I62" s="141">
        <f>_xlfn.T.DIST.2T(I40, COUNT(raw_data!A:A) - 2)</f>
        <v>6.2190711455144428E-4</v>
      </c>
      <c r="J62" s="140">
        <f>_xlfn.T.DIST.2T(J40, COUNT(raw_data!A:A) - 2)</f>
        <v>0.60185785819755078</v>
      </c>
      <c r="K62" s="107">
        <f>_xlfn.T.DIST.2T(K40, COUNT(raw_data!A:A) - 2)</f>
        <v>1.2755983648620559E-2</v>
      </c>
      <c r="L62" s="107">
        <f>_xlfn.T.DIST.2T(L40, COUNT(raw_data!A:A) - 2)</f>
        <v>0.95232383734985748</v>
      </c>
      <c r="M62" s="107">
        <f>_xlfn.T.DIST.2T(M40, COUNT(raw_data!A:A) - 2)</f>
        <v>0.15073412287668517</v>
      </c>
      <c r="N62" s="110">
        <v>1</v>
      </c>
      <c r="O62" s="107"/>
      <c r="P62" s="141"/>
      <c r="Q62" s="107"/>
      <c r="R62" s="107"/>
      <c r="S62" s="93"/>
      <c r="T62" s="155"/>
    </row>
    <row r="63" spans="1:20">
      <c r="A63" s="132" t="s">
        <v>384</v>
      </c>
      <c r="B63" s="140">
        <f>_xlfn.T.DIST.2T(B41, COUNT(raw_data!A:A) - 2)</f>
        <v>6.5754408355625849E-2</v>
      </c>
      <c r="C63" s="107">
        <f>_xlfn.T.DIST.2T(C41, COUNT(raw_data!A:A) - 2)</f>
        <v>3.6997796930758026E-2</v>
      </c>
      <c r="D63" s="107">
        <f>_xlfn.T.DIST.2T(D41, COUNT(raw_data!A:A) - 2)</f>
        <v>5.5974738935705729E-3</v>
      </c>
      <c r="E63" s="107">
        <f>_xlfn.T.DIST.2T(E41, COUNT(raw_data!A:A) - 2)</f>
        <v>2.5826681944493297E-3</v>
      </c>
      <c r="F63" s="140">
        <f>_xlfn.T.DIST.2T(F41, COUNT(raw_data!A:A) - 2)</f>
        <v>2.5914030814610391E-2</v>
      </c>
      <c r="G63" s="107">
        <f>_xlfn.T.DIST.2T(G41, COUNT(raw_data!A:A) - 2)</f>
        <v>2.364100471823416E-2</v>
      </c>
      <c r="H63" s="107">
        <f>_xlfn.T.DIST.2T(H41, COUNT(raw_data!A:A) - 2)</f>
        <v>1.2236243205266008E-2</v>
      </c>
      <c r="I63" s="141">
        <f>_xlfn.T.DIST.2T(I41, COUNT(raw_data!A:A) - 2)</f>
        <v>8.582382120968867E-4</v>
      </c>
      <c r="J63" s="140">
        <f>_xlfn.T.DIST.2T(J41, COUNT(raw_data!A:A) - 2)</f>
        <v>0.2929681268233057</v>
      </c>
      <c r="K63" s="107">
        <f>_xlfn.T.DIST.2T(K41, COUNT(raw_data!A:A) - 2)</f>
        <v>2.2052539734682343E-3</v>
      </c>
      <c r="L63" s="107">
        <f>_xlfn.T.DIST.2T(L41, COUNT(raw_data!A:A) - 2)</f>
        <v>0.65411680962550922</v>
      </c>
      <c r="M63" s="107">
        <f>_xlfn.T.DIST.2T(M41, COUNT(raw_data!A:A) - 2)</f>
        <v>0.12392708329352647</v>
      </c>
      <c r="N63" s="107">
        <f>_xlfn.T.DIST.2T(N41, COUNT(raw_data!A:A) - 2)</f>
        <v>3.3984902112600327E-4</v>
      </c>
      <c r="O63" s="110">
        <v>1</v>
      </c>
      <c r="P63" s="141"/>
      <c r="Q63" s="107"/>
      <c r="R63" s="107"/>
      <c r="S63" s="93"/>
      <c r="T63" s="155"/>
    </row>
    <row r="64" spans="1:20" ht="15" thickBot="1">
      <c r="A64" s="133" t="s">
        <v>385</v>
      </c>
      <c r="B64" s="142">
        <f>_xlfn.T.DIST.2T(B42, COUNT(raw_data!A:A) - 2)</f>
        <v>0.2312301115735306</v>
      </c>
      <c r="C64" s="108" t="e">
        <f>_xlfn.T.DIST.2T(C42, COUNT(raw_data!A:A) - 2)</f>
        <v>#NUM!</v>
      </c>
      <c r="D64" s="108">
        <f>_xlfn.T.DIST.2T(D42, COUNT(raw_data!A:A) - 2)</f>
        <v>0.25427096702099372</v>
      </c>
      <c r="E64" s="108">
        <f>_xlfn.T.DIST.2T(E42, COUNT(raw_data!A:A) - 2)</f>
        <v>0.33942543103545503</v>
      </c>
      <c r="F64" s="142">
        <f>_xlfn.T.DIST.2T(F42, COUNT(raw_data!A:A) - 2)</f>
        <v>0.25031382163363347</v>
      </c>
      <c r="G64" s="108">
        <f>_xlfn.T.DIST.2T(G42, COUNT(raw_data!A:A) - 2)</f>
        <v>0.33190863863919823</v>
      </c>
      <c r="H64" s="108">
        <f>_xlfn.T.DIST.2T(H42, COUNT(raw_data!A:A) - 2)</f>
        <v>4.6681257270468901E-2</v>
      </c>
      <c r="I64" s="146">
        <f>_xlfn.T.DIST.2T(I42, COUNT(raw_data!A:A) - 2)</f>
        <v>5.015827529062445E-2</v>
      </c>
      <c r="J64" s="142">
        <f>_xlfn.T.DIST.2T(J42, COUNT(raw_data!A:A) - 2)</f>
        <v>0.9620525274370717</v>
      </c>
      <c r="K64" s="108">
        <f>_xlfn.T.DIST.2T(K42, COUNT(raw_data!A:A) - 2)</f>
        <v>0.12018079348826408</v>
      </c>
      <c r="L64" s="108">
        <f>_xlfn.T.DIST.2T(L42, COUNT(raw_data!A:A) - 2)</f>
        <v>1</v>
      </c>
      <c r="M64" s="108">
        <f>_xlfn.T.DIST.2T(M42, COUNT(raw_data!A:A) - 2)</f>
        <v>0.93585572294174746</v>
      </c>
      <c r="N64" s="108">
        <f>_xlfn.T.DIST.2T(N42, COUNT(raw_data!A:A) - 2)</f>
        <v>0.23970888185888592</v>
      </c>
      <c r="O64" s="108">
        <f>_xlfn.T.DIST.2T(O42, COUNT(raw_data!A:A) - 2)</f>
        <v>0.20157334263205073</v>
      </c>
      <c r="P64" s="143">
        <v>1</v>
      </c>
      <c r="Q64" s="108"/>
      <c r="R64" s="108"/>
      <c r="S64" s="77"/>
      <c r="T64" s="156"/>
    </row>
    <row r="65" spans="1:20">
      <c r="A65" s="134" t="s">
        <v>400</v>
      </c>
      <c r="B65" s="144">
        <f>_xlfn.T.DIST.2T(B43, COUNT(raw_data!A:A) - 2)</f>
        <v>4.3491743277672634E-2</v>
      </c>
      <c r="C65" s="106">
        <f>_xlfn.T.DIST.2T(C43, COUNT(raw_data!A:A) - 2)</f>
        <v>1.2985589664387808E-4</v>
      </c>
      <c r="D65" s="106">
        <f>_xlfn.T.DIST.2T(D43, COUNT(raw_data!A:A) - 2)</f>
        <v>9.3572899146537045E-4</v>
      </c>
      <c r="E65" s="106">
        <f>_xlfn.T.DIST.2T(E43, COUNT(raw_data!A:A) - 2)</f>
        <v>4.8565991928344922E-4</v>
      </c>
      <c r="F65" s="144">
        <f>_xlfn.T.DIST.2T(F43, COUNT(raw_data!A:A) - 2)</f>
        <v>8.978911204705127E-2</v>
      </c>
      <c r="G65" s="106">
        <f>_xlfn.T.DIST.2T(G43, COUNT(raw_data!A:A) - 2)</f>
        <v>0.30343058323919814</v>
      </c>
      <c r="H65" s="106">
        <f>_xlfn.T.DIST.2T(H43, COUNT(raw_data!A:A) - 2)</f>
        <v>3.892526480363772E-2</v>
      </c>
      <c r="I65" s="145">
        <f>_xlfn.T.DIST.2T(I43, COUNT(raw_data!A:A) - 2)</f>
        <v>2.6275373959084428E-2</v>
      </c>
      <c r="J65" s="144">
        <f>_xlfn.T.DIST.2T(J43, COUNT(raw_data!A:A) - 2)</f>
        <v>7.1821201998621728E-2</v>
      </c>
      <c r="K65" s="106">
        <f>_xlfn.T.DIST.2T(K43, COUNT(raw_data!A:A) - 2)</f>
        <v>0.30004572167910437</v>
      </c>
      <c r="L65" s="106" t="e">
        <f>_xlfn.T.DIST.2T(L43, COUNT(raw_data!A:A) - 2)</f>
        <v>#NUM!</v>
      </c>
      <c r="M65" s="106">
        <f>_xlfn.T.DIST.2T(M43, COUNT(raw_data!A:A) - 2)</f>
        <v>9.5602127441415698E-3</v>
      </c>
      <c r="N65" s="106">
        <f>_xlfn.T.DIST.2T(N43, COUNT(raw_data!A:A) - 2)</f>
        <v>3.7575494096495222E-2</v>
      </c>
      <c r="O65" s="106">
        <f>_xlfn.T.DIST.2T(O43, COUNT(raw_data!A:A) - 2)</f>
        <v>5.3162107384349684E-2</v>
      </c>
      <c r="P65" s="145">
        <f>_xlfn.T.DIST.2T(P43, COUNT(raw_data!A:A) - 2)</f>
        <v>0.93585572294174746</v>
      </c>
      <c r="Q65" s="111">
        <v>1</v>
      </c>
      <c r="R65" s="106"/>
      <c r="S65" s="94"/>
      <c r="T65" s="157"/>
    </row>
    <row r="66" spans="1:20">
      <c r="A66" s="135" t="s">
        <v>655</v>
      </c>
      <c r="B66" s="140">
        <f>_xlfn.T.DIST.2T(B44, COUNT(raw_data!A:A) - 2)</f>
        <v>2.2557323850404386E-2</v>
      </c>
      <c r="C66" s="107">
        <f>_xlfn.T.DIST.2T(C44, COUNT(raw_data!A:A) - 2)</f>
        <v>8.8826152111464649E-2</v>
      </c>
      <c r="D66" s="107">
        <f>_xlfn.T.DIST.2T(D44, COUNT(raw_data!A:A) - 2)</f>
        <v>1.4996103867612571E-2</v>
      </c>
      <c r="E66" s="107">
        <f>_xlfn.T.DIST.2T(E44, COUNT(raw_data!A:A) - 2)</f>
        <v>2.4621479157748313E-2</v>
      </c>
      <c r="F66" s="140">
        <f>_xlfn.T.DIST.2T(F44, COUNT(raw_data!A:A) - 2)</f>
        <v>6.1864266885701805E-2</v>
      </c>
      <c r="G66" s="107">
        <f>_xlfn.T.DIST.2T(G44, COUNT(raw_data!A:A) - 2)</f>
        <v>0.15593509892629898</v>
      </c>
      <c r="H66" s="107">
        <f>_xlfn.T.DIST.2T(H44, COUNT(raw_data!A:A) - 2)</f>
        <v>7.1700579139757359E-2</v>
      </c>
      <c r="I66" s="141">
        <f>_xlfn.T.DIST.2T(I44, COUNT(raw_data!A:A) - 2)</f>
        <v>0.10096843690898651</v>
      </c>
      <c r="J66" s="140">
        <f>_xlfn.T.DIST.2T(J44, COUNT(raw_data!A:A) - 2)</f>
        <v>0.49495052598830092</v>
      </c>
      <c r="K66" s="107">
        <f>_xlfn.T.DIST.2T(K44, COUNT(raw_data!A:A) - 2)</f>
        <v>5.6502729015674463E-2</v>
      </c>
      <c r="L66" s="107">
        <f>_xlfn.T.DIST.2T(L44, COUNT(raw_data!A:A) - 2)</f>
        <v>0.52539740538266</v>
      </c>
      <c r="M66" s="107">
        <f>_xlfn.T.DIST.2T(M44, COUNT(raw_data!A:A) - 2)</f>
        <v>0.43012822463078026</v>
      </c>
      <c r="N66" s="107">
        <f>_xlfn.T.DIST.2T(N44, COUNT(raw_data!A:A) - 2)</f>
        <v>6.1634543603421348E-2</v>
      </c>
      <c r="O66" s="107">
        <f>_xlfn.T.DIST.2T(O44, COUNT(raw_data!A:A) - 2)</f>
        <v>5.9989304890629071E-2</v>
      </c>
      <c r="P66" s="141">
        <f>_xlfn.T.DIST.2T(P44, COUNT(raw_data!A:A) - 2)</f>
        <v>0.60236919571802416</v>
      </c>
      <c r="Q66" s="107">
        <f>_xlfn.T.DIST.2T(Q44, COUNT(raw_data!A:A) - 2)</f>
        <v>5.9261858690123022E-2</v>
      </c>
      <c r="R66" s="110">
        <v>1</v>
      </c>
      <c r="S66" s="93"/>
      <c r="T66" s="155"/>
    </row>
    <row r="67" spans="1:20" ht="15" thickBot="1">
      <c r="A67" s="136" t="s">
        <v>402</v>
      </c>
      <c r="B67" s="147">
        <f>_xlfn.T.DIST.2T(B45, COUNT(raw_data!A:A) - 2)</f>
        <v>1.8925802902923675E-2</v>
      </c>
      <c r="C67" s="148">
        <f>_xlfn.T.DIST.2T(C45, COUNT(raw_data!A:A) - 2)</f>
        <v>7.2122776635875257E-3</v>
      </c>
      <c r="D67" s="148">
        <f>_xlfn.T.DIST.2T(D45, COUNT(raw_data!A:A) - 2)</f>
        <v>6.3258893636811775E-3</v>
      </c>
      <c r="E67" s="148">
        <f>_xlfn.T.DIST.2T(E45, COUNT(raw_data!A:A) - 2)</f>
        <v>2.448888204657104E-3</v>
      </c>
      <c r="F67" s="142">
        <f>_xlfn.T.DIST.2T(F45, COUNT(raw_data!A:A) - 2)</f>
        <v>1.866213284850439E-2</v>
      </c>
      <c r="G67" s="108">
        <f>_xlfn.T.DIST.2T(G45, COUNT(raw_data!A:A) - 2)</f>
        <v>0.3681437570375109</v>
      </c>
      <c r="H67" s="108">
        <f>_xlfn.T.DIST.2T(H45, COUNT(raw_data!A:A) - 2)</f>
        <v>2.089947317888164E-2</v>
      </c>
      <c r="I67" s="146">
        <f>_xlfn.T.DIST.2T(I45, COUNT(raw_data!A:A) - 2)</f>
        <v>2.2826497348971016E-2</v>
      </c>
      <c r="J67" s="142">
        <f>_xlfn.T.DIST.2T(J45, COUNT(raw_data!A:A) - 2)</f>
        <v>4.9486896848190645E-2</v>
      </c>
      <c r="K67" s="108">
        <f>_xlfn.T.DIST.2T(K45, COUNT(raw_data!A:A) - 2)</f>
        <v>5.7730565175646786E-2</v>
      </c>
      <c r="L67" s="108" t="e">
        <f>_xlfn.T.DIST.2T(L45, COUNT(raw_data!A:A) - 2)</f>
        <v>#NUM!</v>
      </c>
      <c r="M67" s="108">
        <f>_xlfn.T.DIST.2T(M45, COUNT(raw_data!A:A) - 2)</f>
        <v>1.7622639124495468E-2</v>
      </c>
      <c r="N67" s="108">
        <f>_xlfn.T.DIST.2T(N45, COUNT(raw_data!A:A) - 2)</f>
        <v>4.5973252053345258E-2</v>
      </c>
      <c r="O67" s="108">
        <f>_xlfn.T.DIST.2T(O45, COUNT(raw_data!A:A) - 2)</f>
        <v>1.1497293093853559E-2</v>
      </c>
      <c r="P67" s="146">
        <f>_xlfn.T.DIST.2T(P45, COUNT(raw_data!A:A) - 2)</f>
        <v>0.58711882409483951</v>
      </c>
      <c r="Q67" s="108">
        <f>_xlfn.T.DIST.2T(Q45, COUNT(raw_data!A:A) - 2)</f>
        <v>1.7622639124495493E-2</v>
      </c>
      <c r="R67" s="108">
        <f>_xlfn.T.DIST.2T(R45, COUNT(raw_data!A:A) - 2)</f>
        <v>0.1995754547367132</v>
      </c>
      <c r="S67" s="77">
        <v>1</v>
      </c>
      <c r="T67" s="156"/>
    </row>
    <row r="68" spans="1:20" ht="15" thickBot="1">
      <c r="A68" s="124" t="s">
        <v>656</v>
      </c>
      <c r="B68" s="108" t="e">
        <f>_xlfn.T.DIST.2T(B46, COUNT(raw_data!A:A) - 2)</f>
        <v>#NUM!</v>
      </c>
      <c r="C68" s="108">
        <f>_xlfn.T.DIST.2T(C46, COUNT(raw_data!A:A) - 2)</f>
        <v>0.35738301300548003</v>
      </c>
      <c r="D68" s="108" t="e">
        <f>_xlfn.T.DIST.2T(D46, COUNT(raw_data!A:A) - 2)</f>
        <v>#NUM!</v>
      </c>
      <c r="E68" s="108">
        <f>_xlfn.T.DIST.2T(E46, COUNT(raw_data!A:A) - 2)</f>
        <v>0.8903074947423123</v>
      </c>
      <c r="F68" s="151">
        <f>_xlfn.T.DIST.2T(F46, COUNT(raw_data!A:A) - 2)</f>
        <v>0.70923147225775907</v>
      </c>
      <c r="G68" s="152">
        <f>_xlfn.T.DIST.2T(G46, COUNT(raw_data!A:A) - 2)</f>
        <v>0.40777371378474703</v>
      </c>
      <c r="H68" s="152" t="e">
        <f>_xlfn.T.DIST.2T(H46, COUNT(raw_data!A:A) - 2)</f>
        <v>#NUM!</v>
      </c>
      <c r="I68" s="153" t="e">
        <f>_xlfn.T.DIST.2T(I46, COUNT(raw_data!A:A) - 2)</f>
        <v>#NUM!</v>
      </c>
      <c r="J68" s="151">
        <f>_xlfn.T.DIST.2T(J46, COUNT(raw_data!A:A) - 2)</f>
        <v>0.23436495388223236</v>
      </c>
      <c r="K68" s="152" t="e">
        <f>_xlfn.T.DIST.2T(K46, COUNT(raw_data!A:A) - 2)</f>
        <v>#NUM!</v>
      </c>
      <c r="L68" s="152">
        <f>_xlfn.T.DIST.2T(L46, COUNT(raw_data!A:A) - 2)</f>
        <v>0.91262592940967091</v>
      </c>
      <c r="M68" s="152">
        <f>_xlfn.T.DIST.2T(M46, COUNT(raw_data!A:A) - 2)</f>
        <v>0.26975828636538995</v>
      </c>
      <c r="N68" s="152">
        <f>_xlfn.T.DIST.2T(N46, COUNT(raw_data!A:A) - 2)</f>
        <v>0.99160378515619874</v>
      </c>
      <c r="O68" s="152">
        <f>_xlfn.T.DIST.2T(O46, COUNT(raw_data!A:A) - 2)</f>
        <v>0.4989444993943426</v>
      </c>
      <c r="P68" s="153" t="e">
        <f>_xlfn.T.DIST.2T(P46, COUNT(raw_data!A:A) - 2)</f>
        <v>#NUM!</v>
      </c>
      <c r="Q68" s="109">
        <f>_xlfn.T.DIST.2T(Q46, COUNT(raw_data!A:A) - 2)</f>
        <v>0.84085247874506575</v>
      </c>
      <c r="R68" s="109">
        <f>_xlfn.T.DIST.2T(R46, COUNT(raw_data!A:A) - 2)</f>
        <v>0.37660187226734676</v>
      </c>
      <c r="S68" s="109">
        <f>_xlfn.T.DIST.2T(S46, COUNT(raw_data!A:A) - 2)</f>
        <v>0.37660187226734676</v>
      </c>
      <c r="T68" s="158">
        <v>1</v>
      </c>
    </row>
    <row r="70" spans="1:20">
      <c r="A70" s="88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</row>
    <row r="71" spans="1:20">
      <c r="A71" s="86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</row>
    <row r="72" spans="1:20">
      <c r="A72" s="95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61"/>
      <c r="R72" s="61"/>
      <c r="S72" s="93"/>
      <c r="T72" s="93"/>
    </row>
    <row r="73" spans="1:20">
      <c r="A73" s="86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</row>
    <row r="74" spans="1:20">
      <c r="A74" s="86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</row>
    <row r="75" spans="1:20">
      <c r="A75" s="86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</row>
    <row r="76" spans="1:20">
      <c r="A76" s="86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</row>
    <row r="77" spans="1:20">
      <c r="A77" s="86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</row>
    <row r="78" spans="1:20">
      <c r="A78" s="86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</row>
    <row r="79" spans="1:20">
      <c r="A79" s="86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</row>
    <row r="80" spans="1:20">
      <c r="A80" s="86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</row>
    <row r="81" spans="1:20">
      <c r="A81" s="86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</row>
    <row r="82" spans="1:20">
      <c r="A82" s="86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</row>
    <row r="83" spans="1:20">
      <c r="A83" s="86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</row>
    <row r="84" spans="1:20">
      <c r="A84" s="86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</row>
    <row r="85" spans="1:20">
      <c r="A85" s="86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</row>
    <row r="86" spans="1:20">
      <c r="A86" s="86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</row>
    <row r="87" spans="1:20">
      <c r="A87" s="86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</row>
    <row r="88" spans="1:20">
      <c r="A88" s="89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</row>
    <row r="89" spans="1:20">
      <c r="A89" s="89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</row>
    <row r="90" spans="1:20">
      <c r="A90" s="86"/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</row>
    <row r="91" spans="1:20">
      <c r="A91" s="86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</row>
  </sheetData>
  <mergeCells count="5">
    <mergeCell ref="A47:A48"/>
    <mergeCell ref="A25:A26"/>
    <mergeCell ref="A3:A4"/>
    <mergeCell ref="A1:A2"/>
    <mergeCell ref="B1:O2"/>
  </mergeCells>
  <conditionalFormatting sqref="B68:T68 B50:B51 B53:E53 B52:D52 B54:F54 B55:G55 B56:H56 B57:I57 B58:J58 B59:K59 B60:L60 B61:M61 B62:N62 B63:O63 B64:P64 B65:Q65 B66:R66 B67:S67">
    <cfRule type="cellIs" dxfId="1" priority="2" operator="lessThan">
      <formula>0.05</formula>
    </cfRule>
  </conditionalFormatting>
  <conditionalFormatting sqref="B68:T68 B50 B51:C51 B52:D52 B53:E53 B54:F54 B55:G55 B56:H56 B57:I57 B58:J58 B59:K59 B60:L60 B61:M61 B62:N62 B63:O63 B64:P64 B65:Q65 B66:R66 B67:S67">
    <cfRule type="cellIs" dxfId="0" priority="1" operator="lessThan">
      <formula>0.01</formula>
    </cfRule>
  </conditionalFormatting>
  <hyperlinks>
    <hyperlink ref="A1" location="Intro!A1" display="Intro!A1" xr:uid="{1B5F288A-E060-463A-84D2-3A9D1596D1E6}"/>
  </hyperlinks>
  <pageMargins left="0.7" right="0.7" top="0.75" bottom="0.75" header="0.3" footer="0.3"/>
  <pageSetup orientation="portrait" r:id="rId1"/>
  <ignoredErrors>
    <ignoredError sqref="P68 L67 L65 L61 K68 H60:J60 H68:I6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survey_answers</vt:lpstr>
      <vt:lpstr>summary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2020-06-14T21:15:15Z</dcterms:modified>
</cp:coreProperties>
</file>