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ngn\OneDrive\Desktop\IS 300\"/>
    </mc:Choice>
  </mc:AlternateContent>
  <xr:revisionPtr revIDLastSave="0" documentId="13_ncr:1_{057697C3-DBF0-4802-AA00-DE955DF16E98}" xr6:coauthVersionLast="47" xr6:coauthVersionMax="47" xr10:uidLastSave="{00000000-0000-0000-0000-000000000000}"/>
  <bookViews>
    <workbookView xWindow="2240" yWindow="2240" windowWidth="14400" windowHeight="7810" tabRatio="682" firstSheet="8" activeTab="9" xr2:uid="{00000000-000D-0000-FFFF-FFFF00000000}"/>
  </bookViews>
  <sheets>
    <sheet name="Festival Profit" sheetId="19" r:id="rId1"/>
    <sheet name="Festival" sheetId="17" r:id="rId2"/>
    <sheet name="Bali Sales" sheetId="20" r:id="rId3"/>
    <sheet name="Bali Swimsuits" sheetId="14" r:id="rId4"/>
    <sheet name="Reservation Limit" sheetId="21" r:id="rId5"/>
    <sheet name="Booking" sheetId="16" r:id="rId6"/>
    <sheet name="Customer Economic Value" sheetId="22" r:id="rId7"/>
    <sheet name="Determine Customer Value" sheetId="1" r:id="rId8"/>
    <sheet name="Grade Forecast" sheetId="23" r:id="rId9"/>
    <sheet name="Grades Example" sheetId="6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2" i="6"/>
  <c r="D10" i="6"/>
  <c r="B11" i="1"/>
  <c r="B14" i="1"/>
  <c r="B16" i="1"/>
  <c r="B9" i="1"/>
  <c r="B13" i="16"/>
  <c r="B15" i="16"/>
  <c r="B17" i="16"/>
  <c r="B18" i="16"/>
  <c r="B11" i="17"/>
  <c r="B12" i="17"/>
  <c r="B13" i="17"/>
  <c r="B16" i="17"/>
  <c r="B1" i="17"/>
  <c r="B34" i="14"/>
  <c r="B28" i="14"/>
  <c r="B24" i="14"/>
  <c r="B22" i="14"/>
  <c r="B29" i="14"/>
  <c r="B17" i="14"/>
  <c r="B16" i="14"/>
  <c r="B30" i="14"/>
  <c r="B23" i="14"/>
  <c r="B25" i="14"/>
  <c r="B31" i="14"/>
  <c r="C32" i="14"/>
  <c r="B35" i="14"/>
  <c r="C36" i="14"/>
  <c r="C26" i="14"/>
  <c r="C38" i="14"/>
  <c r="B10" i="6"/>
</calcChain>
</file>

<file path=xl/sharedStrings.xml><?xml version="1.0" encoding="utf-8"?>
<sst xmlns="http://schemas.openxmlformats.org/spreadsheetml/2006/main" count="180" uniqueCount="127">
  <si>
    <t>Determine the Value of Customers</t>
  </si>
  <si>
    <t xml:space="preserve">Annual gross profit on a customer </t>
  </si>
  <si>
    <t>Yearly Expenditure</t>
  </si>
  <si>
    <t>Average lifetime of a customer in years</t>
  </si>
  <si>
    <t xml:space="preserve">Average gross profit during a customer’s lifetime </t>
  </si>
  <si>
    <t>Midterm 1</t>
  </si>
  <si>
    <t>% of Grade</t>
  </si>
  <si>
    <t>Your Score</t>
  </si>
  <si>
    <t xml:space="preserve"> </t>
  </si>
  <si>
    <t>PTS Earned</t>
  </si>
  <si>
    <t>Number of times a customer dines annually</t>
  </si>
  <si>
    <t>Per Visit Expenditure</t>
  </si>
  <si>
    <t>Expected Margin (Profit over Cost of food)</t>
  </si>
  <si>
    <t>Percentage of Customers do not return each year</t>
  </si>
  <si>
    <t>Inventory</t>
  </si>
  <si>
    <t>Data</t>
  </si>
  <si>
    <t>Retail price</t>
  </si>
  <si>
    <t>Selling season (days)</t>
  </si>
  <si>
    <t>Days at full retail</t>
  </si>
  <si>
    <t xml:space="preserve">Intermediate markdown </t>
  </si>
  <si>
    <t xml:space="preserve">Clearance markdown </t>
  </si>
  <si>
    <t>Sales Data</t>
  </si>
  <si>
    <t>Average</t>
  </si>
  <si>
    <t>Price (X)</t>
  </si>
  <si>
    <t>Daily Sales (Y)</t>
  </si>
  <si>
    <t>Demand function parameters</t>
  </si>
  <si>
    <t>Intercept</t>
  </si>
  <si>
    <t>Slope</t>
  </si>
  <si>
    <t>Model</t>
  </si>
  <si>
    <t>Full Retail Sales</t>
  </si>
  <si>
    <t>Retail price</t>
    <phoneticPr fontId="2" type="noConversion"/>
  </si>
  <si>
    <t>Daily sales</t>
    <phoneticPr fontId="2" type="noConversion"/>
  </si>
  <si>
    <t>Days at retail price</t>
  </si>
  <si>
    <t>Units sold at retail</t>
    <phoneticPr fontId="2" type="noConversion"/>
  </si>
  <si>
    <t>Retail revenue</t>
    <phoneticPr fontId="2" type="noConversion"/>
  </si>
  <si>
    <t>Discount Sales</t>
  </si>
  <si>
    <t>Discount</t>
    <phoneticPr fontId="2" type="noConversion"/>
  </si>
  <si>
    <t>Discount price</t>
    <phoneticPr fontId="2" type="noConversion"/>
  </si>
  <si>
    <t>Daily sales</t>
  </si>
  <si>
    <t xml:space="preserve">Unit sold </t>
  </si>
  <si>
    <t>Discount revenue</t>
    <phoneticPr fontId="2" type="noConversion"/>
  </si>
  <si>
    <t>Clearance Sales</t>
  </si>
  <si>
    <t>Clearance price</t>
  </si>
  <si>
    <t>Units sold at clearance</t>
  </si>
  <si>
    <t>Clearance revenue</t>
    <phoneticPr fontId="2" type="noConversion"/>
  </si>
  <si>
    <t>Total revenue</t>
    <phoneticPr fontId="2" type="noConversion"/>
  </si>
  <si>
    <t>Hotel Overbooking Model</t>
  </si>
  <si>
    <t>Rooms available</t>
  </si>
  <si>
    <t>Price</t>
  </si>
  <si>
    <t>Overbooking cost</t>
  </si>
  <si>
    <t>Reservation limit</t>
  </si>
  <si>
    <t>Customer demand</t>
  </si>
  <si>
    <t>Reservations made</t>
  </si>
  <si>
    <t>Cancellations</t>
  </si>
  <si>
    <t>Customer arrivals</t>
  </si>
  <si>
    <t>Overbooked customers</t>
  </si>
  <si>
    <t>Net revenue</t>
  </si>
  <si>
    <t>Expected Crowd</t>
  </si>
  <si>
    <t>people</t>
  </si>
  <si>
    <t>per person</t>
  </si>
  <si>
    <t>Fixed Cost</t>
  </si>
  <si>
    <t>Ticket Price</t>
  </si>
  <si>
    <t>REVENUE FROM TICKETS</t>
  </si>
  <si>
    <t>Final Exam</t>
  </si>
  <si>
    <t>Average Concessions-Food  Expenditure</t>
  </si>
  <si>
    <t>Average Concessions-Alcohol Sales (Beer/wine)</t>
  </si>
  <si>
    <t>CONCESSION SALES-Food</t>
  </si>
  <si>
    <t>PROFIT PERCENTAGE from Sales/food/Alcohol</t>
  </si>
  <si>
    <t>CONCESSION SALES- Alcohol -Beer/Wine</t>
  </si>
  <si>
    <t>Festival  PROFIT</t>
  </si>
  <si>
    <t>Homework 1</t>
  </si>
  <si>
    <t>Homework 2</t>
  </si>
  <si>
    <t>Homework 3</t>
  </si>
  <si>
    <t>Homework 4</t>
  </si>
  <si>
    <t>Homework 5</t>
  </si>
  <si>
    <t>Quiz (1-10)</t>
  </si>
  <si>
    <t>Assignment</t>
  </si>
  <si>
    <t>To Achieve an A:</t>
  </si>
  <si>
    <t xml:space="preserve">Retail Markdown Pricing Decisions Model </t>
  </si>
  <si>
    <t>Festival</t>
  </si>
  <si>
    <t>$B$16</t>
  </si>
  <si>
    <t>Created by Nhi Phạm on 3/21/2022</t>
  </si>
  <si>
    <t>Perfect Weather-Best</t>
  </si>
  <si>
    <t>Average Weather - Realistic</t>
  </si>
  <si>
    <t>Rain and Cloudy - Pessimistic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</si>
  <si>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</si>
  <si>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</si>
  <si>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</si>
  <si>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</si>
  <si>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</si>
  <si>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</si>
  <si>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</si>
  <si>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Expected crowd</t>
  </si>
  <si>
    <t>Food</t>
  </si>
  <si>
    <t>Beer/Wine</t>
  </si>
  <si>
    <t>Festival Profit</t>
  </si>
  <si>
    <t>$B$7</t>
  </si>
  <si>
    <t>$B$8</t>
  </si>
  <si>
    <t>Short Sale</t>
  </si>
  <si>
    <t>Average Sale</t>
  </si>
  <si>
    <t>Longer Sale</t>
  </si>
  <si>
    <t>Clearance Sale</t>
  </si>
  <si>
    <t>Days at Full Retail</t>
  </si>
  <si>
    <t>Intermediate Markdown</t>
  </si>
  <si>
    <t>Total Revenue</t>
  </si>
  <si>
    <t>Normal Reservation Limit</t>
  </si>
  <si>
    <t>Created by Nhi Phạm on 3/21/2022
Modified by Nhi Phạm on 3/21/2022</t>
  </si>
  <si>
    <t>Average Reservation Limit</t>
  </si>
  <si>
    <t>Holiday - High Reservation Limit</t>
  </si>
  <si>
    <t>$B$10</t>
  </si>
  <si>
    <t>$B$13</t>
  </si>
  <si>
    <t>Scenario - Recession</t>
  </si>
  <si>
    <t>Realistic - Normal Economy</t>
  </si>
  <si>
    <t>Booming Economy</t>
  </si>
  <si>
    <t>Annual Dining</t>
  </si>
  <si>
    <t>Dollars Spent</t>
  </si>
  <si>
    <t>Profit Margin</t>
  </si>
  <si>
    <t>Turnover</t>
  </si>
  <si>
    <t>$C$3</t>
  </si>
  <si>
    <t>$C$9</t>
  </si>
  <si>
    <t>$D$10</t>
  </si>
  <si>
    <t>Best case scenario</t>
  </si>
  <si>
    <t>Realistic grades scenario</t>
  </si>
  <si>
    <t>Worst case scenario</t>
  </si>
  <si>
    <t>Quizzes</t>
  </si>
  <si>
    <t>Overall Semester Grade</t>
  </si>
  <si>
    <t>At least 0.9533 (95.33 points) on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</si>
</sst>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3" borderId="2" xfId="0" applyFont="1" applyFill="1" applyBorder="1" applyAlignment="1">
      <alignment horizontal="right"/>
    </xf>
    <xf numFmtId="8" fontId="12" fillId="3" borderId="3" xfId="0" applyNumberFormat="1" applyFont="1" applyFill="1" applyBorder="1"/>
    <xf numFmtId="0" fontId="11" fillId="3" borderId="4" xfId="0" applyFont="1" applyFill="1" applyBorder="1" applyAlignment="1">
      <alignment horizontal="right"/>
    </xf>
    <xf numFmtId="1" fontId="12" fillId="3" borderId="5" xfId="1" applyNumberFormat="1" applyFont="1" applyFill="1" applyBorder="1"/>
    <xf numFmtId="0" fontId="12" fillId="3" borderId="5" xfId="0" applyFont="1" applyFill="1" applyBorder="1"/>
    <xf numFmtId="9" fontId="12" fillId="3" borderId="5" xfId="0" applyNumberFormat="1" applyFont="1" applyFill="1" applyBorder="1"/>
    <xf numFmtId="44" fontId="12" fillId="0" borderId="0" xfId="0" applyNumberFormat="1" applyFont="1"/>
    <xf numFmtId="0" fontId="11" fillId="3" borderId="6" xfId="0" applyFont="1" applyFill="1" applyBorder="1" applyAlignment="1">
      <alignment horizontal="right"/>
    </xf>
    <xf numFmtId="9" fontId="12" fillId="3" borderId="7" xfId="0" applyNumberFormat="1" applyFont="1" applyFill="1" applyBorder="1"/>
    <xf numFmtId="0" fontId="11" fillId="0" borderId="0" xfId="0" applyFont="1" applyFill="1" applyBorder="1" applyAlignment="1">
      <alignment horizontal="right"/>
    </xf>
    <xf numFmtId="9" fontId="12" fillId="0" borderId="0" xfId="0" applyNumberFormat="1" applyFont="1" applyFill="1" applyBorder="1"/>
    <xf numFmtId="0" fontId="11" fillId="4" borderId="2" xfId="0" applyFont="1" applyFill="1" applyBorder="1" applyAlignment="1">
      <alignment horizontal="left"/>
    </xf>
    <xf numFmtId="9" fontId="11" fillId="4" borderId="3" xfId="0" applyNumberFormat="1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9" fontId="11" fillId="4" borderId="5" xfId="0" applyNumberFormat="1" applyFont="1" applyFill="1" applyBorder="1" applyAlignment="1">
      <alignment horizontal="right"/>
    </xf>
    <xf numFmtId="6" fontId="12" fillId="4" borderId="2" xfId="0" applyNumberFormat="1" applyFont="1" applyFill="1" applyBorder="1" applyAlignment="1">
      <alignment horizontal="right"/>
    </xf>
    <xf numFmtId="2" fontId="12" fillId="4" borderId="3" xfId="0" applyNumberFormat="1" applyFont="1" applyFill="1" applyBorder="1" applyAlignment="1">
      <alignment horizontal="right"/>
    </xf>
    <xf numFmtId="6" fontId="12" fillId="4" borderId="6" xfId="0" applyNumberFormat="1" applyFont="1" applyFill="1" applyBorder="1" applyAlignment="1">
      <alignment horizontal="right"/>
    </xf>
    <xf numFmtId="2" fontId="12" fillId="4" borderId="7" xfId="0" applyNumberFormat="1" applyFont="1" applyFill="1" applyBorder="1"/>
    <xf numFmtId="0" fontId="12" fillId="4" borderId="5" xfId="0" applyFont="1" applyFill="1" applyBorder="1"/>
    <xf numFmtId="0" fontId="11" fillId="4" borderId="6" xfId="0" applyFont="1" applyFill="1" applyBorder="1" applyAlignment="1">
      <alignment horizontal="right"/>
    </xf>
    <xf numFmtId="0" fontId="12" fillId="4" borderId="7" xfId="0" applyFont="1" applyFill="1" applyBorder="1"/>
    <xf numFmtId="0" fontId="11" fillId="5" borderId="2" xfId="0" applyFont="1" applyFill="1" applyBorder="1"/>
    <xf numFmtId="0" fontId="12" fillId="5" borderId="8" xfId="0" applyFont="1" applyFill="1" applyBorder="1"/>
    <xf numFmtId="0" fontId="12" fillId="5" borderId="3" xfId="0" applyFont="1" applyFill="1" applyBorder="1"/>
    <xf numFmtId="0" fontId="11" fillId="5" borderId="4" xfId="0" applyFont="1" applyFill="1" applyBorder="1" applyAlignment="1">
      <alignment horizontal="right"/>
    </xf>
    <xf numFmtId="164" fontId="12" fillId="5" borderId="0" xfId="2" applyNumberFormat="1" applyFont="1" applyFill="1" applyBorder="1"/>
    <xf numFmtId="0" fontId="12" fillId="5" borderId="5" xfId="0" applyFont="1" applyFill="1" applyBorder="1"/>
    <xf numFmtId="2" fontId="12" fillId="5" borderId="0" xfId="1" applyNumberFormat="1" applyFont="1" applyFill="1" applyBorder="1"/>
    <xf numFmtId="0" fontId="12" fillId="5" borderId="0" xfId="0" applyFont="1" applyFill="1" applyBorder="1"/>
    <xf numFmtId="1" fontId="12" fillId="5" borderId="0" xfId="0" applyNumberFormat="1" applyFont="1" applyFill="1" applyBorder="1"/>
    <xf numFmtId="0" fontId="11" fillId="5" borderId="6" xfId="0" applyFont="1" applyFill="1" applyBorder="1"/>
    <xf numFmtId="0" fontId="11" fillId="5" borderId="1" xfId="0" applyFont="1" applyFill="1" applyBorder="1" applyAlignment="1">
      <alignment horizontal="right"/>
    </xf>
    <xf numFmtId="164" fontId="12" fillId="5" borderId="7" xfId="2" applyNumberFormat="1" applyFont="1" applyFill="1" applyBorder="1"/>
    <xf numFmtId="0" fontId="11" fillId="6" borderId="2" xfId="0" applyFont="1" applyFill="1" applyBorder="1"/>
    <xf numFmtId="0" fontId="12" fillId="6" borderId="8" xfId="0" applyFont="1" applyFill="1" applyBorder="1"/>
    <xf numFmtId="0" fontId="12" fillId="6" borderId="3" xfId="0" applyFont="1" applyFill="1" applyBorder="1"/>
    <xf numFmtId="0" fontId="11" fillId="6" borderId="4" xfId="0" applyFont="1" applyFill="1" applyBorder="1" applyAlignment="1">
      <alignment horizontal="right"/>
    </xf>
    <xf numFmtId="9" fontId="12" fillId="6" borderId="0" xfId="0" applyNumberFormat="1" applyFont="1" applyFill="1" applyBorder="1"/>
    <xf numFmtId="0" fontId="12" fillId="6" borderId="5" xfId="0" applyFont="1" applyFill="1" applyBorder="1"/>
    <xf numFmtId="164" fontId="12" fillId="6" borderId="0" xfId="2" applyNumberFormat="1" applyFont="1" applyFill="1" applyBorder="1"/>
    <xf numFmtId="43" fontId="12" fillId="6" borderId="0" xfId="1" applyFont="1" applyFill="1" applyBorder="1"/>
    <xf numFmtId="0" fontId="12" fillId="6" borderId="0" xfId="0" applyFont="1" applyFill="1" applyBorder="1"/>
    <xf numFmtId="0" fontId="11" fillId="6" borderId="6" xfId="0" applyFont="1" applyFill="1" applyBorder="1"/>
    <xf numFmtId="0" fontId="11" fillId="6" borderId="1" xfId="0" applyFont="1" applyFill="1" applyBorder="1" applyAlignment="1">
      <alignment horizontal="right"/>
    </xf>
    <xf numFmtId="164" fontId="12" fillId="6" borderId="7" xfId="0" applyNumberFormat="1" applyFont="1" applyFill="1" applyBorder="1"/>
    <xf numFmtId="0" fontId="11" fillId="7" borderId="2" xfId="0" applyFont="1" applyFill="1" applyBorder="1" applyAlignment="1">
      <alignment horizontal="left"/>
    </xf>
    <xf numFmtId="0" fontId="12" fillId="7" borderId="8" xfId="0" applyFont="1" applyFill="1" applyBorder="1"/>
    <xf numFmtId="0" fontId="12" fillId="7" borderId="3" xfId="0" applyFont="1" applyFill="1" applyBorder="1"/>
    <xf numFmtId="0" fontId="11" fillId="7" borderId="4" xfId="0" applyFont="1" applyFill="1" applyBorder="1" applyAlignment="1">
      <alignment horizontal="right"/>
    </xf>
    <xf numFmtId="164" fontId="12" fillId="7" borderId="0" xfId="0" applyNumberFormat="1" applyFont="1" applyFill="1" applyBorder="1"/>
    <xf numFmtId="0" fontId="12" fillId="7" borderId="5" xfId="0" applyFont="1" applyFill="1" applyBorder="1"/>
    <xf numFmtId="1" fontId="12" fillId="7" borderId="0" xfId="1" applyNumberFormat="1" applyFont="1" applyFill="1" applyBorder="1"/>
    <xf numFmtId="0" fontId="12" fillId="7" borderId="6" xfId="0" applyFont="1" applyFill="1" applyBorder="1"/>
    <xf numFmtId="0" fontId="11" fillId="7" borderId="1" xfId="0" applyFont="1" applyFill="1" applyBorder="1" applyAlignment="1">
      <alignment horizontal="right"/>
    </xf>
    <xf numFmtId="164" fontId="12" fillId="7" borderId="7" xfId="2" applyNumberFormat="1" applyFont="1" applyFill="1" applyBorder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12" fillId="8" borderId="9" xfId="0" applyNumberFormat="1" applyFont="1" applyFill="1" applyBorder="1"/>
    <xf numFmtId="0" fontId="13" fillId="0" borderId="0" xfId="0" applyFont="1"/>
    <xf numFmtId="0" fontId="13" fillId="3" borderId="0" xfId="0" applyFont="1" applyFill="1"/>
    <xf numFmtId="6" fontId="13" fillId="3" borderId="0" xfId="0" applyNumberFormat="1" applyFont="1" applyFill="1"/>
    <xf numFmtId="0" fontId="13" fillId="9" borderId="0" xfId="0" applyFont="1" applyFill="1"/>
    <xf numFmtId="0" fontId="13" fillId="10" borderId="0" xfId="0" applyFont="1" applyFill="1"/>
    <xf numFmtId="6" fontId="13" fillId="10" borderId="0" xfId="0" applyNumberFormat="1" applyFont="1" applyFill="1"/>
    <xf numFmtId="49" fontId="0" fillId="0" borderId="0" xfId="0" applyNumberFormat="1"/>
    <xf numFmtId="0" fontId="16" fillId="0" borderId="0" xfId="0" applyFont="1"/>
    <xf numFmtId="0" fontId="16" fillId="5" borderId="0" xfId="0" applyFont="1" applyFill="1"/>
    <xf numFmtId="44" fontId="16" fillId="5" borderId="0" xfId="2" applyFont="1" applyFill="1"/>
    <xf numFmtId="44" fontId="16" fillId="0" borderId="0" xfId="0" applyNumberFormat="1" applyFont="1"/>
    <xf numFmtId="9" fontId="16" fillId="5" borderId="0" xfId="0" applyNumberFormat="1" applyFont="1" applyFill="1"/>
    <xf numFmtId="9" fontId="6" fillId="0" borderId="0" xfId="3" applyFont="1"/>
    <xf numFmtId="0" fontId="6" fillId="0" borderId="0" xfId="0" applyFont="1" applyAlignment="1">
      <alignment wrapText="1"/>
    </xf>
    <xf numFmtId="0" fontId="15" fillId="0" borderId="0" xfId="0" applyFont="1" applyAlignment="1"/>
    <xf numFmtId="0" fontId="16" fillId="0" borderId="0" xfId="0" applyFont="1" applyAlignment="1"/>
    <xf numFmtId="0" fontId="1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0" fillId="0" borderId="11" xfId="0" applyFill="1" applyBorder="1" applyAlignment="1"/>
    <xf numFmtId="0" fontId="17" fillId="12" borderId="1" xfId="0" applyFont="1" applyFill="1" applyBorder="1" applyAlignment="1">
      <alignment horizontal="left"/>
    </xf>
    <xf numFmtId="0" fontId="17" fillId="12" borderId="10" xfId="0" applyFont="1" applyFill="1" applyBorder="1" applyAlignment="1">
      <alignment horizontal="left"/>
    </xf>
    <xf numFmtId="0" fontId="0" fillId="0" borderId="12" xfId="0" applyFill="1" applyBorder="1" applyAlignment="1"/>
    <xf numFmtId="0" fontId="18" fillId="13" borderId="0" xfId="0" applyFont="1" applyFill="1" applyBorder="1" applyAlignment="1">
      <alignment horizontal="left"/>
    </xf>
    <xf numFmtId="0" fontId="19" fillId="13" borderId="12" xfId="0" applyFont="1" applyFill="1" applyBorder="1" applyAlignment="1">
      <alignment horizontal="left"/>
    </xf>
    <xf numFmtId="0" fontId="18" fillId="13" borderId="11" xfId="0" applyFont="1" applyFill="1" applyBorder="1" applyAlignment="1">
      <alignment horizontal="left"/>
    </xf>
    <xf numFmtId="0" fontId="20" fillId="12" borderId="10" xfId="0" applyFont="1" applyFill="1" applyBorder="1" applyAlignment="1">
      <alignment horizontal="right"/>
    </xf>
    <xf numFmtId="0" fontId="20" fillId="12" borderId="1" xfId="0" applyFont="1" applyFill="1" applyBorder="1" applyAlignment="1">
      <alignment horizontal="right"/>
    </xf>
    <xf numFmtId="0" fontId="0" fillId="14" borderId="0" xfId="0" applyFill="1" applyBorder="1" applyAlignment="1"/>
    <xf numFmtId="44" fontId="0" fillId="14" borderId="0" xfId="0" applyNumberFormat="1" applyFill="1" applyBorder="1" applyAlignment="1"/>
    <xf numFmtId="0" fontId="21" fillId="0" borderId="0" xfId="0" applyFont="1" applyFill="1" applyBorder="1" applyAlignment="1">
      <alignment vertical="top" wrapText="1"/>
    </xf>
    <xf numFmtId="44" fontId="15" fillId="11" borderId="9" xfId="2" applyFont="1" applyFill="1" applyBorder="1"/>
    <xf numFmtId="44" fontId="0" fillId="0" borderId="11" xfId="0" applyNumberFormat="1" applyFill="1" applyBorder="1" applyAlignment="1"/>
    <xf numFmtId="9" fontId="0" fillId="0" borderId="0" xfId="0" applyNumberFormat="1" applyFill="1" applyBorder="1" applyAlignment="1"/>
    <xf numFmtId="164" fontId="0" fillId="0" borderId="11" xfId="0" applyNumberFormat="1" applyFill="1" applyBorder="1" applyAlignment="1"/>
    <xf numFmtId="9" fontId="0" fillId="14" borderId="0" xfId="0" applyNumberFormat="1" applyFill="1" applyBorder="1" applyAlignment="1"/>
    <xf numFmtId="6" fontId="0" fillId="0" borderId="0" xfId="0" applyNumberFormat="1" applyFill="1" applyBorder="1" applyAlignment="1"/>
    <xf numFmtId="6" fontId="0" fillId="0" borderId="11" xfId="0" applyNumberFormat="1" applyFill="1" applyBorder="1" applyAlignment="1"/>
    <xf numFmtId="6" fontId="0" fillId="14" borderId="0" xfId="0" applyNumberFormat="1" applyFill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6DE70-9EC4-4DFE-B000-A614378A2253}" name="Table1" displayName="Table1" ref="A1:D10" totalsRowShown="0" headerRowDxfId="4">
  <autoFilter ref="A1:D10" xr:uid="{ADF6DE70-9EC4-4DFE-B000-A614378A2253}"/>
  <tableColumns count="4">
    <tableColumn id="1" xr3:uid="{26962052-555F-47EB-BAED-C45C84ABA5EF}" name="Assignment" dataDxfId="3"/>
    <tableColumn id="2" xr3:uid="{1597C9A9-1A1D-4A59-AFD7-9D58802859EC}" name="% of Grade" dataDxfId="2" dataCellStyle="Percent"/>
    <tableColumn id="3" xr3:uid="{18BA3F03-DA0F-4CA0-82E4-9FCCC8AB50F1}" name="Your Score" dataDxfId="1"/>
    <tableColumn id="4" xr3:uid="{AAF4AB53-5780-4580-A368-132F675CD847}" name="PTS Earned" dataDxfId="0">
      <calculatedColumnFormula>Table1[[#This Row],[Your Score]]/Table1[[#This Row],[% of Grade]]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1043-5F01-42A7-A603-9FD50510B821}">
  <sheetPr>
    <outlinePr summaryBelow="0"/>
  </sheetPr>
  <dimension ref="B1:G14"/>
  <sheetViews>
    <sheetView showGridLines="0" topLeftCell="E1" workbookViewId="0">
      <selection activeCell="C6" sqref="C6"/>
    </sheetView>
  </sheetViews>
  <sheetFormatPr defaultRowHeight="14.5" outlineLevelRow="1" outlineLevelCol="1" x14ac:dyDescent="0.35"/>
  <cols>
    <col min="3" max="3" width="15.81640625" customWidth="1"/>
    <col min="4" max="7" width="23.1796875" bestFit="1" customWidth="1" outlineLevel="1"/>
  </cols>
  <sheetData>
    <row r="1" spans="2:7" ht="15" thickBot="1" x14ac:dyDescent="0.4"/>
    <row r="2" spans="2:7" ht="15.5" x14ac:dyDescent="0.35">
      <c r="B2" s="93" t="s">
        <v>85</v>
      </c>
      <c r="C2" s="93"/>
      <c r="D2" s="98"/>
      <c r="E2" s="98"/>
      <c r="F2" s="98"/>
      <c r="G2" s="98"/>
    </row>
    <row r="3" spans="2:7" ht="15.5" collapsed="1" x14ac:dyDescent="0.35">
      <c r="B3" s="92"/>
      <c r="C3" s="92"/>
      <c r="D3" s="99" t="s">
        <v>87</v>
      </c>
      <c r="E3" s="99" t="s">
        <v>82</v>
      </c>
      <c r="F3" s="99" t="s">
        <v>83</v>
      </c>
      <c r="G3" s="99" t="s">
        <v>84</v>
      </c>
    </row>
    <row r="4" spans="2:7" hidden="1" outlineLevel="1" x14ac:dyDescent="0.35">
      <c r="B4" s="95"/>
      <c r="C4" s="95"/>
      <c r="D4" s="89"/>
      <c r="E4" s="102" t="s">
        <v>81</v>
      </c>
      <c r="F4" s="102" t="s">
        <v>81</v>
      </c>
      <c r="G4" s="102" t="s">
        <v>81</v>
      </c>
    </row>
    <row r="5" spans="2:7" x14ac:dyDescent="0.35">
      <c r="B5" s="96" t="s">
        <v>86</v>
      </c>
      <c r="C5" s="96"/>
      <c r="D5" s="94"/>
      <c r="E5" s="94"/>
      <c r="F5" s="94"/>
      <c r="G5" s="94"/>
    </row>
    <row r="6" spans="2:7" outlineLevel="1" x14ac:dyDescent="0.35">
      <c r="B6" s="95"/>
      <c r="C6" s="95" t="s">
        <v>92</v>
      </c>
      <c r="D6" s="89">
        <v>6000</v>
      </c>
      <c r="E6" s="100">
        <v>7500</v>
      </c>
      <c r="F6" s="100">
        <v>6200</v>
      </c>
      <c r="G6" s="100">
        <v>4000</v>
      </c>
    </row>
    <row r="7" spans="2:7" outlineLevel="1" x14ac:dyDescent="0.35">
      <c r="B7" s="95"/>
      <c r="C7" s="95" t="s">
        <v>93</v>
      </c>
      <c r="D7" s="90">
        <v>16</v>
      </c>
      <c r="E7" s="101">
        <v>22</v>
      </c>
      <c r="F7" s="101">
        <v>16</v>
      </c>
      <c r="G7" s="101">
        <v>12</v>
      </c>
    </row>
    <row r="8" spans="2:7" outlineLevel="1" x14ac:dyDescent="0.35">
      <c r="B8" s="95"/>
      <c r="C8" s="95" t="s">
        <v>94</v>
      </c>
      <c r="D8" s="90">
        <v>22</v>
      </c>
      <c r="E8" s="101">
        <v>25</v>
      </c>
      <c r="F8" s="101">
        <v>22</v>
      </c>
      <c r="G8" s="101">
        <v>15</v>
      </c>
    </row>
    <row r="9" spans="2:7" outlineLevel="1" x14ac:dyDescent="0.35">
      <c r="B9" s="95"/>
      <c r="C9" s="95" t="s">
        <v>61</v>
      </c>
      <c r="D9" s="90">
        <v>25</v>
      </c>
      <c r="E9" s="101">
        <v>30</v>
      </c>
      <c r="F9" s="101">
        <v>25</v>
      </c>
      <c r="G9" s="101">
        <v>20</v>
      </c>
    </row>
    <row r="10" spans="2:7" x14ac:dyDescent="0.35">
      <c r="B10" s="96" t="s">
        <v>88</v>
      </c>
      <c r="C10" s="96"/>
      <c r="D10" s="94"/>
      <c r="E10" s="94"/>
      <c r="F10" s="94"/>
      <c r="G10" s="94"/>
    </row>
    <row r="11" spans="2:7" ht="15" outlineLevel="1" thickBot="1" x14ac:dyDescent="0.4">
      <c r="B11" s="97"/>
      <c r="C11" s="97" t="s">
        <v>95</v>
      </c>
      <c r="D11" s="104">
        <v>286400</v>
      </c>
      <c r="E11" s="104">
        <v>446000</v>
      </c>
      <c r="F11" s="104">
        <v>296480</v>
      </c>
      <c r="G11" s="104">
        <v>134400</v>
      </c>
    </row>
    <row r="12" spans="2:7" x14ac:dyDescent="0.35">
      <c r="B12" t="s">
        <v>89</v>
      </c>
    </row>
    <row r="13" spans="2:7" x14ac:dyDescent="0.35">
      <c r="B13" t="s">
        <v>90</v>
      </c>
    </row>
    <row r="14" spans="2:7" x14ac:dyDescent="0.35">
      <c r="B14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E12"/>
  <sheetViews>
    <sheetView tabSelected="1" workbookViewId="0">
      <selection activeCell="C11" sqref="C11"/>
    </sheetView>
  </sheetViews>
  <sheetFormatPr defaultRowHeight="14.5" x14ac:dyDescent="0.35"/>
  <cols>
    <col min="1" max="1" width="24.90625" customWidth="1"/>
    <col min="2" max="2" width="14.1796875" customWidth="1"/>
    <col min="3" max="3" width="12.36328125" customWidth="1"/>
    <col min="4" max="4" width="13.453125" customWidth="1"/>
  </cols>
  <sheetData>
    <row r="1" spans="1:5" ht="23.5" x14ac:dyDescent="0.55000000000000004">
      <c r="A1" s="6" t="s">
        <v>76</v>
      </c>
      <c r="B1" s="6" t="s">
        <v>6</v>
      </c>
      <c r="C1" s="6" t="s">
        <v>7</v>
      </c>
      <c r="D1" s="6" t="s">
        <v>9</v>
      </c>
      <c r="E1" s="9"/>
    </row>
    <row r="2" spans="1:5" ht="23.5" x14ac:dyDescent="0.55000000000000004">
      <c r="A2" s="6" t="s">
        <v>5</v>
      </c>
      <c r="B2" s="83">
        <v>0.21</v>
      </c>
      <c r="C2" s="6">
        <v>0.82</v>
      </c>
      <c r="D2" s="6">
        <f>Table1[[#This Row],[Your Score]]*Table1[[#This Row],[% of Grade]]*100</f>
        <v>17.22</v>
      </c>
      <c r="E2" s="9"/>
    </row>
    <row r="3" spans="1:5" ht="23.5" x14ac:dyDescent="0.55000000000000004">
      <c r="A3" s="6" t="s">
        <v>63</v>
      </c>
      <c r="B3" s="83">
        <v>0.24</v>
      </c>
      <c r="C3" s="6">
        <v>0.72</v>
      </c>
      <c r="D3" s="6">
        <f>Table1[[#This Row],[Your Score]]*Table1[[#This Row],[% of Grade]]*100</f>
        <v>17.279999999999998</v>
      </c>
      <c r="E3" s="9"/>
    </row>
    <row r="4" spans="1:5" ht="23.5" x14ac:dyDescent="0.55000000000000004">
      <c r="A4" s="6" t="s">
        <v>70</v>
      </c>
      <c r="B4" s="83">
        <v>7.0000000000000007E-2</v>
      </c>
      <c r="C4" s="6">
        <v>0.95</v>
      </c>
      <c r="D4" s="6">
        <f>Table1[[#This Row],[Your Score]]*Table1[[#This Row],[% of Grade]]*100</f>
        <v>6.65</v>
      </c>
      <c r="E4" s="9"/>
    </row>
    <row r="5" spans="1:5" ht="23.5" x14ac:dyDescent="0.55000000000000004">
      <c r="A5" s="84" t="s">
        <v>71</v>
      </c>
      <c r="B5" s="83">
        <v>7.0000000000000007E-2</v>
      </c>
      <c r="C5" s="6">
        <v>0.88</v>
      </c>
      <c r="D5" s="6">
        <f>Table1[[#This Row],[Your Score]]*Table1[[#This Row],[% of Grade]]*100</f>
        <v>6.160000000000001</v>
      </c>
      <c r="E5" s="9"/>
    </row>
    <row r="6" spans="1:5" ht="23.5" x14ac:dyDescent="0.55000000000000004">
      <c r="A6" s="84" t="s">
        <v>72</v>
      </c>
      <c r="B6" s="83">
        <v>7.0000000000000007E-2</v>
      </c>
      <c r="C6" s="6">
        <v>0.8</v>
      </c>
      <c r="D6" s="6">
        <f>Table1[[#This Row],[Your Score]]*Table1[[#This Row],[% of Grade]]*100</f>
        <v>5.6000000000000005</v>
      </c>
      <c r="E6" s="9"/>
    </row>
    <row r="7" spans="1:5" ht="23.5" x14ac:dyDescent="0.55000000000000004">
      <c r="A7" s="84" t="s">
        <v>73</v>
      </c>
      <c r="B7" s="83">
        <v>7.0000000000000007E-2</v>
      </c>
      <c r="C7" s="6">
        <v>0.95</v>
      </c>
      <c r="D7" s="6">
        <f>Table1[[#This Row],[Your Score]]*Table1[[#This Row],[% of Grade]]*100</f>
        <v>6.65</v>
      </c>
      <c r="E7" s="9"/>
    </row>
    <row r="8" spans="1:5" ht="23.5" x14ac:dyDescent="0.55000000000000004">
      <c r="A8" s="84" t="s">
        <v>74</v>
      </c>
      <c r="B8" s="83">
        <v>7.0000000000000007E-2</v>
      </c>
      <c r="C8" s="6">
        <v>0.92</v>
      </c>
      <c r="D8" s="6">
        <f>Table1[[#This Row],[Your Score]]*Table1[[#This Row],[% of Grade]]*100</f>
        <v>6.4400000000000013</v>
      </c>
      <c r="E8" s="9"/>
    </row>
    <row r="9" spans="1:5" ht="23.5" x14ac:dyDescent="0.55000000000000004">
      <c r="A9" s="6" t="s">
        <v>75</v>
      </c>
      <c r="B9" s="83">
        <v>0.2</v>
      </c>
      <c r="C9" s="6">
        <v>0.92</v>
      </c>
      <c r="D9" s="6">
        <f>Table1[[#This Row],[Your Score]]*Table1[[#This Row],[% of Grade]]*100</f>
        <v>18.400000000000002</v>
      </c>
      <c r="E9" s="9"/>
    </row>
    <row r="10" spans="1:5" ht="23.5" x14ac:dyDescent="0.55000000000000004">
      <c r="A10" s="6"/>
      <c r="B10" s="83">
        <f>SUM(B2:B9)</f>
        <v>1.0000000000000002</v>
      </c>
      <c r="C10" s="6" t="s">
        <v>8</v>
      </c>
      <c r="D10" s="6">
        <f>SUM(D2:D9)</f>
        <v>84.4</v>
      </c>
      <c r="E10" s="9"/>
    </row>
    <row r="11" spans="1:5" ht="23.5" x14ac:dyDescent="0.55000000000000004">
      <c r="A11" s="9"/>
      <c r="B11" s="9"/>
      <c r="C11" s="9"/>
      <c r="D11" s="9"/>
      <c r="E11" s="9"/>
    </row>
    <row r="12" spans="1:5" ht="23.5" x14ac:dyDescent="0.55000000000000004">
      <c r="A12" s="9" t="s">
        <v>77</v>
      </c>
      <c r="B12" s="9" t="s">
        <v>126</v>
      </c>
      <c r="C12" s="9"/>
      <c r="D12" s="9"/>
      <c r="E12" s="9"/>
    </row>
  </sheetData>
  <scenarios current="0" sqref="D10">
    <scenario name="Best case scenario" locked="1" count="2" user="Nhi Phạm" comment="Created by Nhi Phạm on 3/21/2022">
      <inputCells r="C3" val="0.96"/>
      <inputCells r="C9" val="0.95"/>
    </scenario>
    <scenario name="Realistic grades scenario" locked="1" count="2" user="Nhi Phạm" comment="Created by Nhi Phạm on 3/21/2022">
      <inputCells r="C3" val="0.8"/>
      <inputCells r="C9" val="0.88"/>
    </scenario>
    <scenario name="Worst case scenario" locked="1" count="2" user="Nhi Phạm" comment="Created by Nhi Phạm on 3/21/2022">
      <inputCells r="C3" val="0.6"/>
      <inputCells r="C9" val="0.8"/>
    </scenario>
  </scenario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C16"/>
  <sheetViews>
    <sheetView workbookViewId="0">
      <selection activeCell="B16" sqref="B16"/>
    </sheetView>
  </sheetViews>
  <sheetFormatPr defaultRowHeight="14.5" x14ac:dyDescent="0.35"/>
  <cols>
    <col min="1" max="1" width="47.36328125" customWidth="1"/>
    <col min="2" max="2" width="16.90625" customWidth="1"/>
    <col min="3" max="3" width="16.81640625" customWidth="1"/>
  </cols>
  <sheetData>
    <row r="1" spans="1:3" x14ac:dyDescent="0.35">
      <c r="A1" s="85" t="s">
        <v>79</v>
      </c>
      <c r="B1" s="81">
        <f>B14*(B11+B12+B13)-B7</f>
        <v>286400</v>
      </c>
      <c r="C1" s="78"/>
    </row>
    <row r="2" spans="1:3" x14ac:dyDescent="0.35">
      <c r="A2" s="86"/>
      <c r="B2" s="78"/>
      <c r="C2" s="78"/>
    </row>
    <row r="3" spans="1:3" x14ac:dyDescent="0.35">
      <c r="A3" s="85" t="s">
        <v>57</v>
      </c>
      <c r="B3" s="79">
        <v>6000</v>
      </c>
      <c r="C3" s="78" t="s">
        <v>58</v>
      </c>
    </row>
    <row r="4" spans="1:3" x14ac:dyDescent="0.35">
      <c r="A4" s="85"/>
      <c r="B4" s="78"/>
      <c r="C4" s="78"/>
    </row>
    <row r="5" spans="1:3" x14ac:dyDescent="0.35">
      <c r="A5" s="85" t="s">
        <v>64</v>
      </c>
      <c r="B5" s="80">
        <v>16</v>
      </c>
      <c r="C5" s="78" t="s">
        <v>59</v>
      </c>
    </row>
    <row r="6" spans="1:3" x14ac:dyDescent="0.35">
      <c r="A6" s="85" t="s">
        <v>65</v>
      </c>
      <c r="B6" s="80">
        <v>22</v>
      </c>
      <c r="C6" s="78" t="s">
        <v>59</v>
      </c>
    </row>
    <row r="7" spans="1:3" x14ac:dyDescent="0.35">
      <c r="A7" s="85" t="s">
        <v>60</v>
      </c>
      <c r="B7" s="80">
        <v>16000</v>
      </c>
      <c r="C7" s="78"/>
    </row>
    <row r="8" spans="1:3" x14ac:dyDescent="0.35">
      <c r="A8" s="85"/>
      <c r="B8" s="78"/>
      <c r="C8" s="78"/>
    </row>
    <row r="9" spans="1:3" x14ac:dyDescent="0.35">
      <c r="A9" s="85" t="s">
        <v>61</v>
      </c>
      <c r="B9" s="80">
        <v>25</v>
      </c>
      <c r="C9" s="78" t="s">
        <v>59</v>
      </c>
    </row>
    <row r="10" spans="1:3" x14ac:dyDescent="0.35">
      <c r="A10" s="85"/>
      <c r="B10" s="78"/>
      <c r="C10" s="78"/>
    </row>
    <row r="11" spans="1:3" x14ac:dyDescent="0.35">
      <c r="A11" s="85" t="s">
        <v>62</v>
      </c>
      <c r="B11" s="81">
        <f>B9*B3</f>
        <v>150000</v>
      </c>
      <c r="C11" s="78"/>
    </row>
    <row r="12" spans="1:3" x14ac:dyDescent="0.35">
      <c r="A12" s="85" t="s">
        <v>66</v>
      </c>
      <c r="B12" s="81">
        <f>B5*B3</f>
        <v>96000</v>
      </c>
      <c r="C12" s="78"/>
    </row>
    <row r="13" spans="1:3" x14ac:dyDescent="0.35">
      <c r="A13" s="85" t="s">
        <v>68</v>
      </c>
      <c r="B13" s="81">
        <f>B6*B3</f>
        <v>132000</v>
      </c>
      <c r="C13" s="78"/>
    </row>
    <row r="14" spans="1:3" x14ac:dyDescent="0.35">
      <c r="A14" s="85" t="s">
        <v>67</v>
      </c>
      <c r="B14" s="82">
        <v>0.8</v>
      </c>
      <c r="C14" s="78"/>
    </row>
    <row r="15" spans="1:3" x14ac:dyDescent="0.35">
      <c r="A15" s="85"/>
      <c r="B15" s="78"/>
      <c r="C15" s="78"/>
    </row>
    <row r="16" spans="1:3" x14ac:dyDescent="0.35">
      <c r="A16" s="85" t="s">
        <v>69</v>
      </c>
      <c r="B16" s="103">
        <f>B14*(B11+B12+B13)-B7</f>
        <v>286400</v>
      </c>
      <c r="C16" s="78"/>
    </row>
  </sheetData>
  <scenarios current="0" show="2" sqref="B16">
    <scenario name="Perfect Weather-Best" locked="1" count="4" user="Nhi Phạm" comment="Created by Nhi Phạm on 3/21/2022">
      <inputCells r="B3" val="7500"/>
      <inputCells r="B5" val="22" numFmtId="44"/>
      <inputCells r="B6" val="25" numFmtId="44"/>
      <inputCells r="B9" val="30" numFmtId="44"/>
    </scenario>
    <scenario name="Average Weather - Realistic" locked="1" count="4" user="Nhi Phạm" comment="Created by Nhi Phạm on 3/21/2022">
      <inputCells r="B3" val="6200"/>
      <inputCells r="B5" val="16" numFmtId="44"/>
      <inputCells r="B6" val="22" numFmtId="44"/>
      <inputCells r="B9" val="25" numFmtId="44"/>
    </scenario>
    <scenario name="Rain and Cloudy - Pessimistic" locked="1" count="4" user="Nhi Phạm" comment="Created by Nhi Phạm on 3/21/2022">
      <inputCells r="B3" val="4000"/>
      <inputCells r="B5" val="12" numFmtId="44"/>
      <inputCells r="B6" val="15" numFmtId="44"/>
      <inputCells r="B9" val="20" numFmtId="44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F119-E0B5-4820-92F7-2D1C264C62FB}">
  <sheetPr>
    <outlinePr summaryBelow="0"/>
  </sheetPr>
  <dimension ref="B1:H12"/>
  <sheetViews>
    <sheetView showGridLines="0" topLeftCell="C1" zoomScale="90" zoomScaleNormal="90" workbookViewId="0">
      <selection activeCell="E6" sqref="E6"/>
    </sheetView>
  </sheetViews>
  <sheetFormatPr defaultRowHeight="14.5" outlineLevelRow="1" outlineLevelCol="1" x14ac:dyDescent="0.35"/>
  <cols>
    <col min="3" max="3" width="23.26953125" customWidth="1"/>
    <col min="4" max="8" width="12.54296875" bestFit="1" customWidth="1" outlineLevel="1"/>
  </cols>
  <sheetData>
    <row r="1" spans="2:8" ht="15" thickBot="1" x14ac:dyDescent="0.4"/>
    <row r="2" spans="2:8" ht="15.5" x14ac:dyDescent="0.35">
      <c r="B2" s="93" t="s">
        <v>85</v>
      </c>
      <c r="C2" s="93"/>
      <c r="D2" s="98"/>
      <c r="E2" s="98"/>
      <c r="F2" s="98"/>
      <c r="G2" s="98"/>
      <c r="H2" s="98"/>
    </row>
    <row r="3" spans="2:8" ht="15.5" collapsed="1" x14ac:dyDescent="0.35">
      <c r="B3" s="92"/>
      <c r="C3" s="92"/>
      <c r="D3" s="99" t="s">
        <v>87</v>
      </c>
      <c r="E3" s="99" t="s">
        <v>98</v>
      </c>
      <c r="F3" s="99" t="s">
        <v>99</v>
      </c>
      <c r="G3" s="99" t="s">
        <v>100</v>
      </c>
      <c r="H3" s="99" t="s">
        <v>101</v>
      </c>
    </row>
    <row r="4" spans="2:8" ht="21" hidden="1" outlineLevel="1" x14ac:dyDescent="0.35">
      <c r="B4" s="95"/>
      <c r="C4" s="95"/>
      <c r="D4" s="89"/>
      <c r="E4" s="102" t="s">
        <v>81</v>
      </c>
      <c r="F4" s="102" t="s">
        <v>81</v>
      </c>
      <c r="G4" s="102" t="s">
        <v>81</v>
      </c>
      <c r="H4" s="102" t="s">
        <v>81</v>
      </c>
    </row>
    <row r="5" spans="2:8" x14ac:dyDescent="0.35">
      <c r="B5" s="96" t="s">
        <v>86</v>
      </c>
      <c r="C5" s="96"/>
      <c r="D5" s="94"/>
      <c r="E5" s="94"/>
      <c r="F5" s="94"/>
      <c r="G5" s="94"/>
      <c r="H5" s="94"/>
    </row>
    <row r="6" spans="2:8" outlineLevel="1" x14ac:dyDescent="0.35">
      <c r="B6" s="95"/>
      <c r="C6" s="95" t="s">
        <v>102</v>
      </c>
      <c r="D6" s="89">
        <v>40</v>
      </c>
      <c r="E6" s="100">
        <v>12</v>
      </c>
      <c r="F6" s="100">
        <v>22</v>
      </c>
      <c r="G6" s="100">
        <v>33</v>
      </c>
      <c r="H6" s="100">
        <v>60</v>
      </c>
    </row>
    <row r="7" spans="2:8" outlineLevel="1" x14ac:dyDescent="0.35">
      <c r="B7" s="95"/>
      <c r="C7" s="95" t="s">
        <v>103</v>
      </c>
      <c r="D7" s="105">
        <v>0.3</v>
      </c>
      <c r="E7" s="107">
        <v>0.15</v>
      </c>
      <c r="F7" s="107">
        <v>0.25</v>
      </c>
      <c r="G7" s="107">
        <v>0.45</v>
      </c>
      <c r="H7" s="107">
        <v>0.6</v>
      </c>
    </row>
    <row r="8" spans="2:8" x14ac:dyDescent="0.35">
      <c r="B8" s="96" t="s">
        <v>88</v>
      </c>
      <c r="C8" s="96"/>
      <c r="D8" s="94"/>
      <c r="E8" s="94"/>
      <c r="F8" s="94"/>
      <c r="G8" s="94"/>
      <c r="H8" s="94"/>
    </row>
    <row r="9" spans="2:8" ht="15" outlineLevel="1" thickBot="1" x14ac:dyDescent="0.4">
      <c r="B9" s="97"/>
      <c r="C9" s="97" t="s">
        <v>104</v>
      </c>
      <c r="D9" s="106">
        <v>43736</v>
      </c>
      <c r="E9" s="106">
        <v>53790.8</v>
      </c>
      <c r="F9" s="106">
        <v>53242</v>
      </c>
      <c r="G9" s="106">
        <v>45647</v>
      </c>
      <c r="H9" s="106">
        <v>37562</v>
      </c>
    </row>
    <row r="10" spans="2:8" x14ac:dyDescent="0.35">
      <c r="B10" t="s">
        <v>89</v>
      </c>
    </row>
    <row r="11" spans="2:8" x14ac:dyDescent="0.35">
      <c r="B11" t="s">
        <v>90</v>
      </c>
    </row>
    <row r="12" spans="2:8" x14ac:dyDescent="0.35">
      <c r="B1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D38"/>
  <sheetViews>
    <sheetView topLeftCell="A17" workbookViewId="0">
      <selection activeCell="C38" sqref="C38"/>
    </sheetView>
  </sheetViews>
  <sheetFormatPr defaultRowHeight="14.5" x14ac:dyDescent="0.35"/>
  <cols>
    <col min="1" max="1" width="30.81640625" customWidth="1"/>
    <col min="2" max="2" width="26.26953125" customWidth="1"/>
    <col min="3" max="3" width="24.26953125" customWidth="1"/>
    <col min="4" max="4" width="37.54296875" customWidth="1"/>
  </cols>
  <sheetData>
    <row r="1" spans="1:4" x14ac:dyDescent="0.35">
      <c r="A1" s="10" t="s">
        <v>78</v>
      </c>
      <c r="B1" s="11"/>
      <c r="C1" s="11"/>
      <c r="D1" s="11"/>
    </row>
    <row r="2" spans="1:4" x14ac:dyDescent="0.35">
      <c r="A2" s="11"/>
      <c r="B2" s="11"/>
      <c r="C2" s="11"/>
      <c r="D2" s="11"/>
    </row>
    <row r="3" spans="1:4" x14ac:dyDescent="0.35">
      <c r="A3" s="10" t="s">
        <v>15</v>
      </c>
      <c r="B3" s="11"/>
      <c r="C3" s="11"/>
      <c r="D3" s="11"/>
    </row>
    <row r="4" spans="1:4" x14ac:dyDescent="0.35">
      <c r="A4" s="12" t="s">
        <v>16</v>
      </c>
      <c r="B4" s="13">
        <v>70</v>
      </c>
      <c r="C4" s="11"/>
      <c r="D4" s="11"/>
    </row>
    <row r="5" spans="1:4" x14ac:dyDescent="0.35">
      <c r="A5" s="14" t="s">
        <v>14</v>
      </c>
      <c r="B5" s="15">
        <v>1000</v>
      </c>
      <c r="C5" s="11"/>
      <c r="D5" s="11"/>
    </row>
    <row r="6" spans="1:4" x14ac:dyDescent="0.35">
      <c r="A6" s="14" t="s">
        <v>17</v>
      </c>
      <c r="B6" s="16">
        <v>50</v>
      </c>
      <c r="C6" s="11"/>
      <c r="D6" s="11"/>
    </row>
    <row r="7" spans="1:4" x14ac:dyDescent="0.35">
      <c r="A7" s="14" t="s">
        <v>18</v>
      </c>
      <c r="B7" s="16">
        <v>40</v>
      </c>
      <c r="C7" s="11"/>
      <c r="D7" s="11"/>
    </row>
    <row r="8" spans="1:4" x14ac:dyDescent="0.35">
      <c r="A8" s="14" t="s">
        <v>19</v>
      </c>
      <c r="B8" s="17">
        <v>0.3</v>
      </c>
      <c r="C8" s="11"/>
      <c r="D8" s="18"/>
    </row>
    <row r="9" spans="1:4" x14ac:dyDescent="0.35">
      <c r="A9" s="19" t="s">
        <v>20</v>
      </c>
      <c r="B9" s="20">
        <v>0.7</v>
      </c>
      <c r="C9" s="11"/>
      <c r="D9" s="18"/>
    </row>
    <row r="10" spans="1:4" x14ac:dyDescent="0.35">
      <c r="A10" s="21"/>
      <c r="B10" s="22"/>
      <c r="C10" s="11"/>
      <c r="D10" s="18"/>
    </row>
    <row r="11" spans="1:4" x14ac:dyDescent="0.35">
      <c r="A11" s="23" t="s">
        <v>21</v>
      </c>
      <c r="B11" s="24" t="s">
        <v>22</v>
      </c>
      <c r="C11" s="11"/>
      <c r="D11" s="18"/>
    </row>
    <row r="12" spans="1:4" x14ac:dyDescent="0.35">
      <c r="A12" s="25" t="s">
        <v>23</v>
      </c>
      <c r="B12" s="26" t="s">
        <v>24</v>
      </c>
      <c r="C12" s="11"/>
      <c r="D12" s="18"/>
    </row>
    <row r="13" spans="1:4" x14ac:dyDescent="0.35">
      <c r="A13" s="27">
        <v>70</v>
      </c>
      <c r="B13" s="28">
        <v>7</v>
      </c>
      <c r="C13" s="11"/>
      <c r="D13" s="18"/>
    </row>
    <row r="14" spans="1:4" x14ac:dyDescent="0.35">
      <c r="A14" s="29">
        <v>49</v>
      </c>
      <c r="B14" s="30">
        <v>32.200000000000003</v>
      </c>
      <c r="C14" s="11"/>
      <c r="D14" s="18"/>
    </row>
    <row r="15" spans="1:4" x14ac:dyDescent="0.35">
      <c r="A15" s="25" t="s">
        <v>25</v>
      </c>
      <c r="B15" s="31"/>
      <c r="C15" s="11"/>
      <c r="D15" s="18"/>
    </row>
    <row r="16" spans="1:4" x14ac:dyDescent="0.35">
      <c r="A16" s="25" t="s">
        <v>26</v>
      </c>
      <c r="B16" s="31">
        <f>INTERCEPT(B13:B14,A13:A14)</f>
        <v>91</v>
      </c>
      <c r="C16" s="11"/>
      <c r="D16" s="18"/>
    </row>
    <row r="17" spans="1:4" x14ac:dyDescent="0.35">
      <c r="A17" s="32" t="s">
        <v>27</v>
      </c>
      <c r="B17" s="33">
        <f>SLOPE(B13:B14,A13:A14)</f>
        <v>-1.2000000000000002</v>
      </c>
      <c r="C17" s="11"/>
      <c r="D17" s="18"/>
    </row>
    <row r="18" spans="1:4" x14ac:dyDescent="0.35">
      <c r="A18" s="11"/>
      <c r="B18" s="11"/>
      <c r="C18" s="11"/>
      <c r="D18" s="18"/>
    </row>
    <row r="19" spans="1:4" x14ac:dyDescent="0.35">
      <c r="A19" s="10" t="s">
        <v>28</v>
      </c>
      <c r="B19" s="11"/>
      <c r="C19" s="11"/>
      <c r="D19" s="18"/>
    </row>
    <row r="20" spans="1:4" x14ac:dyDescent="0.35">
      <c r="A20" s="10"/>
      <c r="B20" s="11"/>
      <c r="C20" s="11"/>
      <c r="D20" s="18"/>
    </row>
    <row r="21" spans="1:4" x14ac:dyDescent="0.35">
      <c r="A21" s="34" t="s">
        <v>29</v>
      </c>
      <c r="B21" s="35"/>
      <c r="C21" s="36"/>
      <c r="D21" s="18"/>
    </row>
    <row r="22" spans="1:4" x14ac:dyDescent="0.35">
      <c r="A22" s="37" t="s">
        <v>30</v>
      </c>
      <c r="B22" s="38">
        <f>B4</f>
        <v>70</v>
      </c>
      <c r="C22" s="39"/>
      <c r="D22" s="18"/>
    </row>
    <row r="23" spans="1:4" x14ac:dyDescent="0.35">
      <c r="A23" s="37" t="s">
        <v>31</v>
      </c>
      <c r="B23" s="40">
        <f>B16+B17*B22</f>
        <v>6.9999999999999858</v>
      </c>
      <c r="C23" s="39"/>
      <c r="D23" s="11"/>
    </row>
    <row r="24" spans="1:4" x14ac:dyDescent="0.35">
      <c r="A24" s="37" t="s">
        <v>32</v>
      </c>
      <c r="B24" s="41">
        <f>B7</f>
        <v>40</v>
      </c>
      <c r="C24" s="39"/>
      <c r="D24" s="11"/>
    </row>
    <row r="25" spans="1:4" x14ac:dyDescent="0.35">
      <c r="A25" s="37" t="s">
        <v>33</v>
      </c>
      <c r="B25" s="42">
        <f>B23*B24</f>
        <v>279.99999999999943</v>
      </c>
      <c r="C25" s="39"/>
      <c r="D25" s="11"/>
    </row>
    <row r="26" spans="1:4" x14ac:dyDescent="0.35">
      <c r="A26" s="43"/>
      <c r="B26" s="44" t="s">
        <v>34</v>
      </c>
      <c r="C26" s="45">
        <f>B25*B22</f>
        <v>19599.99999999996</v>
      </c>
      <c r="D26" s="11"/>
    </row>
    <row r="27" spans="1:4" x14ac:dyDescent="0.35">
      <c r="A27" s="46" t="s">
        <v>35</v>
      </c>
      <c r="B27" s="47"/>
      <c r="C27" s="48"/>
      <c r="D27" s="11"/>
    </row>
    <row r="28" spans="1:4" x14ac:dyDescent="0.35">
      <c r="A28" s="49" t="s">
        <v>36</v>
      </c>
      <c r="B28" s="50">
        <f>B8</f>
        <v>0.3</v>
      </c>
      <c r="C28" s="51"/>
      <c r="D28" s="11"/>
    </row>
    <row r="29" spans="1:4" x14ac:dyDescent="0.35">
      <c r="A29" s="49" t="s">
        <v>37</v>
      </c>
      <c r="B29" s="52">
        <f>B22*(1-B28)</f>
        <v>49</v>
      </c>
      <c r="C29" s="51"/>
      <c r="D29" s="11"/>
    </row>
    <row r="30" spans="1:4" x14ac:dyDescent="0.35">
      <c r="A30" s="49" t="s">
        <v>38</v>
      </c>
      <c r="B30" s="53">
        <f>B16+ B17*B29</f>
        <v>32.199999999999989</v>
      </c>
      <c r="C30" s="51"/>
      <c r="D30" s="11"/>
    </row>
    <row r="31" spans="1:4" x14ac:dyDescent="0.35">
      <c r="A31" s="49" t="s">
        <v>39</v>
      </c>
      <c r="B31" s="54">
        <f>MIN(B30*(B6-B24),B5-B25)</f>
        <v>321.99999999999989</v>
      </c>
      <c r="C31" s="51"/>
      <c r="D31" s="11"/>
    </row>
    <row r="32" spans="1:4" x14ac:dyDescent="0.35">
      <c r="A32" s="55"/>
      <c r="B32" s="56" t="s">
        <v>40</v>
      </c>
      <c r="C32" s="57">
        <f>B31*B29</f>
        <v>15777.999999999995</v>
      </c>
      <c r="D32" s="11"/>
    </row>
    <row r="33" spans="1:4" x14ac:dyDescent="0.35">
      <c r="A33" s="58" t="s">
        <v>41</v>
      </c>
      <c r="B33" s="59"/>
      <c r="C33" s="60"/>
      <c r="D33" s="11"/>
    </row>
    <row r="34" spans="1:4" x14ac:dyDescent="0.35">
      <c r="A34" s="61" t="s">
        <v>42</v>
      </c>
      <c r="B34" s="62">
        <f>B4*(1-B9)</f>
        <v>21.000000000000004</v>
      </c>
      <c r="C34" s="63"/>
      <c r="D34" s="11"/>
    </row>
    <row r="35" spans="1:4" x14ac:dyDescent="0.35">
      <c r="A35" s="61" t="s">
        <v>43</v>
      </c>
      <c r="B35" s="64">
        <f>MAX(0,B5-B25-B31)</f>
        <v>398.00000000000068</v>
      </c>
      <c r="C35" s="63"/>
      <c r="D35" s="11"/>
    </row>
    <row r="36" spans="1:4" x14ac:dyDescent="0.35">
      <c r="A36" s="65"/>
      <c r="B36" s="66" t="s">
        <v>44</v>
      </c>
      <c r="C36" s="67">
        <f>B34*B35</f>
        <v>8358.0000000000164</v>
      </c>
      <c r="D36" s="11"/>
    </row>
    <row r="37" spans="1:4" x14ac:dyDescent="0.35">
      <c r="A37" s="68"/>
      <c r="B37" s="10"/>
      <c r="C37" s="11"/>
      <c r="D37" s="11"/>
    </row>
    <row r="38" spans="1:4" x14ac:dyDescent="0.35">
      <c r="A38" s="11"/>
      <c r="B38" s="69" t="s">
        <v>45</v>
      </c>
      <c r="C38" s="70">
        <f>C26+C32+C36</f>
        <v>43735.999999999971</v>
      </c>
      <c r="D38" s="11"/>
    </row>
  </sheetData>
  <scenarios current="0" sqref="C38">
    <scenario name="Short Sale" locked="1" count="2" user="Nhi Phạm" comment="Created by Nhi Phạm on 3/21/2022">
      <inputCells r="B7" val="12"/>
      <inputCells r="B8" val="0.15" numFmtId="9"/>
    </scenario>
    <scenario name="Average Sale" locked="1" count="2" user="Nhi Phạm" comment="Created by Nhi Phạm on 3/21/2022">
      <inputCells r="B7" val="22"/>
      <inputCells r="B8" val="0.25" numFmtId="9"/>
    </scenario>
    <scenario name="Longer Sale" locked="1" count="2" user="Nhi Phạm" comment="Created by Nhi Phạm on 3/21/2022">
      <inputCells r="B7" val="33"/>
      <inputCells r="B8" val="0.45" numFmtId="9"/>
    </scenario>
    <scenario name="Clearance Sale" locked="1" count="2" user="Nhi Phạm" comment="Created by Nhi Phạm on 3/21/2022">
      <inputCells r="B7" val="60"/>
      <inputCells r="B8" val="0.6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900C-C8E8-4272-A9FF-7897C6FD295C}">
  <sheetPr>
    <outlinePr summaryBelow="0"/>
  </sheetPr>
  <dimension ref="B1:G14"/>
  <sheetViews>
    <sheetView showGridLines="0" workbookViewId="0">
      <selection activeCell="C20" sqref="C20"/>
    </sheetView>
  </sheetViews>
  <sheetFormatPr defaultRowHeight="14.5" outlineLevelRow="1" outlineLevelCol="1" x14ac:dyDescent="0.35"/>
  <cols>
    <col min="3" max="3" width="16.453125" bestFit="1" customWidth="1"/>
    <col min="4" max="7" width="25.36328125" bestFit="1" customWidth="1" outlineLevel="1"/>
  </cols>
  <sheetData>
    <row r="1" spans="2:7" ht="15" thickBot="1" x14ac:dyDescent="0.4"/>
    <row r="2" spans="2:7" ht="15.5" x14ac:dyDescent="0.35">
      <c r="B2" s="93" t="s">
        <v>85</v>
      </c>
      <c r="C2" s="93"/>
      <c r="D2" s="98"/>
      <c r="E2" s="98"/>
      <c r="F2" s="98"/>
      <c r="G2" s="98"/>
    </row>
    <row r="3" spans="2:7" ht="15.5" collapsed="1" x14ac:dyDescent="0.35">
      <c r="B3" s="92"/>
      <c r="C3" s="92"/>
      <c r="D3" s="99" t="s">
        <v>87</v>
      </c>
      <c r="E3" s="99" t="s">
        <v>105</v>
      </c>
      <c r="F3" s="99" t="s">
        <v>107</v>
      </c>
      <c r="G3" s="99" t="s">
        <v>108</v>
      </c>
    </row>
    <row r="4" spans="2:7" ht="21" hidden="1" outlineLevel="1" x14ac:dyDescent="0.35">
      <c r="B4" s="95"/>
      <c r="C4" s="95"/>
      <c r="D4" s="89"/>
      <c r="E4" s="102" t="s">
        <v>106</v>
      </c>
      <c r="F4" s="102" t="s">
        <v>81</v>
      </c>
      <c r="G4" s="102" t="s">
        <v>81</v>
      </c>
    </row>
    <row r="5" spans="2:7" x14ac:dyDescent="0.35">
      <c r="B5" s="96" t="s">
        <v>86</v>
      </c>
      <c r="C5" s="96"/>
      <c r="D5" s="94"/>
      <c r="E5" s="94"/>
      <c r="F5" s="94"/>
      <c r="G5" s="94"/>
    </row>
    <row r="6" spans="2:7" outlineLevel="1" x14ac:dyDescent="0.35">
      <c r="B6" s="95"/>
      <c r="C6" s="95" t="s">
        <v>48</v>
      </c>
      <c r="D6" s="108">
        <v>120</v>
      </c>
      <c r="E6" s="110">
        <v>125</v>
      </c>
      <c r="F6" s="110">
        <v>120</v>
      </c>
      <c r="G6" s="110">
        <v>140</v>
      </c>
    </row>
    <row r="7" spans="2:7" outlineLevel="1" x14ac:dyDescent="0.35">
      <c r="B7" s="95"/>
      <c r="C7" s="95" t="s">
        <v>49</v>
      </c>
      <c r="D7" s="108">
        <v>100</v>
      </c>
      <c r="E7" s="110">
        <v>115</v>
      </c>
      <c r="F7" s="110">
        <v>110</v>
      </c>
      <c r="G7" s="110">
        <v>120</v>
      </c>
    </row>
    <row r="8" spans="2:7" outlineLevel="1" x14ac:dyDescent="0.35">
      <c r="B8" s="95"/>
      <c r="C8" s="95" t="s">
        <v>50</v>
      </c>
      <c r="D8" s="89">
        <v>310</v>
      </c>
      <c r="E8" s="100">
        <v>330</v>
      </c>
      <c r="F8" s="100">
        <v>316</v>
      </c>
      <c r="G8" s="100">
        <v>350</v>
      </c>
    </row>
    <row r="9" spans="2:7" outlineLevel="1" x14ac:dyDescent="0.35">
      <c r="B9" s="95"/>
      <c r="C9" s="95" t="s">
        <v>51</v>
      </c>
      <c r="D9" s="89">
        <v>312</v>
      </c>
      <c r="E9" s="100">
        <v>320</v>
      </c>
      <c r="F9" s="100">
        <v>320</v>
      </c>
      <c r="G9" s="100">
        <v>370</v>
      </c>
    </row>
    <row r="10" spans="2:7" x14ac:dyDescent="0.35">
      <c r="B10" s="96" t="s">
        <v>88</v>
      </c>
      <c r="C10" s="96"/>
      <c r="D10" s="94"/>
      <c r="E10" s="94"/>
      <c r="F10" s="94"/>
      <c r="G10" s="94"/>
    </row>
    <row r="11" spans="2:7" ht="15" outlineLevel="1" thickBot="1" x14ac:dyDescent="0.4">
      <c r="B11" s="97"/>
      <c r="C11" s="97" t="s">
        <v>56</v>
      </c>
      <c r="D11" s="109">
        <v>35600</v>
      </c>
      <c r="E11" s="109">
        <v>35890</v>
      </c>
      <c r="F11" s="109">
        <v>34900</v>
      </c>
      <c r="G11" s="109">
        <v>36720</v>
      </c>
    </row>
    <row r="12" spans="2:7" x14ac:dyDescent="0.35">
      <c r="B12" t="s">
        <v>89</v>
      </c>
    </row>
    <row r="13" spans="2:7" x14ac:dyDescent="0.35">
      <c r="B13" t="s">
        <v>90</v>
      </c>
    </row>
    <row r="14" spans="2:7" x14ac:dyDescent="0.35">
      <c r="B14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8"/>
  <sheetViews>
    <sheetView workbookViewId="0">
      <selection activeCell="B18" sqref="B18"/>
    </sheetView>
  </sheetViews>
  <sheetFormatPr defaultRowHeight="14.5" x14ac:dyDescent="0.35"/>
  <cols>
    <col min="1" max="1" width="27.81640625" customWidth="1"/>
    <col min="2" max="2" width="14" customWidth="1"/>
    <col min="4" max="4" width="25.81640625" customWidth="1"/>
  </cols>
  <sheetData>
    <row r="1" spans="1:5" ht="21" x14ac:dyDescent="0.5">
      <c r="A1" s="87" t="s">
        <v>46</v>
      </c>
      <c r="B1" s="87"/>
      <c r="C1" s="87"/>
      <c r="D1" s="87"/>
      <c r="E1" s="87"/>
    </row>
    <row r="3" spans="1:5" x14ac:dyDescent="0.35">
      <c r="A3" t="s">
        <v>15</v>
      </c>
    </row>
    <row r="5" spans="1:5" x14ac:dyDescent="0.35">
      <c r="A5" s="72" t="s">
        <v>47</v>
      </c>
      <c r="B5" s="72">
        <v>300</v>
      </c>
      <c r="D5" s="77"/>
    </row>
    <row r="6" spans="1:5" x14ac:dyDescent="0.35">
      <c r="A6" s="72" t="s">
        <v>48</v>
      </c>
      <c r="B6" s="73">
        <v>120</v>
      </c>
      <c r="D6" s="77"/>
    </row>
    <row r="7" spans="1:5" x14ac:dyDescent="0.35">
      <c r="A7" s="72" t="s">
        <v>49</v>
      </c>
      <c r="B7" s="73">
        <v>100</v>
      </c>
      <c r="D7" s="77"/>
    </row>
    <row r="8" spans="1:5" x14ac:dyDescent="0.35">
      <c r="A8" s="71"/>
      <c r="B8" s="71"/>
      <c r="D8" s="77"/>
    </row>
    <row r="9" spans="1:5" x14ac:dyDescent="0.35">
      <c r="A9" s="71" t="s">
        <v>28</v>
      </c>
      <c r="B9" s="71"/>
      <c r="D9" s="77"/>
    </row>
    <row r="10" spans="1:5" x14ac:dyDescent="0.35">
      <c r="A10" s="71"/>
      <c r="B10" s="71"/>
      <c r="D10" s="77"/>
    </row>
    <row r="11" spans="1:5" x14ac:dyDescent="0.35">
      <c r="A11" s="74" t="s">
        <v>50</v>
      </c>
      <c r="B11" s="74">
        <v>310</v>
      </c>
      <c r="D11" s="77"/>
    </row>
    <row r="12" spans="1:5" x14ac:dyDescent="0.35">
      <c r="A12" s="74" t="s">
        <v>51</v>
      </c>
      <c r="B12" s="74">
        <v>312</v>
      </c>
      <c r="D12" s="77"/>
    </row>
    <row r="13" spans="1:5" x14ac:dyDescent="0.35">
      <c r="A13" s="74" t="s">
        <v>52</v>
      </c>
      <c r="B13" s="74">
        <f>MIN(B11,B12)</f>
        <v>310</v>
      </c>
      <c r="D13" s="77"/>
    </row>
    <row r="14" spans="1:5" x14ac:dyDescent="0.35">
      <c r="A14" s="74" t="s">
        <v>53</v>
      </c>
      <c r="B14" s="74">
        <v>6</v>
      </c>
      <c r="D14" s="77"/>
    </row>
    <row r="15" spans="1:5" x14ac:dyDescent="0.35">
      <c r="A15" s="74" t="s">
        <v>54</v>
      </c>
      <c r="B15" s="74">
        <f>B13-B14</f>
        <v>304</v>
      </c>
      <c r="D15" s="77"/>
    </row>
    <row r="16" spans="1:5" x14ac:dyDescent="0.35">
      <c r="A16" s="71"/>
      <c r="B16" s="71"/>
      <c r="D16" s="77"/>
    </row>
    <row r="17" spans="1:4" x14ac:dyDescent="0.35">
      <c r="A17" s="75" t="s">
        <v>55</v>
      </c>
      <c r="B17" s="75">
        <f>MAX(0,B15-B5)</f>
        <v>4</v>
      </c>
      <c r="D17" s="77"/>
    </row>
    <row r="18" spans="1:4" x14ac:dyDescent="0.35">
      <c r="A18" s="75" t="s">
        <v>56</v>
      </c>
      <c r="B18" s="76">
        <f>MIN(B15,B5)*B6-B17*B7</f>
        <v>35600</v>
      </c>
      <c r="D18" s="77"/>
    </row>
  </sheetData>
  <scenarios current="0" sqref="B18">
    <scenario name="Normal Reservation Limit" locked="1" count="4" user="Nhi Phạm" comment="Created by Nhi Phạm on 3/21/2022_x000a_Modified by Nhi Phạm on 3/21/2022">
      <inputCells r="B6" val="125" numFmtId="6"/>
      <inputCells r="B7" val="115" numFmtId="6"/>
      <inputCells r="B11" val="330"/>
      <inputCells r="B12" val="320"/>
    </scenario>
    <scenario name="Average Reservation Limit" locked="1" count="4" user="Nhi Phạm" comment="Created by Nhi Phạm on 3/21/2022">
      <inputCells r="B6" val="120" numFmtId="6"/>
      <inputCells r="B7" val="110" numFmtId="6"/>
      <inputCells r="B11" val="316"/>
      <inputCells r="B12" val="320"/>
    </scenario>
    <scenario name="Holiday - High Reservation Limit" locked="1" count="4" user="Nhi Phạm" comment="Created by Nhi Phạm on 3/21/2022">
      <inputCells r="B6" val="140" numFmtId="6"/>
      <inputCells r="B7" val="120" numFmtId="6"/>
      <inputCells r="B11" val="350"/>
      <inputCells r="B12" val="370"/>
    </scenario>
  </scenarios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E716-ED0E-4713-B988-FAAB54BF3790}">
  <sheetPr>
    <outlinePr summaryBelow="0"/>
  </sheetPr>
  <dimension ref="B1:G14"/>
  <sheetViews>
    <sheetView showGridLines="0" workbookViewId="0">
      <selection activeCell="D15" sqref="D15"/>
    </sheetView>
  </sheetViews>
  <sheetFormatPr defaultRowHeight="14.5" outlineLevelRow="1" outlineLevelCol="1" x14ac:dyDescent="0.35"/>
  <cols>
    <col min="2" max="2" width="13.81640625" customWidth="1"/>
    <col min="3" max="3" width="5.90625" bestFit="1" customWidth="1"/>
    <col min="4" max="7" width="21.81640625" bestFit="1" customWidth="1" outlineLevel="1"/>
  </cols>
  <sheetData>
    <row r="1" spans="2:7" ht="15" thickBot="1" x14ac:dyDescent="0.4"/>
    <row r="2" spans="2:7" ht="15.5" x14ac:dyDescent="0.35">
      <c r="B2" s="93" t="s">
        <v>85</v>
      </c>
      <c r="C2" s="93"/>
      <c r="D2" s="98"/>
      <c r="E2" s="98"/>
      <c r="F2" s="98"/>
      <c r="G2" s="98"/>
    </row>
    <row r="3" spans="2:7" ht="15.5" collapsed="1" x14ac:dyDescent="0.35">
      <c r="B3" s="92"/>
      <c r="C3" s="92"/>
      <c r="D3" s="99" t="s">
        <v>87</v>
      </c>
      <c r="E3" s="99" t="s">
        <v>111</v>
      </c>
      <c r="F3" s="99" t="s">
        <v>112</v>
      </c>
      <c r="G3" s="99" t="s">
        <v>113</v>
      </c>
    </row>
    <row r="4" spans="2:7" hidden="1" outlineLevel="1" x14ac:dyDescent="0.35">
      <c r="B4" s="95"/>
      <c r="C4" s="95"/>
      <c r="D4" s="89"/>
      <c r="E4" s="102" t="s">
        <v>81</v>
      </c>
      <c r="F4" s="102" t="s">
        <v>81</v>
      </c>
      <c r="G4" s="102" t="s">
        <v>81</v>
      </c>
    </row>
    <row r="5" spans="2:7" x14ac:dyDescent="0.35">
      <c r="B5" s="96" t="s">
        <v>86</v>
      </c>
      <c r="C5" s="96"/>
      <c r="D5" s="94"/>
      <c r="E5" s="94"/>
      <c r="F5" s="94"/>
      <c r="G5" s="94"/>
    </row>
    <row r="6" spans="2:7" outlineLevel="1" x14ac:dyDescent="0.35">
      <c r="B6" s="95" t="s">
        <v>114</v>
      </c>
      <c r="C6" s="95" t="s">
        <v>96</v>
      </c>
      <c r="D6" s="89">
        <v>6</v>
      </c>
      <c r="E6" s="100">
        <v>3</v>
      </c>
      <c r="F6" s="100">
        <v>6</v>
      </c>
      <c r="G6" s="100">
        <v>9</v>
      </c>
    </row>
    <row r="7" spans="2:7" outlineLevel="1" x14ac:dyDescent="0.35">
      <c r="B7" s="95" t="s">
        <v>115</v>
      </c>
      <c r="C7" s="95" t="s">
        <v>97</v>
      </c>
      <c r="D7" s="89">
        <v>50</v>
      </c>
      <c r="E7" s="100">
        <v>25</v>
      </c>
      <c r="F7" s="100">
        <v>50</v>
      </c>
      <c r="G7" s="100">
        <v>70</v>
      </c>
    </row>
    <row r="8" spans="2:7" outlineLevel="1" x14ac:dyDescent="0.35">
      <c r="B8" s="95" t="s">
        <v>116</v>
      </c>
      <c r="C8" s="95" t="s">
        <v>109</v>
      </c>
      <c r="D8" s="89">
        <v>0.4</v>
      </c>
      <c r="E8" s="100">
        <v>0.3</v>
      </c>
      <c r="F8" s="100">
        <v>0.4</v>
      </c>
      <c r="G8" s="100">
        <v>0.45</v>
      </c>
    </row>
    <row r="9" spans="2:7" outlineLevel="1" x14ac:dyDescent="0.35">
      <c r="B9" s="95" t="s">
        <v>117</v>
      </c>
      <c r="C9" s="95" t="s">
        <v>110</v>
      </c>
      <c r="D9" s="89">
        <v>0.3</v>
      </c>
      <c r="E9" s="100">
        <v>0.45</v>
      </c>
      <c r="F9" s="100">
        <v>0.3</v>
      </c>
      <c r="G9" s="100">
        <v>0.2</v>
      </c>
    </row>
    <row r="10" spans="2:7" x14ac:dyDescent="0.35">
      <c r="B10" s="96" t="s">
        <v>88</v>
      </c>
      <c r="C10" s="96"/>
      <c r="D10" s="94"/>
      <c r="E10" s="94"/>
      <c r="F10" s="94"/>
      <c r="G10" s="94"/>
    </row>
    <row r="11" spans="2:7" ht="15" outlineLevel="1" thickBot="1" x14ac:dyDescent="0.4">
      <c r="B11" s="97"/>
      <c r="C11" s="97" t="s">
        <v>80</v>
      </c>
      <c r="D11" s="91">
        <v>400</v>
      </c>
      <c r="E11" s="91">
        <v>50</v>
      </c>
      <c r="F11" s="91">
        <v>400</v>
      </c>
      <c r="G11" s="91">
        <v>1417.5</v>
      </c>
    </row>
    <row r="12" spans="2:7" x14ac:dyDescent="0.35">
      <c r="B12" t="s">
        <v>89</v>
      </c>
    </row>
    <row r="13" spans="2:7" x14ac:dyDescent="0.35">
      <c r="B13" t="s">
        <v>90</v>
      </c>
    </row>
    <row r="14" spans="2:7" x14ac:dyDescent="0.35">
      <c r="B14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5:F16"/>
  <sheetViews>
    <sheetView topLeftCell="A5" workbookViewId="0">
      <selection activeCell="B9" sqref="B9 B11"/>
    </sheetView>
  </sheetViews>
  <sheetFormatPr defaultRowHeight="14.5" x14ac:dyDescent="0.35"/>
  <cols>
    <col min="1" max="1" width="68.54296875" customWidth="1"/>
    <col min="2" max="2" width="13.81640625" customWidth="1"/>
    <col min="3" max="3" width="19" customWidth="1"/>
  </cols>
  <sheetData>
    <row r="5" spans="1:6" ht="18.5" x14ac:dyDescent="0.45">
      <c r="A5" s="88" t="s">
        <v>0</v>
      </c>
      <c r="B5" s="88"/>
      <c r="C5" s="88"/>
      <c r="D5" s="88"/>
      <c r="E5" s="88"/>
      <c r="F5" s="88"/>
    </row>
    <row r="7" spans="1:6" ht="18.5" x14ac:dyDescent="0.45">
      <c r="A7" s="3" t="s">
        <v>10</v>
      </c>
      <c r="B7" s="1">
        <v>6</v>
      </c>
      <c r="C7" s="6"/>
    </row>
    <row r="8" spans="1:6" ht="18.5" x14ac:dyDescent="0.45">
      <c r="A8" s="1" t="s">
        <v>11</v>
      </c>
      <c r="B8" s="1">
        <v>50</v>
      </c>
      <c r="C8" s="8"/>
    </row>
    <row r="9" spans="1:6" ht="18.5" x14ac:dyDescent="0.45">
      <c r="A9" s="1" t="s">
        <v>2</v>
      </c>
      <c r="B9" s="1">
        <f>B7*B8</f>
        <v>300</v>
      </c>
      <c r="C9" s="7"/>
    </row>
    <row r="10" spans="1:6" ht="18.5" x14ac:dyDescent="0.45">
      <c r="A10" s="4" t="s">
        <v>12</v>
      </c>
      <c r="B10" s="1">
        <v>0.4</v>
      </c>
      <c r="C10" s="8"/>
    </row>
    <row r="11" spans="1:6" ht="29.5" x14ac:dyDescent="0.55000000000000004">
      <c r="A11" s="3" t="s">
        <v>1</v>
      </c>
      <c r="B11" s="1">
        <f>B8*B7*B10</f>
        <v>120</v>
      </c>
      <c r="C11" s="7"/>
      <c r="D11" s="2"/>
    </row>
    <row r="12" spans="1:6" ht="18.5" x14ac:dyDescent="0.45">
      <c r="A12" s="1"/>
      <c r="B12" s="1"/>
      <c r="C12" s="8"/>
    </row>
    <row r="13" spans="1:6" ht="18.5" x14ac:dyDescent="0.45">
      <c r="A13" s="3" t="s">
        <v>13</v>
      </c>
      <c r="B13" s="1">
        <v>0.3</v>
      </c>
      <c r="C13" s="8"/>
    </row>
    <row r="14" spans="1:6" ht="18.5" x14ac:dyDescent="0.45">
      <c r="A14" s="3" t="s">
        <v>3</v>
      </c>
      <c r="B14" s="1">
        <f>1/B13</f>
        <v>3.3333333333333335</v>
      </c>
      <c r="C14" s="7"/>
    </row>
    <row r="15" spans="1:6" ht="15.5" x14ac:dyDescent="0.35">
      <c r="C15" s="6"/>
    </row>
    <row r="16" spans="1:6" ht="18.5" x14ac:dyDescent="0.45">
      <c r="A16" s="5" t="s">
        <v>4</v>
      </c>
      <c r="B16" s="1">
        <f>B11*B14</f>
        <v>400</v>
      </c>
      <c r="C16" s="7"/>
    </row>
  </sheetData>
  <scenarios current="0" sqref="B16">
    <scenario name="Scenario - Recession" locked="1" count="4" user="Nhi Phạm" comment="Created by Nhi Phạm on 3/21/2022">
      <inputCells r="B7" val="3"/>
      <inputCells r="B8" val="25"/>
      <inputCells r="B10" val="0.3"/>
      <inputCells r="B13" val="0.45"/>
    </scenario>
    <scenario name="Realistic - Normal Economy" locked="1" count="4" user="Nhi Phạm" comment="Created by Nhi Phạm on 3/21/2022">
      <inputCells r="B7" val="6"/>
      <inputCells r="B8" val="50"/>
      <inputCells r="B10" val="0.4"/>
      <inputCells r="B13" val="0.3"/>
    </scenario>
    <scenario name="Booming Economy" locked="1" count="4" user="Nhi Phạm" comment="Created by Nhi Phạm on 3/21/2022">
      <inputCells r="B7" val="9"/>
      <inputCells r="B8" val="70"/>
      <inputCells r="B10" val="0.45"/>
      <inputCells r="B13" val="0.2"/>
    </scenario>
  </scenarios>
  <mergeCells count="1">
    <mergeCell ref="A5:F5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BBF2-588D-440C-BBC2-D2AAA54B4FCD}">
  <sheetPr>
    <outlinePr summaryBelow="0"/>
  </sheetPr>
  <dimension ref="B1:G12"/>
  <sheetViews>
    <sheetView showGridLines="0" workbookViewId="0">
      <selection activeCell="D15" sqref="D15"/>
    </sheetView>
  </sheetViews>
  <sheetFormatPr defaultRowHeight="14.5" outlineLevelRow="1" outlineLevelCol="1" x14ac:dyDescent="0.35"/>
  <cols>
    <col min="2" max="2" width="22.6328125" customWidth="1"/>
    <col min="3" max="3" width="6.08984375" bestFit="1" customWidth="1"/>
    <col min="4" max="7" width="19.54296875" bestFit="1" customWidth="1" outlineLevel="1"/>
  </cols>
  <sheetData>
    <row r="1" spans="2:7" ht="15" thickBot="1" x14ac:dyDescent="0.4"/>
    <row r="2" spans="2:7" ht="15.5" x14ac:dyDescent="0.35">
      <c r="B2" s="93" t="s">
        <v>85</v>
      </c>
      <c r="C2" s="93"/>
      <c r="D2" s="98"/>
      <c r="E2" s="98"/>
      <c r="F2" s="98"/>
      <c r="G2" s="98"/>
    </row>
    <row r="3" spans="2:7" ht="15.5" collapsed="1" x14ac:dyDescent="0.35">
      <c r="B3" s="92"/>
      <c r="C3" s="92"/>
      <c r="D3" s="99" t="s">
        <v>87</v>
      </c>
      <c r="E3" s="99" t="s">
        <v>121</v>
      </c>
      <c r="F3" s="99" t="s">
        <v>122</v>
      </c>
      <c r="G3" s="99" t="s">
        <v>123</v>
      </c>
    </row>
    <row r="4" spans="2:7" ht="21" hidden="1" outlineLevel="1" x14ac:dyDescent="0.35">
      <c r="B4" s="95"/>
      <c r="C4" s="95"/>
      <c r="D4" s="89"/>
      <c r="E4" s="102" t="s">
        <v>81</v>
      </c>
      <c r="F4" s="102" t="s">
        <v>81</v>
      </c>
      <c r="G4" s="102" t="s">
        <v>81</v>
      </c>
    </row>
    <row r="5" spans="2:7" x14ac:dyDescent="0.35">
      <c r="B5" s="96" t="s">
        <v>86</v>
      </c>
      <c r="C5" s="96"/>
      <c r="D5" s="94"/>
      <c r="E5" s="94"/>
      <c r="F5" s="94"/>
      <c r="G5" s="94"/>
    </row>
    <row r="6" spans="2:7" outlineLevel="1" x14ac:dyDescent="0.35">
      <c r="B6" s="95" t="s">
        <v>63</v>
      </c>
      <c r="C6" s="95" t="s">
        <v>118</v>
      </c>
      <c r="D6" s="89">
        <v>0.72</v>
      </c>
      <c r="E6" s="100">
        <v>0.96</v>
      </c>
      <c r="F6" s="100">
        <v>0.8</v>
      </c>
      <c r="G6" s="100">
        <v>0.6</v>
      </c>
    </row>
    <row r="7" spans="2:7" outlineLevel="1" x14ac:dyDescent="0.35">
      <c r="B7" s="95" t="s">
        <v>124</v>
      </c>
      <c r="C7" s="95" t="s">
        <v>119</v>
      </c>
      <c r="D7" s="89">
        <v>0.92</v>
      </c>
      <c r="E7" s="100">
        <v>0.95</v>
      </c>
      <c r="F7" s="100">
        <v>0.88</v>
      </c>
      <c r="G7" s="100">
        <v>0.8</v>
      </c>
    </row>
    <row r="8" spans="2:7" x14ac:dyDescent="0.35">
      <c r="B8" s="96" t="s">
        <v>88</v>
      </c>
      <c r="C8" s="96"/>
      <c r="D8" s="94"/>
      <c r="E8" s="94"/>
      <c r="F8" s="94"/>
      <c r="G8" s="94"/>
    </row>
    <row r="9" spans="2:7" ht="15" outlineLevel="1" thickBot="1" x14ac:dyDescent="0.4">
      <c r="B9" s="97" t="s">
        <v>125</v>
      </c>
      <c r="C9" s="97" t="s">
        <v>120</v>
      </c>
      <c r="D9" s="91">
        <v>84.4</v>
      </c>
      <c r="E9" s="91">
        <v>90.76</v>
      </c>
      <c r="F9" s="91">
        <v>85.52</v>
      </c>
      <c r="G9" s="91">
        <v>79.12</v>
      </c>
    </row>
    <row r="10" spans="2:7" x14ac:dyDescent="0.35">
      <c r="B10" t="s">
        <v>89</v>
      </c>
    </row>
    <row r="11" spans="2:7" x14ac:dyDescent="0.35">
      <c r="B11" t="s">
        <v>90</v>
      </c>
    </row>
    <row r="12" spans="2:7" x14ac:dyDescent="0.35">
      <c r="B1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Festival Profit</vt:lpstr>
      <vt:lpstr>Festival</vt:lpstr>
      <vt:lpstr>Bali Sales</vt:lpstr>
      <vt:lpstr>Bali Swimsuits</vt:lpstr>
      <vt:lpstr>Reservation Limit</vt:lpstr>
      <vt:lpstr>Booking</vt:lpstr>
      <vt:lpstr>Customer Economic Value</vt:lpstr>
      <vt:lpstr>Determine Customer Value</vt:lpstr>
      <vt:lpstr>Grade Forecast</vt:lpstr>
      <vt:lpstr>Grades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Asela Thomason</dc:creator>
  <cp:lastModifiedBy>Nhi Phạm</cp:lastModifiedBy>
  <cp:lastPrinted>2021-10-18T05:37:14Z</cp:lastPrinted>
  <dcterms:created xsi:type="dcterms:W3CDTF">2017-11-12T04:21:08Z</dcterms:created>
  <dcterms:modified xsi:type="dcterms:W3CDTF">2022-03-21T23:52:57Z</dcterms:modified>
</cp:coreProperties>
</file>