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n\OneDrive\Desktop\I S 233\"/>
    </mc:Choice>
  </mc:AlternateContent>
  <xr:revisionPtr revIDLastSave="0" documentId="13_ncr:1_{83409630-18CC-4535-8773-C83CAF02905B}" xr6:coauthVersionLast="46" xr6:coauthVersionMax="46" xr10:uidLastSave="{00000000-0000-0000-0000-000000000000}"/>
  <bookViews>
    <workbookView minimized="1" xWindow="380" yWindow="380" windowWidth="14400" windowHeight="7810" xr2:uid="{13C424B3-0D5D-496F-8104-00CA394FFFB5}"/>
  </bookViews>
  <sheets>
    <sheet name="Timeshare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B2" i="1"/>
</calcChain>
</file>

<file path=xl/sharedStrings.xml><?xml version="1.0" encoding="utf-8"?>
<sst xmlns="http://schemas.openxmlformats.org/spreadsheetml/2006/main" count="27" uniqueCount="26">
  <si>
    <t>Down payment rate</t>
  </si>
  <si>
    <t>High risk down payment %</t>
  </si>
  <si>
    <t>Low risk down payment %</t>
  </si>
  <si>
    <t>Low risk cut off</t>
  </si>
  <si>
    <t>Loan #</t>
  </si>
  <si>
    <t>House Cost</t>
  </si>
  <si>
    <t>Credit Score</t>
  </si>
  <si>
    <t>Down Payment</t>
  </si>
  <si>
    <t>% Financed</t>
  </si>
  <si>
    <t>Amount Financed</t>
  </si>
  <si>
    <t>Mortgage Rate</t>
  </si>
  <si>
    <t>Rate per period</t>
  </si>
  <si>
    <t>Years</t>
  </si>
  <si>
    <t># of Pmt periods</t>
  </si>
  <si>
    <t>Payment amount</t>
  </si>
  <si>
    <t>Date</t>
  </si>
  <si>
    <t>APR</t>
  </si>
  <si>
    <t>Total # of loans</t>
  </si>
  <si>
    <t>Statistics</t>
  </si>
  <si>
    <t>Highest payment</t>
  </si>
  <si>
    <t>Average payment</t>
  </si>
  <si>
    <t>Lowest payment</t>
  </si>
  <si>
    <t>Median payment</t>
  </si>
  <si>
    <t>Total</t>
  </si>
  <si>
    <t>Timeshares</t>
  </si>
  <si>
    <t>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</si>
</sst>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2" borderId="0" applyNumberFormat="0" applyBorder="0" applyAlignment="0" applyProtection="0"/>
    <xf numFmtId="0" fontId="3" fillId="0" borderId="1" applyNumberFormat="0" applyFill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1" applyNumberFormat="0" applyFill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3" fillId="0" borderId="1" applyNumberFormat="0" applyFill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6" fillId="2" borderId="2" xfId="3" applyFont="1" applyBorder="1" applyAlignment="1">
      <alignment vertical="top" wrapText="1"/>
    </xf>
    <xf numFmtId="0" fontId="6" fillId="2" borderId="2" xfId="4" applyFont="1" applyFill="1" applyBorder="1" applyAlignment="1">
      <alignment vertical="top"/>
    </xf>
    <xf numFmtId="9" fontId="6" fillId="2" borderId="2" xfId="3" applyNumberFormat="1" applyFont="1" applyFill="1" applyBorder="1" applyAlignment="1">
      <alignment vertical="top" wrapText="1"/>
    </xf>
    <xf numFmtId="0" fontId="6" fillId="2" borderId="2" xfId="3" applyNumberFormat="1" applyFont="1" applyFill="1" applyBorder="1" applyAlignment="1">
      <alignment vertical="top" wrapText="1"/>
    </xf>
    <xf numFmtId="10" fontId="6" fillId="2" borderId="2" xfId="1" applyNumberFormat="1" applyFont="1" applyFill="1" applyBorder="1" applyAlignment="1">
      <alignment vertical="top" wrapText="1"/>
    </xf>
    <xf numFmtId="0" fontId="5" fillId="3" borderId="0" xfId="1" applyNumberFormat="1" applyFont="1" applyFill="1" applyBorder="1" applyAlignment="1">
      <alignment horizontal="center"/>
    </xf>
    <xf numFmtId="0" fontId="5" fillId="3" borderId="0" xfId="7" applyFont="1" applyFill="1" applyAlignment="1">
      <alignment horizontal="center"/>
    </xf>
    <xf numFmtId="0" fontId="5" fillId="3" borderId="4" xfId="8" applyFont="1" applyFill="1" applyBorder="1" applyAlignment="1">
      <alignment horizontal="center"/>
    </xf>
    <xf numFmtId="0" fontId="8" fillId="5" borderId="2" xfId="9" applyFont="1" applyFill="1" applyBorder="1" applyAlignment="1">
      <alignment horizontal="center"/>
    </xf>
    <xf numFmtId="0" fontId="8" fillId="5" borderId="2" xfId="10" applyNumberFormat="1" applyFont="1" applyFill="1" applyBorder="1" applyAlignment="1">
      <alignment horizontal="center"/>
    </xf>
    <xf numFmtId="0" fontId="8" fillId="6" borderId="2" xfId="11" applyNumberFormat="1" applyFont="1" applyFill="1" applyBorder="1" applyAlignment="1">
      <alignment horizontal="center"/>
    </xf>
    <xf numFmtId="0" fontId="5" fillId="3" borderId="0" xfId="12" applyFont="1" applyFill="1" applyBorder="1" applyAlignment="1">
      <alignment horizontal="center"/>
    </xf>
    <xf numFmtId="0" fontId="8" fillId="6" borderId="2" xfId="13" applyFont="1" applyFill="1" applyBorder="1" applyAlignment="1">
      <alignment horizontal="center"/>
    </xf>
    <xf numFmtId="9" fontId="8" fillId="5" borderId="2" xfId="14" applyNumberFormat="1" applyFont="1" applyFill="1" applyBorder="1"/>
    <xf numFmtId="9" fontId="8" fillId="6" borderId="2" xfId="15" applyNumberFormat="1" applyFont="1" applyFill="1" applyBorder="1"/>
    <xf numFmtId="164" fontId="8" fillId="5" borderId="2" xfId="16" applyNumberFormat="1" applyFont="1" applyFill="1" applyBorder="1"/>
    <xf numFmtId="164" fontId="8" fillId="6" borderId="2" xfId="17" applyNumberFormat="1" applyFont="1" applyFill="1" applyBorder="1"/>
    <xf numFmtId="164" fontId="7" fillId="4" borderId="2" xfId="18" applyNumberFormat="1" applyFont="1" applyFill="1" applyBorder="1"/>
    <xf numFmtId="0" fontId="1" fillId="0" borderId="0" xfId="19" applyNumberFormat="1" applyFont="1"/>
    <xf numFmtId="0" fontId="6" fillId="0" borderId="0" xfId="20" applyFont="1" applyBorder="1" applyAlignment="1">
      <alignment vertical="top"/>
    </xf>
    <xf numFmtId="0" fontId="7" fillId="4" borderId="2" xfId="21" applyNumberFormat="1" applyFont="1" applyFill="1" applyBorder="1"/>
    <xf numFmtId="0" fontId="8" fillId="5" borderId="2" xfId="22" applyFont="1" applyFill="1" applyBorder="1"/>
    <xf numFmtId="44" fontId="8" fillId="5" borderId="2" xfId="23" applyNumberFormat="1" applyFont="1" applyFill="1" applyBorder="1"/>
    <xf numFmtId="0" fontId="8" fillId="6" borderId="2" xfId="24" applyFont="1" applyFill="1" applyBorder="1"/>
    <xf numFmtId="44" fontId="8" fillId="6" borderId="2" xfId="25" applyNumberFormat="1" applyFont="1" applyFill="1" applyBorder="1"/>
    <xf numFmtId="0" fontId="9" fillId="0" borderId="0" xfId="26" applyFont="1" applyFill="1"/>
    <xf numFmtId="0" fontId="4" fillId="0" borderId="0" xfId="27" applyNumberFormat="1" applyFont="1" applyFill="1"/>
    <xf numFmtId="10" fontId="6" fillId="0" borderId="0" xfId="28" applyNumberFormat="1" applyFont="1" applyFill="1" applyBorder="1" applyAlignment="1">
      <alignment vertical="top"/>
    </xf>
    <xf numFmtId="0" fontId="5" fillId="3" borderId="3" xfId="29" applyNumberFormat="1" applyFont="1" applyFill="1" applyBorder="1" applyAlignment="1"/>
    <xf numFmtId="22" fontId="0" fillId="0" borderId="0" xfId="0" applyNumberFormat="1"/>
    <xf numFmtId="10" fontId="8" fillId="5" borderId="2" xfId="14" applyNumberFormat="1" applyFont="1" applyFill="1" applyBorder="1"/>
    <xf numFmtId="10" fontId="8" fillId="6" borderId="2" xfId="15" applyNumberFormat="1" applyFont="1" applyFill="1" applyBorder="1"/>
    <xf numFmtId="164" fontId="0" fillId="0" borderId="0" xfId="0" applyNumberFormat="1"/>
  </cellXfs>
  <cellStyles count="30">
    <cellStyle name="/KYBumiffCJvXVdjh8+fsjYuf5DHxlxnoYiXQqJsRjM=-~dqTP13u/Z/XfMsW8ZmHqrA==" xfId="18" xr:uid="{00000000-0005-0000-0000-000012000000}"/>
    <cellStyle name="0nEjIwiHQ5wQHkDCOZBduhdk0cIRqWFdzdg5Tel3pAI=-~JdYV/Y+xMpgV1c4Y4MFNRA==" xfId="12" xr:uid="{00000000-0005-0000-0000-00000E000000}"/>
    <cellStyle name="1rH4xcFxZ4H10ykeV/7nNhbuC09+AHSFihX+t2ECJwk=-~0CfCzO6o3C0G1i36E1RjOw==" xfId="6" xr:uid="{00000000-0005-0000-0000-000006000000}"/>
    <cellStyle name="1yxrwbPvST5eho6h6OAmzcaQbJVPjQTQrVYdBfdpV8M=-~C7HefEV66KWqf/5NVzwZVA==" xfId="21" xr:uid="{00000000-0005-0000-0000-00000E000000}"/>
    <cellStyle name="8Wp3nb73eyK9Ek6eX5pdMupyUoweaLHQNHS/bIqzHBs=-~H6hNXZMe7sCr4Cx+RFau4g==" xfId="27" xr:uid="{00000000-0005-0000-0000-00001A000000}"/>
    <cellStyle name="9lVO4kIobclYNa8HgOJANPSAMYIjyIcfuSQGd4IfmDg=-~g4VN61XSknLRtMibpuk/1Q==" xfId="10" xr:uid="{00000000-0005-0000-0000-00001A000000}"/>
    <cellStyle name="AXH+gOEFCssbr+HBwy+chk/BgpwG2nyHMZZta6JY+iE=-~a4gVFcQ5M9wTsHYtnqtyEA==" xfId="17" xr:uid="{00000000-0005-0000-0000-000011000000}"/>
    <cellStyle name="cJNvLER1TRNBl730uKsXoNhumGyd1ihTvFbTek5TE6s=-~TNmsrE6Gw/9B8AXLpJfqDw==" xfId="9" xr:uid="{00000000-0005-0000-0000-00000E000000}"/>
    <cellStyle name="Custom Style 1" xfId="2" xr:uid="{00000000-0005-0000-0000-00000E000000}"/>
    <cellStyle name="Custom Style 2" xfId="3" xr:uid="{00000000-0005-0000-0000-00000F000000}"/>
    <cellStyle name="Custom Style 3" xfId="4" xr:uid="{00000000-0005-0000-0000-000010000000}"/>
    <cellStyle name="Custom Style 4" xfId="5" xr:uid="{00000000-0005-0000-0000-00001A000000}"/>
    <cellStyle name="CVhbPEZp8jhZDK0LWoVxR/rJYrNJh/StKMPTXWyvZoo=-~OgYZ2L91DwGOU0GQbvuZ1Q==" xfId="23" xr:uid="{00000000-0005-0000-0000-00000E000000}"/>
    <cellStyle name="DUI8YY8/3lKG68MfoyoPXaiLdMtS5BUfkWcwcXMbn5c=-~vpwvxneSZNEJigKAdZ267Q==" xfId="16" xr:uid="{00000000-0005-0000-0000-000010000000}"/>
    <cellStyle name="GRn/PcJyXaYbZL2fv5eXdVF5uMVo/MAo9iKoZrZHkvY=-~OmLbXfusLSmr+LV2ouAhqA==" xfId="29" xr:uid="{00000000-0005-0000-0000-00000E000000}"/>
    <cellStyle name="h9VAcxFdFFoDdi/MfY+Hv50bhiavOE3/tAKTOH1FrpY=-~tA1Ri2DQ1jS8A65NX6ivlw==" xfId="7" xr:uid="{00000000-0005-0000-0000-00000E000000}"/>
    <cellStyle name="ifgkWDBSj7VFVgRN5LuUgmlWY9Zjti077jTp8B4NUk4=-~NE9ofdIHTGNVUR1uefWxqw==" xfId="28" xr:uid="{00000000-0005-0000-0000-00000E000000}"/>
    <cellStyle name="J1FT7FtgzsFj+Msz4CeVy/p19JN7OGXYXNomCvo7ypQ=-~Ko2h9uqPLKGYhN8zZ+MyVw==" xfId="13" xr:uid="{00000000-0005-0000-0000-00000E000000}"/>
    <cellStyle name="j7ShDo2Bnp7s7/qA908YSiwbK3WmHakwd8wLqrOs+5k=-~XPiv3e88tHqyLHLWqgTCHg==" xfId="20" xr:uid="{00000000-0005-0000-0000-000014000000}"/>
    <cellStyle name="L45Noo2lR486aVcv1P1prx5lacMBWjrcLssipCf1mlk=-~AXk1TrACKC60LEdnROjavw==" xfId="11" xr:uid="{00000000-0005-0000-0000-00001A000000}"/>
    <cellStyle name="lwvunb/8pZLoIzot7x1saAazr9BbA9idEqx0K9CnJJo=-~c0GxmD+hyiLMQeTFbj5iPQ==" xfId="22" xr:uid="{00000000-0005-0000-0000-000010000000}"/>
    <cellStyle name="nOfxuVjn0pnp24G9OhjHu2b/2J1LFwoi5ruILWBVGfU=-~njob8H0foeOC4GlHoXuWZQ==" xfId="26" xr:uid="{00000000-0005-0000-0000-00000E000000}"/>
    <cellStyle name="Normal" xfId="0" builtinId="0"/>
    <cellStyle name="Percent" xfId="1" builtinId="5"/>
    <cellStyle name="Q13XE0bgYRXyCG2u+lJ/ShnnsIR6Embzzh+kZyWzD7U=-~ddalzEwqKcvzqg3zpPYkjQ==" xfId="19" xr:uid="{00000000-0005-0000-0000-000013000000}"/>
    <cellStyle name="qJ0ZmZJRM26LMlYHzM7VigIxu0a2SPIkFMNjK28ot1E=-~4XvW2yKFiJSK7wE+JVej7Q==" xfId="15" xr:uid="{00000000-0005-0000-0000-00000F000000}"/>
    <cellStyle name="rfaM712ZISyOm/D7+B9Ug+Qv47N8oTIkbnxaUnt10T0=-~1TMhTad3HO/3oG3dl+DWAw==" xfId="14" xr:uid="{00000000-0005-0000-0000-00000E000000}"/>
    <cellStyle name="TjpKoE235dUy8V0BFXci9Ta0V8jpBVMzW+RAzMiZaq4=-~ez9F8KJIE4EETtsaJcMRjw==" xfId="24" xr:uid="{00000000-0005-0000-0000-00000E000000}"/>
    <cellStyle name="ys3K/v91vnx8Mh5MRgBJq05NeZGS2HIewkdHk0ZgohQ=-~T2le6vQkYv2mBukzCPlvfA==" xfId="25" xr:uid="{00000000-0005-0000-0000-00001A000000}"/>
    <cellStyle name="ZoDmqO87nW2tFhlzh9BNdL9J/g/Sz6nsm6sqkbLC8JM=-~enfQbmlE3D9gHg5UATPKzg==" xfId="8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358E-D46E-4EA2-ABB2-8CD78A21422D}">
  <dimension ref="A1:K36"/>
  <sheetViews>
    <sheetView tabSelected="1" topLeftCell="B6" zoomScaleNormal="100" workbookViewId="0">
      <selection activeCell="K9" sqref="K9"/>
    </sheetView>
  </sheetViews>
  <sheetFormatPr defaultRowHeight="14.5" x14ac:dyDescent="0.35"/>
  <cols>
    <col min="1" max="1" width="23.54296875" customWidth="1"/>
    <col min="2" max="2" width="17" bestFit="1" customWidth="1"/>
    <col min="3" max="3" width="14" bestFit="1" customWidth="1"/>
    <col min="4" max="4" width="17.26953125" bestFit="1" customWidth="1"/>
    <col min="5" max="5" width="13" bestFit="1" customWidth="1"/>
    <col min="6" max="6" width="19.7265625" bestFit="1" customWidth="1"/>
    <col min="7" max="7" width="21.26953125" bestFit="1" customWidth="1"/>
    <col min="8" max="8" width="17.54296875" bestFit="1" customWidth="1"/>
    <col min="10" max="10" width="19.1796875" bestFit="1" customWidth="1"/>
    <col min="11" max="11" width="19.26953125" bestFit="1" customWidth="1"/>
  </cols>
  <sheetData>
    <row r="1" spans="1:11" ht="38.65" customHeight="1" x14ac:dyDescent="0.8">
      <c r="A1" s="26" t="s">
        <v>25</v>
      </c>
      <c r="B1" s="26" t="s">
        <v>24</v>
      </c>
    </row>
    <row r="2" spans="1:11" x14ac:dyDescent="0.35">
      <c r="A2" s="27" t="s">
        <v>15</v>
      </c>
      <c r="B2" s="30">
        <f ca="1">NOW()</f>
        <v>44452.099212152774</v>
      </c>
    </row>
    <row r="3" spans="1:11" x14ac:dyDescent="0.35">
      <c r="A3" s="29"/>
      <c r="B3" s="8" t="s">
        <v>0</v>
      </c>
      <c r="C3" s="28"/>
      <c r="D3" s="6" t="s">
        <v>6</v>
      </c>
      <c r="E3" s="7" t="s">
        <v>16</v>
      </c>
    </row>
    <row r="4" spans="1:11" ht="16.899999999999999" customHeight="1" x14ac:dyDescent="0.35">
      <c r="A4" s="1" t="s">
        <v>1</v>
      </c>
      <c r="B4" s="3">
        <v>0.15</v>
      </c>
      <c r="C4" s="28"/>
      <c r="D4" s="4">
        <v>100</v>
      </c>
      <c r="E4" s="5">
        <v>0.08</v>
      </c>
    </row>
    <row r="5" spans="1:11" ht="16.899999999999999" customHeight="1" x14ac:dyDescent="0.35">
      <c r="A5" s="1" t="s">
        <v>2</v>
      </c>
      <c r="B5" s="3">
        <v>0.05</v>
      </c>
      <c r="C5" s="28"/>
      <c r="D5" s="4">
        <v>600</v>
      </c>
      <c r="E5" s="5">
        <v>6.5000000000000002E-2</v>
      </c>
    </row>
    <row r="6" spans="1:11" x14ac:dyDescent="0.35">
      <c r="A6" s="2" t="s">
        <v>3</v>
      </c>
      <c r="B6" s="2">
        <v>450</v>
      </c>
      <c r="C6" s="20"/>
      <c r="D6" s="4">
        <v>750</v>
      </c>
      <c r="E6" s="5">
        <v>4.2500000000000003E-2</v>
      </c>
    </row>
    <row r="8" spans="1:11" x14ac:dyDescent="0.35">
      <c r="A8" s="21" t="s">
        <v>4</v>
      </c>
      <c r="B8" s="21" t="s">
        <v>5</v>
      </c>
      <c r="C8" s="21" t="s">
        <v>6</v>
      </c>
      <c r="D8" s="21" t="s">
        <v>7</v>
      </c>
      <c r="E8" s="21" t="s">
        <v>8</v>
      </c>
      <c r="F8" s="21" t="s">
        <v>9</v>
      </c>
      <c r="G8" s="21" t="s">
        <v>10</v>
      </c>
      <c r="H8" s="21" t="s">
        <v>11</v>
      </c>
      <c r="I8" s="21" t="s">
        <v>12</v>
      </c>
      <c r="J8" s="21" t="s">
        <v>13</v>
      </c>
      <c r="K8" s="21" t="s">
        <v>14</v>
      </c>
    </row>
    <row r="9" spans="1:11" x14ac:dyDescent="0.35">
      <c r="A9" s="22">
        <v>240676</v>
      </c>
      <c r="B9" s="23">
        <v>464982</v>
      </c>
      <c r="C9" s="10">
        <v>382</v>
      </c>
      <c r="D9" s="16">
        <f>IF(C9&lt;$B$6,B9*$B$4,B9*$B$5)</f>
        <v>69747.3</v>
      </c>
      <c r="E9" s="14">
        <f>(B9-D9)/B9</f>
        <v>0.85</v>
      </c>
      <c r="F9" s="16">
        <f>B9-D9</f>
        <v>395234.7</v>
      </c>
      <c r="G9" s="31">
        <f>VLOOKUP(C9,$D$4:$E$6,2)</f>
        <v>0.08</v>
      </c>
      <c r="H9" s="31">
        <f>G9/12</f>
        <v>6.6666666666666671E-3</v>
      </c>
      <c r="I9" s="9">
        <v>24</v>
      </c>
      <c r="J9" s="22">
        <f>I9*12</f>
        <v>288</v>
      </c>
      <c r="K9" s="16">
        <f>PMT(H9,J9,-F9)</f>
        <v>3090.9492643569106</v>
      </c>
    </row>
    <row r="10" spans="1:11" x14ac:dyDescent="0.35">
      <c r="A10" s="24">
        <v>275499</v>
      </c>
      <c r="B10" s="25">
        <v>297834</v>
      </c>
      <c r="C10" s="11">
        <v>186</v>
      </c>
      <c r="D10" s="17">
        <f t="shared" ref="D10:D28" si="0">IF(C10&lt;$B$6,B10*$B$4,B10*$B$5)</f>
        <v>44675.1</v>
      </c>
      <c r="E10" s="15">
        <f t="shared" ref="E10:E28" si="1">(B10-D10)/B10</f>
        <v>0.85</v>
      </c>
      <c r="F10" s="17">
        <f t="shared" ref="F10:F28" si="2">B10-D10</f>
        <v>253158.9</v>
      </c>
      <c r="G10" s="32">
        <f t="shared" ref="G10:G28" si="3">VLOOKUP(C10,$D$4:$E$6,2)</f>
        <v>0.08</v>
      </c>
      <c r="H10" s="32">
        <f t="shared" ref="H10:H28" si="4">G10/12</f>
        <v>6.6666666666666671E-3</v>
      </c>
      <c r="I10" s="13">
        <v>29</v>
      </c>
      <c r="J10" s="24">
        <f t="shared" ref="J10:J28" si="5">I10*12</f>
        <v>348</v>
      </c>
      <c r="K10" s="17">
        <f t="shared" ref="K10:K28" si="6">PMT(H10,J10,-F10)</f>
        <v>1873.2386850754444</v>
      </c>
    </row>
    <row r="11" spans="1:11" x14ac:dyDescent="0.35">
      <c r="A11" s="22">
        <v>369425</v>
      </c>
      <c r="B11" s="23">
        <v>359085</v>
      </c>
      <c r="C11" s="10">
        <v>543</v>
      </c>
      <c r="D11" s="16">
        <f t="shared" si="0"/>
        <v>17954.25</v>
      </c>
      <c r="E11" s="14">
        <f t="shared" si="1"/>
        <v>0.95</v>
      </c>
      <c r="F11" s="16">
        <f t="shared" si="2"/>
        <v>341130.75</v>
      </c>
      <c r="G11" s="31">
        <f t="shared" si="3"/>
        <v>0.08</v>
      </c>
      <c r="H11" s="31">
        <f t="shared" si="4"/>
        <v>6.6666666666666671E-3</v>
      </c>
      <c r="I11" s="9">
        <v>26</v>
      </c>
      <c r="J11" s="22">
        <f t="shared" si="5"/>
        <v>312</v>
      </c>
      <c r="K11" s="16">
        <f t="shared" si="6"/>
        <v>2601.45666576334</v>
      </c>
    </row>
    <row r="12" spans="1:11" x14ac:dyDescent="0.35">
      <c r="A12" s="24">
        <v>269541</v>
      </c>
      <c r="B12" s="25">
        <v>427257</v>
      </c>
      <c r="C12" s="11">
        <v>137</v>
      </c>
      <c r="D12" s="17">
        <f t="shared" si="0"/>
        <v>64088.549999999996</v>
      </c>
      <c r="E12" s="15">
        <f t="shared" si="1"/>
        <v>0.85</v>
      </c>
      <c r="F12" s="17">
        <f t="shared" si="2"/>
        <v>363168.45</v>
      </c>
      <c r="G12" s="32">
        <f t="shared" si="3"/>
        <v>0.08</v>
      </c>
      <c r="H12" s="32">
        <f t="shared" si="4"/>
        <v>6.6666666666666671E-3</v>
      </c>
      <c r="I12" s="13">
        <v>24</v>
      </c>
      <c r="J12" s="24">
        <f t="shared" si="5"/>
        <v>288</v>
      </c>
      <c r="K12" s="17">
        <f t="shared" si="6"/>
        <v>2840.1738343448574</v>
      </c>
    </row>
    <row r="13" spans="1:11" x14ac:dyDescent="0.35">
      <c r="A13" s="22">
        <v>387508</v>
      </c>
      <c r="B13" s="23">
        <v>241268</v>
      </c>
      <c r="C13" s="10">
        <v>467</v>
      </c>
      <c r="D13" s="16">
        <f t="shared" si="0"/>
        <v>12063.400000000001</v>
      </c>
      <c r="E13" s="14">
        <f t="shared" si="1"/>
        <v>0.95000000000000007</v>
      </c>
      <c r="F13" s="16">
        <f t="shared" si="2"/>
        <v>229204.6</v>
      </c>
      <c r="G13" s="31">
        <f t="shared" si="3"/>
        <v>0.08</v>
      </c>
      <c r="H13" s="31">
        <f t="shared" si="4"/>
        <v>6.6666666666666671E-3</v>
      </c>
      <c r="I13" s="9">
        <v>15</v>
      </c>
      <c r="J13" s="22">
        <f t="shared" si="5"/>
        <v>180</v>
      </c>
      <c r="K13" s="16">
        <f t="shared" si="6"/>
        <v>2190.3985372810448</v>
      </c>
    </row>
    <row r="14" spans="1:11" x14ac:dyDescent="0.35">
      <c r="A14" s="24">
        <v>238439</v>
      </c>
      <c r="B14" s="25">
        <v>387484</v>
      </c>
      <c r="C14" s="11">
        <v>484</v>
      </c>
      <c r="D14" s="17">
        <f t="shared" si="0"/>
        <v>19374.2</v>
      </c>
      <c r="E14" s="15">
        <f t="shared" si="1"/>
        <v>0.95</v>
      </c>
      <c r="F14" s="17">
        <f t="shared" si="2"/>
        <v>368109.8</v>
      </c>
      <c r="G14" s="32">
        <f t="shared" si="3"/>
        <v>0.08</v>
      </c>
      <c r="H14" s="32">
        <f t="shared" si="4"/>
        <v>6.6666666666666671E-3</v>
      </c>
      <c r="I14" s="13">
        <v>20</v>
      </c>
      <c r="J14" s="24">
        <f t="shared" si="5"/>
        <v>240</v>
      </c>
      <c r="K14" s="17">
        <f t="shared" si="6"/>
        <v>3079.0178650916978</v>
      </c>
    </row>
    <row r="15" spans="1:11" x14ac:dyDescent="0.35">
      <c r="A15" s="22">
        <v>229764</v>
      </c>
      <c r="B15" s="23">
        <v>414343</v>
      </c>
      <c r="C15" s="10">
        <v>261</v>
      </c>
      <c r="D15" s="16">
        <f t="shared" si="0"/>
        <v>62151.45</v>
      </c>
      <c r="E15" s="14">
        <f t="shared" si="1"/>
        <v>0.85</v>
      </c>
      <c r="F15" s="16">
        <f t="shared" si="2"/>
        <v>352191.55</v>
      </c>
      <c r="G15" s="31">
        <f t="shared" si="3"/>
        <v>0.08</v>
      </c>
      <c r="H15" s="31">
        <f t="shared" si="4"/>
        <v>6.6666666666666671E-3</v>
      </c>
      <c r="I15" s="9">
        <v>23</v>
      </c>
      <c r="J15" s="22">
        <f t="shared" si="5"/>
        <v>276</v>
      </c>
      <c r="K15" s="16">
        <f t="shared" si="6"/>
        <v>2794.4729639469065</v>
      </c>
    </row>
    <row r="16" spans="1:11" x14ac:dyDescent="0.35">
      <c r="A16" s="24">
        <v>274363</v>
      </c>
      <c r="B16" s="25">
        <v>287708</v>
      </c>
      <c r="C16" s="11">
        <v>515</v>
      </c>
      <c r="D16" s="17">
        <f t="shared" si="0"/>
        <v>14385.400000000001</v>
      </c>
      <c r="E16" s="15">
        <f t="shared" si="1"/>
        <v>0.95</v>
      </c>
      <c r="F16" s="17">
        <f t="shared" si="2"/>
        <v>273322.59999999998</v>
      </c>
      <c r="G16" s="32">
        <f t="shared" si="3"/>
        <v>0.08</v>
      </c>
      <c r="H16" s="32">
        <f t="shared" si="4"/>
        <v>6.6666666666666671E-3</v>
      </c>
      <c r="I16" s="13">
        <v>17</v>
      </c>
      <c r="J16" s="24">
        <f t="shared" si="5"/>
        <v>204</v>
      </c>
      <c r="K16" s="17">
        <f t="shared" si="6"/>
        <v>2455.1389590112522</v>
      </c>
    </row>
    <row r="17" spans="1:11" x14ac:dyDescent="0.35">
      <c r="A17" s="22">
        <v>345927</v>
      </c>
      <c r="B17" s="23">
        <v>464618</v>
      </c>
      <c r="C17" s="10">
        <v>235</v>
      </c>
      <c r="D17" s="16">
        <f t="shared" si="0"/>
        <v>69692.7</v>
      </c>
      <c r="E17" s="14">
        <f t="shared" si="1"/>
        <v>0.85</v>
      </c>
      <c r="F17" s="16">
        <f t="shared" si="2"/>
        <v>394925.3</v>
      </c>
      <c r="G17" s="31">
        <f t="shared" si="3"/>
        <v>0.08</v>
      </c>
      <c r="H17" s="31">
        <f t="shared" si="4"/>
        <v>6.6666666666666671E-3</v>
      </c>
      <c r="I17" s="9">
        <v>25</v>
      </c>
      <c r="J17" s="22">
        <f t="shared" si="5"/>
        <v>300</v>
      </c>
      <c r="K17" s="16">
        <f t="shared" si="6"/>
        <v>3048.0975198074907</v>
      </c>
    </row>
    <row r="18" spans="1:11" x14ac:dyDescent="0.35">
      <c r="A18" s="24">
        <v>323245</v>
      </c>
      <c r="B18" s="25">
        <v>257570</v>
      </c>
      <c r="C18" s="11">
        <v>569</v>
      </c>
      <c r="D18" s="17">
        <f t="shared" si="0"/>
        <v>12878.5</v>
      </c>
      <c r="E18" s="15">
        <f t="shared" si="1"/>
        <v>0.95</v>
      </c>
      <c r="F18" s="17">
        <f t="shared" si="2"/>
        <v>244691.5</v>
      </c>
      <c r="G18" s="32">
        <f t="shared" si="3"/>
        <v>0.08</v>
      </c>
      <c r="H18" s="32">
        <f t="shared" si="4"/>
        <v>6.6666666666666671E-3</v>
      </c>
      <c r="I18" s="13">
        <v>21</v>
      </c>
      <c r="J18" s="24">
        <f t="shared" si="5"/>
        <v>252</v>
      </c>
      <c r="K18" s="17">
        <f t="shared" si="6"/>
        <v>2007.5174747451122</v>
      </c>
    </row>
    <row r="19" spans="1:11" x14ac:dyDescent="0.35">
      <c r="A19" s="22">
        <v>333036</v>
      </c>
      <c r="B19" s="23">
        <v>496877</v>
      </c>
      <c r="C19" s="10">
        <v>158</v>
      </c>
      <c r="D19" s="16">
        <f t="shared" si="0"/>
        <v>74531.55</v>
      </c>
      <c r="E19" s="14">
        <f t="shared" si="1"/>
        <v>0.85</v>
      </c>
      <c r="F19" s="16">
        <f t="shared" si="2"/>
        <v>422345.45</v>
      </c>
      <c r="G19" s="31">
        <f t="shared" si="3"/>
        <v>0.08</v>
      </c>
      <c r="H19" s="31">
        <f t="shared" si="4"/>
        <v>6.6666666666666671E-3</v>
      </c>
      <c r="I19" s="9">
        <v>17</v>
      </c>
      <c r="J19" s="22">
        <f t="shared" si="5"/>
        <v>204</v>
      </c>
      <c r="K19" s="16">
        <f t="shared" si="6"/>
        <v>3793.7469073400403</v>
      </c>
    </row>
    <row r="20" spans="1:11" x14ac:dyDescent="0.35">
      <c r="A20" s="24">
        <v>327395</v>
      </c>
      <c r="B20" s="25">
        <v>349955</v>
      </c>
      <c r="C20" s="11">
        <v>685</v>
      </c>
      <c r="D20" s="17">
        <f t="shared" si="0"/>
        <v>17497.75</v>
      </c>
      <c r="E20" s="15">
        <f t="shared" si="1"/>
        <v>0.95</v>
      </c>
      <c r="F20" s="17">
        <f t="shared" si="2"/>
        <v>332457.25</v>
      </c>
      <c r="G20" s="32">
        <f t="shared" si="3"/>
        <v>6.5000000000000002E-2</v>
      </c>
      <c r="H20" s="32">
        <f t="shared" si="4"/>
        <v>5.4166666666666669E-3</v>
      </c>
      <c r="I20" s="13">
        <v>16</v>
      </c>
      <c r="J20" s="24">
        <f t="shared" si="5"/>
        <v>192</v>
      </c>
      <c r="K20" s="17">
        <f t="shared" si="6"/>
        <v>2789.5665539845077</v>
      </c>
    </row>
    <row r="21" spans="1:11" x14ac:dyDescent="0.35">
      <c r="A21" s="22">
        <v>348067</v>
      </c>
      <c r="B21" s="23">
        <v>233728</v>
      </c>
      <c r="C21" s="10">
        <v>128</v>
      </c>
      <c r="D21" s="16">
        <f t="shared" si="0"/>
        <v>35059.199999999997</v>
      </c>
      <c r="E21" s="14">
        <f t="shared" si="1"/>
        <v>0.85</v>
      </c>
      <c r="F21" s="16">
        <f t="shared" si="2"/>
        <v>198668.79999999999</v>
      </c>
      <c r="G21" s="31">
        <f t="shared" si="3"/>
        <v>0.08</v>
      </c>
      <c r="H21" s="31">
        <f t="shared" si="4"/>
        <v>6.6666666666666671E-3</v>
      </c>
      <c r="I21" s="9">
        <v>26</v>
      </c>
      <c r="J21" s="22">
        <f t="shared" si="5"/>
        <v>312</v>
      </c>
      <c r="K21" s="16">
        <f t="shared" si="6"/>
        <v>1515.0445219001915</v>
      </c>
    </row>
    <row r="22" spans="1:11" x14ac:dyDescent="0.35">
      <c r="A22" s="24">
        <v>209891</v>
      </c>
      <c r="B22" s="25">
        <v>228983</v>
      </c>
      <c r="C22" s="11">
        <v>652</v>
      </c>
      <c r="D22" s="17">
        <f t="shared" si="0"/>
        <v>11449.150000000001</v>
      </c>
      <c r="E22" s="15">
        <f t="shared" si="1"/>
        <v>0.95000000000000007</v>
      </c>
      <c r="F22" s="17">
        <f t="shared" si="2"/>
        <v>217533.85</v>
      </c>
      <c r="G22" s="32">
        <f t="shared" si="3"/>
        <v>6.5000000000000002E-2</v>
      </c>
      <c r="H22" s="32">
        <f t="shared" si="4"/>
        <v>5.4166666666666669E-3</v>
      </c>
      <c r="I22" s="13">
        <v>22</v>
      </c>
      <c r="J22" s="24">
        <f t="shared" si="5"/>
        <v>264</v>
      </c>
      <c r="K22" s="17">
        <f t="shared" si="6"/>
        <v>1550.8836392563865</v>
      </c>
    </row>
    <row r="23" spans="1:11" x14ac:dyDescent="0.35">
      <c r="A23" s="22">
        <v>236766</v>
      </c>
      <c r="B23" s="23">
        <v>209085</v>
      </c>
      <c r="C23" s="10">
        <v>571</v>
      </c>
      <c r="D23" s="16">
        <f t="shared" si="0"/>
        <v>10454.25</v>
      </c>
      <c r="E23" s="14">
        <f t="shared" si="1"/>
        <v>0.95</v>
      </c>
      <c r="F23" s="16">
        <f t="shared" si="2"/>
        <v>198630.75</v>
      </c>
      <c r="G23" s="31">
        <f t="shared" si="3"/>
        <v>0.08</v>
      </c>
      <c r="H23" s="31">
        <f t="shared" si="4"/>
        <v>6.6666666666666671E-3</v>
      </c>
      <c r="I23" s="9">
        <v>26</v>
      </c>
      <c r="J23" s="22">
        <f t="shared" si="5"/>
        <v>312</v>
      </c>
      <c r="K23" s="16">
        <f t="shared" si="6"/>
        <v>1514.7543533178157</v>
      </c>
    </row>
    <row r="24" spans="1:11" x14ac:dyDescent="0.35">
      <c r="A24" s="24">
        <v>301867</v>
      </c>
      <c r="B24" s="25">
        <v>384693</v>
      </c>
      <c r="C24" s="11">
        <v>361</v>
      </c>
      <c r="D24" s="17">
        <f t="shared" si="0"/>
        <v>57703.95</v>
      </c>
      <c r="E24" s="15">
        <f t="shared" si="1"/>
        <v>0.85</v>
      </c>
      <c r="F24" s="17">
        <f t="shared" si="2"/>
        <v>326989.05</v>
      </c>
      <c r="G24" s="32">
        <f t="shared" si="3"/>
        <v>0.08</v>
      </c>
      <c r="H24" s="32">
        <f t="shared" si="4"/>
        <v>6.6666666666666671E-3</v>
      </c>
      <c r="I24" s="13">
        <v>20</v>
      </c>
      <c r="J24" s="24">
        <f t="shared" si="5"/>
        <v>240</v>
      </c>
      <c r="K24" s="17">
        <f t="shared" si="6"/>
        <v>2735.0674354210682</v>
      </c>
    </row>
    <row r="25" spans="1:11" x14ac:dyDescent="0.35">
      <c r="A25" s="22">
        <v>376626</v>
      </c>
      <c r="B25" s="23">
        <v>263826</v>
      </c>
      <c r="C25" s="10">
        <v>412</v>
      </c>
      <c r="D25" s="16">
        <f t="shared" si="0"/>
        <v>39573.9</v>
      </c>
      <c r="E25" s="14">
        <f t="shared" si="1"/>
        <v>0.85</v>
      </c>
      <c r="F25" s="16">
        <f t="shared" si="2"/>
        <v>224252.1</v>
      </c>
      <c r="G25" s="31">
        <f t="shared" si="3"/>
        <v>0.08</v>
      </c>
      <c r="H25" s="31">
        <f t="shared" si="4"/>
        <v>6.6666666666666671E-3</v>
      </c>
      <c r="I25" s="9">
        <v>28</v>
      </c>
      <c r="J25" s="22">
        <f t="shared" si="5"/>
        <v>336</v>
      </c>
      <c r="K25" s="16">
        <f t="shared" si="6"/>
        <v>1674.6219387130275</v>
      </c>
    </row>
    <row r="26" spans="1:11" x14ac:dyDescent="0.35">
      <c r="A26" s="24">
        <v>284869</v>
      </c>
      <c r="B26" s="25">
        <v>352905</v>
      </c>
      <c r="C26" s="11">
        <v>475</v>
      </c>
      <c r="D26" s="17">
        <f t="shared" si="0"/>
        <v>17645.25</v>
      </c>
      <c r="E26" s="15">
        <f t="shared" si="1"/>
        <v>0.95</v>
      </c>
      <c r="F26" s="17">
        <f t="shared" si="2"/>
        <v>335259.75</v>
      </c>
      <c r="G26" s="32">
        <f t="shared" si="3"/>
        <v>0.08</v>
      </c>
      <c r="H26" s="32">
        <f t="shared" si="4"/>
        <v>6.6666666666666671E-3</v>
      </c>
      <c r="I26" s="13">
        <v>20</v>
      </c>
      <c r="J26" s="24">
        <f t="shared" si="5"/>
        <v>240</v>
      </c>
      <c r="K26" s="17">
        <f t="shared" si="6"/>
        <v>2804.2468842073108</v>
      </c>
    </row>
    <row r="27" spans="1:11" x14ac:dyDescent="0.35">
      <c r="A27" s="22">
        <v>214631</v>
      </c>
      <c r="B27" s="23">
        <v>137534</v>
      </c>
      <c r="C27" s="10">
        <v>229</v>
      </c>
      <c r="D27" s="16">
        <f t="shared" si="0"/>
        <v>20630.099999999999</v>
      </c>
      <c r="E27" s="14">
        <f t="shared" si="1"/>
        <v>0.85</v>
      </c>
      <c r="F27" s="16">
        <f t="shared" si="2"/>
        <v>116903.9</v>
      </c>
      <c r="G27" s="31">
        <f t="shared" si="3"/>
        <v>0.08</v>
      </c>
      <c r="H27" s="31">
        <f t="shared" si="4"/>
        <v>6.6666666666666671E-3</v>
      </c>
      <c r="I27" s="9">
        <v>26</v>
      </c>
      <c r="J27" s="22">
        <f t="shared" si="5"/>
        <v>312</v>
      </c>
      <c r="K27" s="16">
        <f t="shared" si="6"/>
        <v>891.50693658877378</v>
      </c>
    </row>
    <row r="28" spans="1:11" x14ac:dyDescent="0.35">
      <c r="A28" s="24">
        <v>343404</v>
      </c>
      <c r="B28" s="25">
        <v>103195</v>
      </c>
      <c r="C28" s="11">
        <v>670</v>
      </c>
      <c r="D28" s="17">
        <f t="shared" si="0"/>
        <v>5159.75</v>
      </c>
      <c r="E28" s="15">
        <f t="shared" si="1"/>
        <v>0.95</v>
      </c>
      <c r="F28" s="17">
        <f t="shared" si="2"/>
        <v>98035.25</v>
      </c>
      <c r="G28" s="32">
        <f t="shared" si="3"/>
        <v>6.5000000000000002E-2</v>
      </c>
      <c r="H28" s="32">
        <f t="shared" si="4"/>
        <v>5.4166666666666669E-3</v>
      </c>
      <c r="I28" s="13">
        <v>16</v>
      </c>
      <c r="J28" s="24">
        <f t="shared" si="5"/>
        <v>192</v>
      </c>
      <c r="K28" s="17">
        <f t="shared" si="6"/>
        <v>822.58953447852218</v>
      </c>
    </row>
    <row r="29" spans="1:11" x14ac:dyDescent="0.35">
      <c r="A29" s="21" t="s">
        <v>23</v>
      </c>
      <c r="K29" s="18">
        <f>SUM(K9:K28)</f>
        <v>46072.490474631712</v>
      </c>
    </row>
    <row r="31" spans="1:11" x14ac:dyDescent="0.35">
      <c r="A31" s="12" t="s">
        <v>18</v>
      </c>
    </row>
    <row r="32" spans="1:11" x14ac:dyDescent="0.35">
      <c r="A32" s="19" t="s">
        <v>17</v>
      </c>
      <c r="B32">
        <f>COUNT(A9:A28)</f>
        <v>20</v>
      </c>
    </row>
    <row r="33" spans="1:2" x14ac:dyDescent="0.35">
      <c r="A33" s="19" t="s">
        <v>21</v>
      </c>
      <c r="B33" s="33">
        <f>MIN(K9:K28)</f>
        <v>822.58953447852218</v>
      </c>
    </row>
    <row r="34" spans="1:2" x14ac:dyDescent="0.35">
      <c r="A34" s="19" t="s">
        <v>19</v>
      </c>
      <c r="B34" s="33">
        <f>MAX(K9:K28)</f>
        <v>3793.7469073400403</v>
      </c>
    </row>
    <row r="35" spans="1:2" x14ac:dyDescent="0.35">
      <c r="A35" s="19" t="s">
        <v>20</v>
      </c>
      <c r="B35" s="33">
        <f>AVERAGE(K9:K28)</f>
        <v>2303.6245237315857</v>
      </c>
    </row>
    <row r="36" spans="1:2" x14ac:dyDescent="0.35">
      <c r="A36" s="19" t="s">
        <v>22</v>
      </c>
      <c r="B36" s="33">
        <f>MEDIAN(K9:K28)</f>
        <v>2528.2978123872963</v>
      </c>
    </row>
  </sheetData>
  <pageMargins left="0.7" right="0.7" top="0.75" bottom="0.75" header="0.3" footer="0.3"/>
  <pageSetup orientation="portrait" horizontalDpi="1200" verticalDpi="1200" r:id="rId1"/>
  <headerFooter>
    <oddFooter>&amp;LNhi Pham&amp;C&amp;A&amp;R&amp;F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DsPlEJCvIND/GdTtu4lsS1z9z25pr9U+Rm1okv1sXkY=-~ibVxq9F/WOc94h33gjKz0Q==</id>
</project>
</file>

<file path=customXml/itemProps1.xml><?xml version="1.0" encoding="utf-8"?>
<ds:datastoreItem xmlns:ds="http://schemas.openxmlformats.org/officeDocument/2006/customXml" ds:itemID="{D8C8EEDE-CA82-4260-9955-0215E7644E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JDavidson</dc:creator>
  <cp:lastModifiedBy>Nhi Phạm</cp:lastModifiedBy>
  <dcterms:created xsi:type="dcterms:W3CDTF">2018-04-01T09:36:15Z</dcterms:created>
  <dcterms:modified xsi:type="dcterms:W3CDTF">2021-09-13T22:00:48Z</dcterms:modified>
</cp:coreProperties>
</file>