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s/Documents/GitHub/ITP-Project-1/Abgabe/Projekt Dokumentation/"/>
    </mc:Choice>
  </mc:AlternateContent>
  <xr:revisionPtr revIDLastSave="0" documentId="13_ncr:1_{E09130BF-3965-3347-B441-9DF0868DDC54}" xr6:coauthVersionLast="47" xr6:coauthVersionMax="47" xr10:uidLastSave="{00000000-0000-0000-0000-000000000000}"/>
  <bookViews>
    <workbookView xWindow="0" yWindow="760" windowWidth="30240" windowHeight="17720" xr2:uid="{00874EB8-F1B6-C647-8C3A-93D1CC03828B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19" i="1"/>
  <c r="E19" i="1" s="1"/>
  <c r="C17" i="1"/>
  <c r="C16" i="1"/>
  <c r="E16" i="1" s="1"/>
  <c r="C15" i="1"/>
  <c r="C14" i="1"/>
  <c r="E14" i="1" s="1"/>
  <c r="C13" i="1"/>
  <c r="C12" i="1"/>
  <c r="E12" i="1" s="1"/>
  <c r="E13" i="1"/>
  <c r="C27" i="1"/>
  <c r="E27" i="1"/>
  <c r="A33" i="1"/>
  <c r="A32" i="1"/>
  <c r="A31" i="1"/>
  <c r="A29" i="1"/>
  <c r="A28" i="1"/>
  <c r="A27" i="1"/>
  <c r="A26" i="1"/>
  <c r="A24" i="1"/>
  <c r="A23" i="1"/>
  <c r="A22" i="1"/>
  <c r="A21" i="1"/>
  <c r="A19" i="1"/>
  <c r="A17" i="1"/>
  <c r="A16" i="1"/>
  <c r="A15" i="1"/>
  <c r="A14" i="1"/>
  <c r="A13" i="1"/>
  <c r="A12" i="1"/>
  <c r="C29" i="1"/>
  <c r="E29" i="1" s="1"/>
  <c r="C28" i="1"/>
  <c r="E28" i="1" s="1"/>
  <c r="C26" i="1"/>
  <c r="E26" i="1" s="1"/>
  <c r="C24" i="1"/>
  <c r="E24" i="1" s="1"/>
  <c r="E23" i="1"/>
  <c r="E21" i="1"/>
  <c r="E17" i="1"/>
  <c r="E22" i="1"/>
  <c r="E32" i="1"/>
  <c r="E33" i="1"/>
  <c r="E31" i="1"/>
  <c r="E15" i="1"/>
  <c r="C7" i="1" l="1"/>
  <c r="G24" i="1" s="1"/>
  <c r="G11" i="1" l="1"/>
  <c r="G25" i="1"/>
  <c r="D6" i="1"/>
  <c r="E7" i="1" s="1"/>
  <c r="H24" i="1" s="1"/>
  <c r="G20" i="1"/>
  <c r="G18" i="1"/>
  <c r="G30" i="1"/>
  <c r="H30" i="1" l="1"/>
  <c r="C38" i="1" s="1"/>
  <c r="H18" i="1"/>
  <c r="H20" i="1"/>
  <c r="H25" i="1"/>
  <c r="H11" i="1"/>
  <c r="C37" i="1" s="1"/>
  <c r="E37" i="1" l="1"/>
  <c r="D37" i="1"/>
  <c r="C39" i="1" l="1"/>
  <c r="C41" i="1" s="1"/>
</calcChain>
</file>

<file path=xl/sharedStrings.xml><?xml version="1.0" encoding="utf-8"?>
<sst xmlns="http://schemas.openxmlformats.org/spreadsheetml/2006/main" count="49" uniqueCount="48">
  <si>
    <t>Geplante Kalkulation der Kosten</t>
  </si>
  <si>
    <t>Name:</t>
  </si>
  <si>
    <t>Pong - Multiplayer</t>
  </si>
  <si>
    <t>Dauer:</t>
  </si>
  <si>
    <t>Stunden</t>
  </si>
  <si>
    <t>Gewinn:</t>
  </si>
  <si>
    <t>Gesammt</t>
  </si>
  <si>
    <t>inkl. Gewinn:</t>
  </si>
  <si>
    <t>Nr</t>
  </si>
  <si>
    <t>Beschreibung</t>
  </si>
  <si>
    <t>Betrag</t>
  </si>
  <si>
    <t>Stück</t>
  </si>
  <si>
    <t>Summe</t>
  </si>
  <si>
    <t>Prozentualer Anteil</t>
  </si>
  <si>
    <t>Teilkosten</t>
  </si>
  <si>
    <t>Fixkosten</t>
  </si>
  <si>
    <t>Miete</t>
  </si>
  <si>
    <t>Strom- und Energiekosten</t>
  </si>
  <si>
    <t>Versicherungen</t>
  </si>
  <si>
    <t>Telekommunikationskosten</t>
  </si>
  <si>
    <t>Büromaterial</t>
  </si>
  <si>
    <t>Instandhaltung</t>
  </si>
  <si>
    <t>Lizenzkosten</t>
  </si>
  <si>
    <t>Qt Lizenz</t>
  </si>
  <si>
    <t>Perosnal- und Gehaltskosten</t>
  </si>
  <si>
    <t>Projekt managment  (65 / Stunde)</t>
  </si>
  <si>
    <t>Entwickler (76,88 / Stunde)</t>
  </si>
  <si>
    <t>Tester</t>
  </si>
  <si>
    <t>Marketing</t>
  </si>
  <si>
    <t>Interne Kosten</t>
  </si>
  <si>
    <t>Technologiekosten</t>
  </si>
  <si>
    <t>Technische Infrastruktur</t>
  </si>
  <si>
    <t>Lagerung und Datensicherung</t>
  </si>
  <si>
    <t>Datenschutz- und Datensicherheitskosten</t>
  </si>
  <si>
    <t>Externe Kosten</t>
  </si>
  <si>
    <t xml:space="preserve">Vertriebskosten </t>
  </si>
  <si>
    <t xml:space="preserve"> </t>
  </si>
  <si>
    <t>Rechts- und Beratungskosten</t>
  </si>
  <si>
    <t>Serverkosten</t>
  </si>
  <si>
    <t>Kunden Kosten Aufstellung</t>
  </si>
  <si>
    <t>Split 1</t>
  </si>
  <si>
    <t>Split 2</t>
  </si>
  <si>
    <t>Kosten Entwicklung</t>
  </si>
  <si>
    <t>Kosten Marketing</t>
  </si>
  <si>
    <t>Maintainance</t>
  </si>
  <si>
    <t>Summe Netto</t>
  </si>
  <si>
    <t>USt.</t>
  </si>
  <si>
    <t>Summe Brutto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</si>
</sst>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Roboto"/>
    </font>
    <font>
      <b/>
      <sz val="14"/>
      <color theme="1"/>
      <name val="Roboto"/>
    </font>
    <font>
      <b/>
      <sz val="12"/>
      <color theme="1"/>
      <name val="Roboto"/>
    </font>
    <font>
      <sz val="12"/>
      <color rgb="FF000000"/>
      <name val="Roboto"/>
    </font>
    <font>
      <b/>
      <sz val="18"/>
      <color theme="0"/>
      <name val="Roboto"/>
    </font>
    <font>
      <b/>
      <sz val="12"/>
      <color theme="0"/>
      <name val="Roboto"/>
    </font>
    <font>
      <sz val="12"/>
      <color theme="0"/>
      <name val="Roboto"/>
    </font>
  </fonts>
  <fills count="4">
    <fill>
      <patternFill patternType="none"/>
    </fill>
    <fill>
      <patternFill patternType="gray125"/>
    </fill>
    <fill>
      <patternFill patternType="solid">
        <fgColor rgb="FF0E0E14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4" xfId="0" applyFont="1" applyBorder="1"/>
    <xf numFmtId="0" fontId="2" fillId="0" borderId="5" xfId="0" applyFont="1" applyBorder="1"/>
    <xf numFmtId="44" fontId="4" fillId="0" borderId="0" xfId="0" applyNumberFormat="1" applyFont="1"/>
    <xf numFmtId="44" fontId="4" fillId="0" borderId="5" xfId="0" applyNumberFormat="1" applyFont="1" applyBorder="1"/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44" fontId="2" fillId="0" borderId="0" xfId="1" applyFont="1" applyBorder="1"/>
    <xf numFmtId="44" fontId="2" fillId="0" borderId="5" xfId="1" applyFont="1" applyBorder="1"/>
    <xf numFmtId="0" fontId="4" fillId="0" borderId="6" xfId="0" applyFont="1" applyBorder="1"/>
    <xf numFmtId="0" fontId="2" fillId="0" borderId="7" xfId="0" applyFont="1" applyBorder="1"/>
    <xf numFmtId="44" fontId="2" fillId="0" borderId="7" xfId="1" applyFont="1" applyBorder="1"/>
    <xf numFmtId="44" fontId="2" fillId="0" borderId="8" xfId="1" applyFont="1" applyBorder="1"/>
    <xf numFmtId="9" fontId="2" fillId="0" borderId="0" xfId="0" applyNumberFormat="1" applyFont="1"/>
    <xf numFmtId="9" fontId="4" fillId="0" borderId="0" xfId="1" applyNumberFormat="1" applyFont="1"/>
    <xf numFmtId="0" fontId="4" fillId="0" borderId="1" xfId="0" applyFont="1" applyBorder="1"/>
    <xf numFmtId="0" fontId="4" fillId="0" borderId="3" xfId="0" applyFont="1" applyBorder="1"/>
    <xf numFmtId="0" fontId="2" fillId="0" borderId="8" xfId="0" applyFont="1" applyBorder="1"/>
    <xf numFmtId="9" fontId="2" fillId="0" borderId="4" xfId="2" applyFont="1" applyBorder="1"/>
    <xf numFmtId="9" fontId="2" fillId="0" borderId="6" xfId="2" applyFont="1" applyBorder="1"/>
    <xf numFmtId="44" fontId="2" fillId="0" borderId="0" xfId="0" applyNumberFormat="1" applyFont="1"/>
    <xf numFmtId="44" fontId="2" fillId="0" borderId="5" xfId="0" applyNumberFormat="1" applyFont="1" applyBorder="1"/>
    <xf numFmtId="0" fontId="2" fillId="0" borderId="4" xfId="0" applyFont="1" applyBorder="1"/>
    <xf numFmtId="0" fontId="5" fillId="0" borderId="4" xfId="0" applyFont="1" applyBorder="1"/>
    <xf numFmtId="9" fontId="8" fillId="2" borderId="4" xfId="2" applyFont="1" applyFill="1" applyBorder="1"/>
    <xf numFmtId="44" fontId="8" fillId="2" borderId="5" xfId="0" applyNumberFormat="1" applyFont="1" applyFill="1" applyBorder="1"/>
    <xf numFmtId="0" fontId="7" fillId="2" borderId="1" xfId="0" applyFont="1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3" borderId="6" xfId="0" applyFont="1" applyFill="1" applyBorder="1"/>
    <xf numFmtId="44" fontId="8" fillId="3" borderId="7" xfId="0" applyNumberFormat="1" applyFont="1" applyFill="1" applyBorder="1"/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left"/>
    </xf>
    <xf numFmtId="8" fontId="2" fillId="0" borderId="0" xfId="0" applyNumberFormat="1" applyFont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left"/>
    </xf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colors>
    <mruColors>
      <color rgb="FF0E0E14"/>
      <color rgb="FF78BE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6513</xdr:colOff>
      <xdr:row>0</xdr:row>
      <xdr:rowOff>20321</xdr:rowOff>
    </xdr:from>
    <xdr:to>
      <xdr:col>1</xdr:col>
      <xdr:colOff>423253</xdr:colOff>
      <xdr:row>1</xdr:row>
      <xdr:rowOff>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524803C-686C-D089-186F-497FC9E2E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113" y="20321"/>
          <a:ext cx="416740" cy="182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5868-752C-3C48-A399-C404830A1278}">
  <dimension ref="A1:H41"/>
  <sheetViews>
    <sheetView tabSelected="1" topLeftCell="A15" zoomScale="125" zoomScaleNormal="120" workbookViewId="0">
      <selection activeCell="C40" sqref="C40"/>
    </sheetView>
  </sheetViews>
  <sheetFormatPr defaultColWidth="10.875" defaultRowHeight="15.95"/>
  <cols>
    <col min="1" max="1" width="4.625" style="2" bestFit="1" customWidth="1"/>
    <col min="2" max="2" width="39.375" style="1" bestFit="1" customWidth="1"/>
    <col min="3" max="3" width="15.875" style="1" bestFit="1" customWidth="1"/>
    <col min="4" max="5" width="16" style="1" bestFit="1" customWidth="1"/>
    <col min="6" max="6" width="10.875" style="1"/>
    <col min="7" max="7" width="18.5" style="1" bestFit="1" customWidth="1"/>
    <col min="8" max="8" width="23.125" style="1" customWidth="1"/>
    <col min="9" max="16384" width="10.875" style="1"/>
  </cols>
  <sheetData>
    <row r="1" spans="1:8">
      <c r="A1" s="37" t="s">
        <v>0</v>
      </c>
      <c r="B1" s="38"/>
      <c r="C1" s="38"/>
      <c r="D1" s="38"/>
      <c r="E1" s="39"/>
    </row>
    <row r="2" spans="1:8">
      <c r="A2" s="40"/>
      <c r="B2" s="41"/>
      <c r="C2" s="41"/>
      <c r="D2" s="41"/>
      <c r="E2" s="42"/>
    </row>
    <row r="3" spans="1:8">
      <c r="A3" s="3"/>
      <c r="E3" s="4"/>
    </row>
    <row r="4" spans="1:8">
      <c r="A4" s="3"/>
      <c r="B4" s="2" t="s">
        <v>1</v>
      </c>
      <c r="C4" s="45" t="s">
        <v>2</v>
      </c>
      <c r="D4" s="45"/>
      <c r="E4" s="46"/>
    </row>
    <row r="5" spans="1:8">
      <c r="A5" s="3"/>
      <c r="B5" s="2" t="s">
        <v>3</v>
      </c>
      <c r="C5" s="34">
        <v>80</v>
      </c>
      <c r="D5" s="34" t="s">
        <v>4</v>
      </c>
      <c r="E5" s="35"/>
    </row>
    <row r="6" spans="1:8">
      <c r="A6" s="3"/>
      <c r="B6" s="2" t="s">
        <v>5</v>
      </c>
      <c r="C6" s="17">
        <v>0.2</v>
      </c>
      <c r="D6" s="5">
        <f>C7*C6</f>
        <v>4266.415</v>
      </c>
      <c r="E6" s="4"/>
    </row>
    <row r="7" spans="1:8">
      <c r="B7" s="2" t="s">
        <v>6</v>
      </c>
      <c r="C7" s="5">
        <f>SUM(E12:E17,E19,E21:E24,E26:E29,E31:E33)</f>
        <v>21332.075000000001</v>
      </c>
      <c r="D7" s="2" t="s">
        <v>7</v>
      </c>
      <c r="E7" s="6">
        <f>C7+D6</f>
        <v>25598.49</v>
      </c>
      <c r="G7" s="23"/>
    </row>
    <row r="8" spans="1:8">
      <c r="E8" s="4"/>
    </row>
    <row r="9" spans="1:8">
      <c r="A9" s="3"/>
      <c r="E9" s="4"/>
    </row>
    <row r="10" spans="1:8" ht="18">
      <c r="A10" s="7" t="s">
        <v>8</v>
      </c>
      <c r="B10" s="8" t="s">
        <v>9</v>
      </c>
      <c r="C10" s="8" t="s">
        <v>10</v>
      </c>
      <c r="D10" s="8" t="s">
        <v>11</v>
      </c>
      <c r="E10" s="9" t="s">
        <v>12</v>
      </c>
      <c r="G10" s="18" t="s">
        <v>13</v>
      </c>
      <c r="H10" s="19" t="s">
        <v>14</v>
      </c>
    </row>
    <row r="11" spans="1:8">
      <c r="A11" s="3">
        <v>1</v>
      </c>
      <c r="B11" s="43" t="s">
        <v>15</v>
      </c>
      <c r="C11" s="43"/>
      <c r="D11" s="43"/>
      <c r="E11" s="44"/>
      <c r="G11" s="27">
        <f>SUM(E12:E17) / C7</f>
        <v>4.0177760485091106E-2</v>
      </c>
      <c r="H11" s="28">
        <f>E7*G11</f>
        <v>1028.4899999999998</v>
      </c>
    </row>
    <row r="12" spans="1:8">
      <c r="A12" s="3">
        <f>11/10</f>
        <v>1.1000000000000001</v>
      </c>
      <c r="B12" s="1" t="s">
        <v>16</v>
      </c>
      <c r="C12" s="10">
        <f xml:space="preserve"> 780 / 160 *C5</f>
        <v>390</v>
      </c>
      <c r="D12" s="1">
        <v>1</v>
      </c>
      <c r="E12" s="11">
        <f>C12*D12</f>
        <v>390</v>
      </c>
      <c r="G12" s="21"/>
      <c r="H12" s="4"/>
    </row>
    <row r="13" spans="1:8">
      <c r="A13" s="3">
        <f>12/10</f>
        <v>1.2</v>
      </c>
      <c r="B13" s="1" t="s">
        <v>17</v>
      </c>
      <c r="C13" s="10">
        <f xml:space="preserve"> 212.91 / 160 *C5</f>
        <v>106.455</v>
      </c>
      <c r="D13" s="1">
        <v>1</v>
      </c>
      <c r="E13" s="11">
        <f t="shared" ref="E13:E17" si="0">C13*D13</f>
        <v>106.455</v>
      </c>
      <c r="G13" s="21"/>
      <c r="H13" s="4"/>
    </row>
    <row r="14" spans="1:8">
      <c r="A14" s="3">
        <f>13/10</f>
        <v>1.3</v>
      </c>
      <c r="B14" s="1" t="s">
        <v>18</v>
      </c>
      <c r="C14" s="10">
        <f xml:space="preserve"> 150/ 160 *C5</f>
        <v>75</v>
      </c>
      <c r="D14" s="1">
        <v>1</v>
      </c>
      <c r="E14" s="11">
        <f t="shared" si="0"/>
        <v>75</v>
      </c>
      <c r="G14" s="21"/>
      <c r="H14" s="4"/>
    </row>
    <row r="15" spans="1:8">
      <c r="A15" s="3">
        <f>14/10</f>
        <v>1.4</v>
      </c>
      <c r="B15" s="1" t="s">
        <v>19</v>
      </c>
      <c r="C15" s="10">
        <f>49.95 / 160 *C5</f>
        <v>24.975000000000001</v>
      </c>
      <c r="D15" s="1">
        <v>1</v>
      </c>
      <c r="E15" s="11">
        <f t="shared" si="0"/>
        <v>24.975000000000001</v>
      </c>
      <c r="G15" s="21"/>
      <c r="H15" s="4"/>
    </row>
    <row r="16" spans="1:8">
      <c r="A16" s="3">
        <f>15/10</f>
        <v>1.5</v>
      </c>
      <c r="B16" s="1" t="s">
        <v>20</v>
      </c>
      <c r="C16" s="10">
        <f xml:space="preserve"> 21.29 / 160 *C5</f>
        <v>10.645</v>
      </c>
      <c r="D16" s="1">
        <v>1</v>
      </c>
      <c r="E16" s="11">
        <f t="shared" si="0"/>
        <v>10.645</v>
      </c>
      <c r="G16" s="21"/>
      <c r="H16" s="4"/>
    </row>
    <row r="17" spans="1:8">
      <c r="A17" s="3">
        <f>16/10</f>
        <v>1.6</v>
      </c>
      <c r="B17" s="1" t="s">
        <v>21</v>
      </c>
      <c r="C17" s="10">
        <f xml:space="preserve"> 500 / 160 *C5</f>
        <v>250</v>
      </c>
      <c r="D17" s="1">
        <v>1</v>
      </c>
      <c r="E17" s="11">
        <f t="shared" si="0"/>
        <v>250</v>
      </c>
      <c r="G17" s="21"/>
      <c r="H17" s="4"/>
    </row>
    <row r="18" spans="1:8">
      <c r="A18" s="3">
        <v>2</v>
      </c>
      <c r="B18" s="43" t="s">
        <v>22</v>
      </c>
      <c r="C18" s="43"/>
      <c r="D18" s="43"/>
      <c r="E18" s="44"/>
      <c r="G18" s="27">
        <f>SUM(E19) / C7</f>
        <v>1.5422784703316483E-2</v>
      </c>
      <c r="H18" s="28">
        <f>G18*E7</f>
        <v>394.8</v>
      </c>
    </row>
    <row r="19" spans="1:8">
      <c r="A19" s="3">
        <f>21/10</f>
        <v>2.1</v>
      </c>
      <c r="B19" s="1" t="s">
        <v>23</v>
      </c>
      <c r="C19" s="10">
        <f xml:space="preserve"> 329 / 160 *C5</f>
        <v>164.5</v>
      </c>
      <c r="D19" s="1">
        <v>2</v>
      </c>
      <c r="E19" s="11">
        <f>C19*D19</f>
        <v>329</v>
      </c>
      <c r="G19" s="21"/>
      <c r="H19" s="4"/>
    </row>
    <row r="20" spans="1:8">
      <c r="A20" s="3">
        <v>3</v>
      </c>
      <c r="B20" s="43" t="s">
        <v>24</v>
      </c>
      <c r="C20" s="43"/>
      <c r="D20" s="43"/>
      <c r="E20" s="44"/>
      <c r="G20" s="27">
        <f>SUM(E21:E23) / C7</f>
        <v>0.77235805705727167</v>
      </c>
      <c r="H20" s="28">
        <f>G20*E7</f>
        <v>19771.2</v>
      </c>
    </row>
    <row r="21" spans="1:8">
      <c r="A21" s="3">
        <f>31/10</f>
        <v>3.1</v>
      </c>
      <c r="B21" s="1" t="s">
        <v>25</v>
      </c>
      <c r="C21" s="10">
        <v>5200</v>
      </c>
      <c r="D21" s="1">
        <v>1</v>
      </c>
      <c r="E21" s="11">
        <f>C21*D21</f>
        <v>5200</v>
      </c>
      <c r="G21" s="21"/>
      <c r="H21" s="4"/>
    </row>
    <row r="22" spans="1:8">
      <c r="A22" s="3">
        <f>32/10</f>
        <v>3.2</v>
      </c>
      <c r="B22" s="1" t="s">
        <v>26</v>
      </c>
      <c r="C22" s="10">
        <v>5450</v>
      </c>
      <c r="D22" s="1">
        <v>2</v>
      </c>
      <c r="E22" s="11">
        <f t="shared" ref="E22:E24" si="1">C22*D22</f>
        <v>10900</v>
      </c>
      <c r="G22" s="21"/>
      <c r="H22" s="4"/>
    </row>
    <row r="23" spans="1:8">
      <c r="A23" s="3">
        <f>33/10</f>
        <v>3.3</v>
      </c>
      <c r="B23" s="1" t="s">
        <v>27</v>
      </c>
      <c r="C23" s="10">
        <v>376</v>
      </c>
      <c r="D23" s="1">
        <v>1</v>
      </c>
      <c r="E23" s="11">
        <f t="shared" si="1"/>
        <v>376</v>
      </c>
      <c r="G23" s="21"/>
      <c r="H23" s="4"/>
    </row>
    <row r="24" spans="1:8">
      <c r="A24" s="3">
        <f>34/10</f>
        <v>3.4</v>
      </c>
      <c r="B24" s="1" t="s">
        <v>28</v>
      </c>
      <c r="C24" s="10">
        <f xml:space="preserve"> 1700 / 2</f>
        <v>850</v>
      </c>
      <c r="D24" s="1">
        <v>1</v>
      </c>
      <c r="E24" s="11">
        <f t="shared" si="1"/>
        <v>850</v>
      </c>
      <c r="G24" s="21">
        <f>SUM(E24) / C7</f>
        <v>3.9846100297322225E-2</v>
      </c>
      <c r="H24" s="24">
        <f>G24*E7</f>
        <v>1020.0000000000001</v>
      </c>
    </row>
    <row r="25" spans="1:8">
      <c r="A25" s="3">
        <v>4</v>
      </c>
      <c r="B25" s="43" t="s">
        <v>29</v>
      </c>
      <c r="C25" s="43"/>
      <c r="D25" s="43"/>
      <c r="E25" s="44"/>
      <c r="G25" s="27">
        <f>SUM(E26:E29) / C7</f>
        <v>7.8520256468252614E-2</v>
      </c>
      <c r="H25" s="28">
        <f>G25*E7</f>
        <v>2010</v>
      </c>
    </row>
    <row r="26" spans="1:8">
      <c r="A26" s="3">
        <f>41/10</f>
        <v>4.0999999999999996</v>
      </c>
      <c r="B26" s="1" t="s">
        <v>30</v>
      </c>
      <c r="C26" s="10">
        <f xml:space="preserve"> 400 / 2</f>
        <v>200</v>
      </c>
      <c r="D26" s="1">
        <v>2</v>
      </c>
      <c r="E26" s="11">
        <f>C26*D26</f>
        <v>400</v>
      </c>
      <c r="G26" s="21"/>
      <c r="H26" s="4"/>
    </row>
    <row r="27" spans="1:8">
      <c r="A27" s="3">
        <f>42/10</f>
        <v>4.2</v>
      </c>
      <c r="B27" s="1" t="s">
        <v>31</v>
      </c>
      <c r="C27" s="10">
        <f xml:space="preserve"> 800 / 2</f>
        <v>400</v>
      </c>
      <c r="D27" s="1">
        <v>2</v>
      </c>
      <c r="E27" s="11">
        <f t="shared" ref="E27:E29" si="2">C27*D27</f>
        <v>800</v>
      </c>
      <c r="G27" s="21"/>
      <c r="H27" s="4"/>
    </row>
    <row r="28" spans="1:8">
      <c r="A28" s="3">
        <f>43/10</f>
        <v>4.3</v>
      </c>
      <c r="B28" s="1" t="s">
        <v>32</v>
      </c>
      <c r="C28" s="10">
        <f xml:space="preserve"> 400 / 2</f>
        <v>200</v>
      </c>
      <c r="D28" s="1">
        <v>1</v>
      </c>
      <c r="E28" s="11">
        <f t="shared" si="2"/>
        <v>200</v>
      </c>
      <c r="G28" s="21"/>
      <c r="H28" s="4"/>
    </row>
    <row r="29" spans="1:8">
      <c r="A29" s="3">
        <f>44/10</f>
        <v>4.4000000000000004</v>
      </c>
      <c r="B29" s="1" t="s">
        <v>33</v>
      </c>
      <c r="C29" s="10">
        <f xml:space="preserve"> 550 / 2</f>
        <v>275</v>
      </c>
      <c r="D29" s="1">
        <v>1</v>
      </c>
      <c r="E29" s="11">
        <f t="shared" si="2"/>
        <v>275</v>
      </c>
      <c r="G29" s="21"/>
      <c r="H29" s="4"/>
    </row>
    <row r="30" spans="1:8">
      <c r="A30" s="3">
        <v>5</v>
      </c>
      <c r="B30" s="43" t="s">
        <v>34</v>
      </c>
      <c r="C30" s="43"/>
      <c r="D30" s="43"/>
      <c r="E30" s="44"/>
      <c r="G30" s="27">
        <f>SUM(E31:E33) / C7</f>
        <v>5.3675040988745822E-2</v>
      </c>
      <c r="H30" s="28">
        <f>G30*E7</f>
        <v>1374</v>
      </c>
    </row>
    <row r="31" spans="1:8">
      <c r="A31" s="3">
        <f>51/10</f>
        <v>5.0999999999999996</v>
      </c>
      <c r="B31" s="1" t="s">
        <v>35</v>
      </c>
      <c r="C31" s="10">
        <v>30</v>
      </c>
      <c r="D31" s="1">
        <v>1</v>
      </c>
      <c r="E31" s="11">
        <f>C31*D31</f>
        <v>30</v>
      </c>
      <c r="G31" s="21"/>
      <c r="H31" s="4" t="s">
        <v>36</v>
      </c>
    </row>
    <row r="32" spans="1:8">
      <c r="A32" s="3">
        <f>52/10</f>
        <v>5.2</v>
      </c>
      <c r="B32" s="1" t="s">
        <v>37</v>
      </c>
      <c r="C32" s="10">
        <v>1100</v>
      </c>
      <c r="D32" s="1">
        <v>1</v>
      </c>
      <c r="E32" s="11">
        <f t="shared" ref="E32:E33" si="3">C32*D32</f>
        <v>1100</v>
      </c>
      <c r="G32" s="21"/>
      <c r="H32" s="4"/>
    </row>
    <row r="33" spans="1:8">
      <c r="A33" s="12">
        <f>53/10</f>
        <v>5.3</v>
      </c>
      <c r="B33" s="13" t="s">
        <v>38</v>
      </c>
      <c r="C33" s="14">
        <v>15</v>
      </c>
      <c r="D33" s="13">
        <v>1</v>
      </c>
      <c r="E33" s="15">
        <f t="shared" si="3"/>
        <v>15</v>
      </c>
      <c r="G33" s="22"/>
      <c r="H33" s="20"/>
    </row>
    <row r="34" spans="1:8">
      <c r="A34" s="1"/>
      <c r="G34" s="16"/>
      <c r="H34" s="23"/>
    </row>
    <row r="35" spans="1:8">
      <c r="A35" s="1"/>
      <c r="B35" s="29" t="s">
        <v>39</v>
      </c>
      <c r="C35" s="30" t="s">
        <v>6</v>
      </c>
      <c r="D35" s="30" t="s">
        <v>40</v>
      </c>
      <c r="E35" s="31" t="s">
        <v>41</v>
      </c>
    </row>
    <row r="36" spans="1:8">
      <c r="B36" s="25" t="s">
        <v>42</v>
      </c>
      <c r="C36" s="23">
        <f>H20+H25</f>
        <v>21781.200000000001</v>
      </c>
      <c r="E36" s="4"/>
    </row>
    <row r="37" spans="1:8">
      <c r="B37" s="25" t="s">
        <v>43</v>
      </c>
      <c r="C37" s="23">
        <f>H24+H18+H11</f>
        <v>2443.29</v>
      </c>
      <c r="D37" s="23">
        <f>C37*70%</f>
        <v>1710.3029999999999</v>
      </c>
      <c r="E37" s="24">
        <f>C37*30%</f>
        <v>732.98699999999997</v>
      </c>
    </row>
    <row r="38" spans="1:8">
      <c r="B38" s="26" t="s">
        <v>44</v>
      </c>
      <c r="C38" s="23">
        <f>H30</f>
        <v>1374</v>
      </c>
      <c r="E38" s="4"/>
    </row>
    <row r="39" spans="1:8">
      <c r="B39" s="3" t="s">
        <v>45</v>
      </c>
      <c r="C39" s="23">
        <f>C36+D37+E37+C38</f>
        <v>25598.49</v>
      </c>
      <c r="E39" s="4"/>
    </row>
    <row r="40" spans="1:8">
      <c r="B40" s="25" t="s">
        <v>46</v>
      </c>
      <c r="C40" s="36">
        <v>4863.71</v>
      </c>
      <c r="E40" s="4"/>
    </row>
    <row r="41" spans="1:8">
      <c r="B41" s="32" t="s">
        <v>47</v>
      </c>
      <c r="C41" s="33">
        <f>C39+C40</f>
        <v>30462.2</v>
      </c>
      <c r="D41" s="13"/>
      <c r="E41" s="20"/>
    </row>
  </sheetData>
  <mergeCells count="7">
    <mergeCell ref="A1:E2"/>
    <mergeCell ref="B11:E11"/>
    <mergeCell ref="C4:E4"/>
    <mergeCell ref="B30:E30"/>
    <mergeCell ref="B25:E25"/>
    <mergeCell ref="B20:E20"/>
    <mergeCell ref="B18:E18"/>
  </mergeCells>
  <pageMargins left="0.7" right="0.7" top="0.78740157499999996" bottom="0.78740157499999996" header="0.3" footer="0.3"/>
  <pageSetup paperSize="9" orientation="landscape" horizontalDpi="0" verticalDpi="0"/>
  <ignoredErrors>
    <ignoredError sqref="C27" formula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FABA9A945299747B86A0665E9BE5E2C" ma:contentTypeVersion="11" ma:contentTypeDescription="Ein neues Dokument erstellen." ma:contentTypeScope="" ma:versionID="1300488996d633f3d282e66865854a55">
  <xsd:schema xmlns:xsd="http://www.w3.org/2001/XMLSchema" xmlns:xs="http://www.w3.org/2001/XMLSchema" xmlns:p="http://schemas.microsoft.com/office/2006/metadata/properties" xmlns:ns2="896307b1-984e-4202-9cc5-b8dad6d866d8" xmlns:ns3="2b4f8eb9-a44d-44fe-95d3-1048c4f1faae" targetNamespace="http://schemas.microsoft.com/office/2006/metadata/properties" ma:root="true" ma:fieldsID="73d28e9d304c73c8936fe2435ed757bd" ns2:_="" ns3:_="">
    <xsd:import namespace="896307b1-984e-4202-9cc5-b8dad6d866d8"/>
    <xsd:import namespace="2b4f8eb9-a44d-44fe-95d3-1048c4f1fa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6307b1-984e-4202-9cc5-b8dad6d866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390b685f-0a19-44af-a379-edb68b7292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4f8eb9-a44d-44fe-95d3-1048c4f1faa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a5e7b4a-f2f8-40cf-a1c8-ccf826bf670f}" ma:internalName="TaxCatchAll" ma:showField="CatchAllData" ma:web="2b4f8eb9-a44d-44fe-95d3-1048c4f1fa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96307b1-984e-4202-9cc5-b8dad6d866d8">
      <Terms xmlns="http://schemas.microsoft.com/office/infopath/2007/PartnerControls"/>
    </lcf76f155ced4ddcb4097134ff3c332f>
    <TaxCatchAll xmlns="2b4f8eb9-a44d-44fe-95d3-1048c4f1faae" xsi:nil="true"/>
  </documentManagement>
</p:properties>
</file>

<file path=customXml/itemProps1.xml><?xml version="1.0" encoding="utf-8"?>
<ds:datastoreItem xmlns:ds="http://schemas.openxmlformats.org/officeDocument/2006/customXml" ds:itemID="{6229F03B-D28B-4C58-B125-B19C32F42A0F}"/>
</file>

<file path=customXml/itemProps2.xml><?xml version="1.0" encoding="utf-8"?>
<ds:datastoreItem xmlns:ds="http://schemas.openxmlformats.org/officeDocument/2006/customXml" ds:itemID="{BB2B9B87-DC4B-432C-BE53-5D85975AE6C0}"/>
</file>

<file path=customXml/itemProps3.xml><?xml version="1.0" encoding="utf-8"?>
<ds:datastoreItem xmlns:ds="http://schemas.openxmlformats.org/officeDocument/2006/customXml" ds:itemID="{3D73FF3B-258F-4EE0-81B4-37641CFE9D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ZZ20 Woerner Jonas</dc:creator>
  <cp:keywords/>
  <dc:description/>
  <cp:lastModifiedBy>ZZ20 Moessler Stefan</cp:lastModifiedBy>
  <cp:revision/>
  <dcterms:created xsi:type="dcterms:W3CDTF">2023-02-08T07:52:55Z</dcterms:created>
  <dcterms:modified xsi:type="dcterms:W3CDTF">2023-02-10T09:04:00Z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0x0101006FABA9A945299747B86A0665E9BE5E2C</vt:lpwstr>
  </property>
  <property fmtid="{D5CDD505-2E9C-101B-9397-08002B2CF9AE}" pid="3" name="MediaServiceImageTags">
    <vt:lpwstr/>
  </property>
</Properties>
</file>