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ie\Desktop\"/>
    </mc:Choice>
  </mc:AlternateContent>
  <bookViews>
    <workbookView xWindow="0" yWindow="0" windowWidth="17256" windowHeight="82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H37" i="1" s="1"/>
  <c r="F35" i="1"/>
  <c r="H35" i="1" s="1"/>
  <c r="B34" i="1"/>
  <c r="F32" i="1"/>
  <c r="H32" i="1" s="1"/>
  <c r="F30" i="1"/>
  <c r="H30" i="1" s="1"/>
  <c r="F28" i="1"/>
  <c r="H28" i="1" s="1"/>
  <c r="H26" i="1"/>
  <c r="F26" i="1"/>
  <c r="F25" i="1"/>
  <c r="H25" i="1" s="1"/>
  <c r="H23" i="1"/>
  <c r="F23" i="1"/>
  <c r="F22" i="1"/>
  <c r="H22" i="1" s="1"/>
  <c r="B22" i="1"/>
  <c r="F20" i="1"/>
  <c r="H20" i="1" s="1"/>
  <c r="F18" i="1"/>
  <c r="H18" i="1" s="1"/>
  <c r="H16" i="1"/>
  <c r="F16" i="1"/>
  <c r="F15" i="1"/>
  <c r="H15" i="1" s="1"/>
  <c r="H14" i="1"/>
  <c r="F14" i="1"/>
  <c r="F13" i="1"/>
  <c r="H13" i="1" s="1"/>
  <c r="B3" i="1"/>
  <c r="G3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B2" i="1"/>
  <c r="F11" i="1" s="1"/>
  <c r="B1" i="1"/>
  <c r="F33" i="1" s="1"/>
  <c r="H33" i="1" s="1"/>
  <c r="G7" i="1" l="1"/>
  <c r="G5" i="1"/>
  <c r="G8" i="1"/>
  <c r="F2" i="1"/>
  <c r="B4" i="1"/>
  <c r="B27" i="1" s="1"/>
  <c r="B17" i="1"/>
  <c r="G2" i="1"/>
  <c r="F3" i="1"/>
  <c r="H3" i="1" s="1"/>
  <c r="F12" i="1"/>
  <c r="H12" i="1" s="1"/>
  <c r="F17" i="1"/>
  <c r="H17" i="1" s="1"/>
  <c r="F19" i="1"/>
  <c r="H19" i="1" s="1"/>
  <c r="F21" i="1"/>
  <c r="H21" i="1" s="1"/>
  <c r="F27" i="1"/>
  <c r="H27" i="1" s="1"/>
  <c r="F29" i="1"/>
  <c r="H29" i="1" s="1"/>
  <c r="F34" i="1"/>
  <c r="H34" i="1" s="1"/>
  <c r="F36" i="1"/>
  <c r="H36" i="1" s="1"/>
  <c r="F38" i="1"/>
  <c r="H38" i="1" s="1"/>
  <c r="G4" i="1"/>
  <c r="G6" i="1"/>
  <c r="G9" i="1"/>
  <c r="G10" i="1"/>
  <c r="G11" i="1"/>
  <c r="H11" i="1" s="1"/>
  <c r="F4" i="1"/>
  <c r="H4" i="1" s="1"/>
  <c r="F5" i="1"/>
  <c r="H5" i="1" s="1"/>
  <c r="F6" i="1"/>
  <c r="F7" i="1"/>
  <c r="H7" i="1" s="1"/>
  <c r="F8" i="1"/>
  <c r="H8" i="1" s="1"/>
  <c r="F9" i="1"/>
  <c r="H9" i="1" s="1"/>
  <c r="F10" i="1"/>
  <c r="H10" i="1" s="1"/>
  <c r="F31" i="1"/>
  <c r="H31" i="1" s="1"/>
  <c r="H6" i="1" l="1"/>
  <c r="H2" i="1"/>
  <c r="B13" i="1" s="1"/>
  <c r="B30" i="1" s="1"/>
</calcChain>
</file>

<file path=xl/sharedStrings.xml><?xml version="1.0" encoding="utf-8"?>
<sst xmlns="http://schemas.openxmlformats.org/spreadsheetml/2006/main" count="30" uniqueCount="30">
  <si>
    <t>Periods</t>
  </si>
  <si>
    <t>Coupon payment date</t>
  </si>
  <si>
    <t>Period</t>
  </si>
  <si>
    <t>Payment</t>
  </si>
  <si>
    <t>Discount factor</t>
  </si>
  <si>
    <t xml:space="preserve">Current value </t>
  </si>
  <si>
    <t>Coupon per period</t>
  </si>
  <si>
    <t>Expected return per period</t>
  </si>
  <si>
    <t>Interest payment</t>
  </si>
  <si>
    <t>Par</t>
  </si>
  <si>
    <t>Years</t>
  </si>
  <si>
    <t>Frequency</t>
  </si>
  <si>
    <t xml:space="preserve">Coupon </t>
  </si>
  <si>
    <t>Expected return/Discount rate</t>
  </si>
  <si>
    <t>Calculated bond value</t>
  </si>
  <si>
    <t xml:space="preserve">Bond price </t>
  </si>
  <si>
    <t>Excel formular bond Value</t>
  </si>
  <si>
    <t xml:space="preserve">Bond value </t>
  </si>
  <si>
    <t>Bond price</t>
  </si>
  <si>
    <t>Accrued interest Calculation</t>
  </si>
  <si>
    <t>Issue Date</t>
  </si>
  <si>
    <t>Date today</t>
  </si>
  <si>
    <t>Maturity date</t>
  </si>
  <si>
    <t>Date of First coupon Payment</t>
  </si>
  <si>
    <t xml:space="preserve">Date of next coupon payment </t>
  </si>
  <si>
    <t xml:space="preserve">Date of last coupon payment </t>
  </si>
  <si>
    <t xml:space="preserve">Accrued interest </t>
  </si>
  <si>
    <r>
      <rPr>
        <b/>
        <sz val="11"/>
        <color theme="1"/>
        <rFont val="Calibri"/>
        <family val="2"/>
        <scheme val="minor"/>
      </rPr>
      <t>DIRTY PRICE</t>
    </r>
    <r>
      <rPr>
        <sz val="11"/>
        <color theme="1"/>
        <rFont val="Calibri"/>
        <family val="2"/>
        <scheme val="minor"/>
      </rPr>
      <t xml:space="preserve"> </t>
    </r>
  </si>
  <si>
    <t>NB: Dirty price is the Clean Price plus accrued interest</t>
  </si>
  <si>
    <t>MODEL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</si>
</sst>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00000"/>
    <numFmt numFmtId="166" formatCode="0.000000"/>
    <numFmt numFmtId="167" formatCode="&quot;$&quot;#,##0.000_);[Red]\(&quot;$&quot;#,##0.000\)"/>
    <numFmt numFmtId="168" formatCode="dd\ mmmm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rgb="FF002060"/>
      <name val="Trebuchet MS"/>
      <family val="2"/>
    </font>
    <font>
      <b/>
      <sz val="22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0" fontId="2" fillId="4" borderId="0" xfId="0" applyFont="1" applyFill="1"/>
    <xf numFmtId="10" fontId="3" fillId="3" borderId="1" xfId="1" applyNumberFormat="1" applyFont="1" applyFill="1" applyBorder="1"/>
    <xf numFmtId="14" fontId="0" fillId="0" borderId="0" xfId="0" applyNumberFormat="1"/>
    <xf numFmtId="0" fontId="2" fillId="0" borderId="0" xfId="0" applyFont="1" applyFill="1"/>
    <xf numFmtId="165" fontId="0" fillId="0" borderId="0" xfId="0" applyNumberFormat="1"/>
    <xf numFmtId="166" fontId="0" fillId="0" borderId="0" xfId="0" applyNumberFormat="1"/>
    <xf numFmtId="14" fontId="0" fillId="0" borderId="0" xfId="0" applyNumberFormat="1" applyFill="1"/>
    <xf numFmtId="0" fontId="0" fillId="2" borderId="2" xfId="0" applyFill="1" applyBorder="1"/>
    <xf numFmtId="0" fontId="4" fillId="2" borderId="3" xfId="0" applyFont="1" applyFill="1" applyBorder="1"/>
    <xf numFmtId="0" fontId="0" fillId="0" borderId="0" xfId="0" applyFill="1"/>
    <xf numFmtId="0" fontId="2" fillId="5" borderId="4" xfId="0" applyFont="1" applyFill="1" applyBorder="1"/>
    <xf numFmtId="0" fontId="4" fillId="4" borderId="5" xfId="0" applyFont="1" applyFill="1" applyBorder="1"/>
    <xf numFmtId="0" fontId="2" fillId="5" borderId="6" xfId="0" applyFont="1" applyFill="1" applyBorder="1"/>
    <xf numFmtId="0" fontId="4" fillId="4" borderId="1" xfId="0" applyFont="1" applyFill="1" applyBorder="1"/>
    <xf numFmtId="10" fontId="4" fillId="4" borderId="1" xfId="0" applyNumberFormat="1" applyFont="1" applyFill="1" applyBorder="1"/>
    <xf numFmtId="0" fontId="2" fillId="5" borderId="7" xfId="0" applyFont="1" applyFill="1" applyBorder="1"/>
    <xf numFmtId="0" fontId="2" fillId="0" borderId="0" xfId="0" applyFont="1" applyFill="1" applyBorder="1"/>
    <xf numFmtId="0" fontId="0" fillId="6" borderId="4" xfId="0" applyFill="1" applyBorder="1"/>
    <xf numFmtId="166" fontId="3" fillId="7" borderId="5" xfId="0" applyNumberFormat="1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6" borderId="5" xfId="0" applyFill="1" applyBorder="1"/>
    <xf numFmtId="167" fontId="0" fillId="7" borderId="5" xfId="0" applyNumberFormat="1" applyFill="1" applyBorder="1"/>
    <xf numFmtId="0" fontId="0" fillId="6" borderId="7" xfId="0" applyFill="1" applyBorder="1"/>
    <xf numFmtId="0" fontId="0" fillId="7" borderId="8" xfId="0" applyFill="1" applyBorder="1"/>
    <xf numFmtId="0" fontId="2" fillId="0" borderId="0" xfId="0" applyFont="1"/>
    <xf numFmtId="0" fontId="0" fillId="3" borderId="4" xfId="0" applyFill="1" applyBorder="1"/>
    <xf numFmtId="168" fontId="5" fillId="8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168" fontId="5" fillId="8" borderId="1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3" fillId="3" borderId="3" xfId="0" applyFont="1" applyFill="1" applyBorder="1"/>
    <xf numFmtId="0" fontId="0" fillId="0" borderId="0" xfId="0" applyFill="1" applyBorder="1"/>
    <xf numFmtId="0" fontId="0" fillId="3" borderId="0" xfId="0" applyFill="1" applyBorder="1"/>
    <xf numFmtId="166" fontId="6" fillId="9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numFmt numFmtId="164" formatCode="0.0"/>
    </dxf>
    <dxf>
      <numFmt numFmtId="164" formatCode="0.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C15" sqref="C15"/>
    </sheetView>
  </sheetViews>
  <sheetFormatPr defaultRowHeight="14.4" x14ac:dyDescent="0.3"/>
  <cols>
    <col min="1" max="1" width="28.77734375" bestFit="1" customWidth="1"/>
    <col min="2" max="2" width="26.21875" style="12" bestFit="1" customWidth="1"/>
    <col min="3" max="3" width="26.21875" customWidth="1"/>
    <col min="4" max="4" width="19.21875" style="12" bestFit="1" customWidth="1"/>
    <col min="5" max="5" width="8.88671875" style="6"/>
    <col min="7" max="7" width="14.77734375" bestFit="1" customWidth="1"/>
    <col min="8" max="8" width="12.33203125" bestFit="1" customWidth="1"/>
    <col min="9" max="9" width="9.5546875" bestFit="1" customWidth="1"/>
  </cols>
  <sheetData>
    <row r="1" spans="1:9" x14ac:dyDescent="0.3">
      <c r="A1" s="1" t="s">
        <v>0</v>
      </c>
      <c r="B1" s="2">
        <f>B7*B8</f>
        <v>10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9" x14ac:dyDescent="0.3">
      <c r="A2" s="1" t="s">
        <v>6</v>
      </c>
      <c r="B2" s="4">
        <f>B9/B8</f>
        <v>8.4220000000000003E-2</v>
      </c>
      <c r="D2" s="5">
        <f>B24</f>
        <v>45306</v>
      </c>
      <c r="E2" s="6">
        <v>1</v>
      </c>
      <c r="F2">
        <f>IF(E:E&lt;$B$1,$B$5*$B$2,"")</f>
        <v>8.4220000000000006</v>
      </c>
      <c r="G2" s="7">
        <f>IFERROR((1+$B$3)^E:E,"")</f>
        <v>1.087345</v>
      </c>
      <c r="H2" s="8">
        <f>IFERROR(F:F/G:G,"")</f>
        <v>7.7454717683899776</v>
      </c>
    </row>
    <row r="3" spans="1:9" x14ac:dyDescent="0.3">
      <c r="A3" s="1" t="s">
        <v>7</v>
      </c>
      <c r="B3" s="4">
        <f>B10/B8</f>
        <v>8.7345000000000006E-2</v>
      </c>
      <c r="D3" s="9">
        <f>D2+182</f>
        <v>45488</v>
      </c>
      <c r="E3" s="6">
        <v>2</v>
      </c>
      <c r="F3">
        <f>IF(E:E&lt;$B$1,$B$5*$B$2,"")</f>
        <v>8.4220000000000006</v>
      </c>
      <c r="G3" s="7">
        <f>IFERROR((1+$B$3)^E:E,"")</f>
        <v>1.182319149025</v>
      </c>
      <c r="H3" s="8">
        <f>IFERROR(F:F/G:G,"")</f>
        <v>7.1232881637290628</v>
      </c>
      <c r="I3" s="8"/>
    </row>
    <row r="4" spans="1:9" x14ac:dyDescent="0.3">
      <c r="A4" s="1" t="s">
        <v>8</v>
      </c>
      <c r="B4" s="2">
        <f>B2*B5</f>
        <v>8.4220000000000006</v>
      </c>
      <c r="D4" s="9">
        <f t="shared" ref="D4:D11" si="0">D3+182</f>
        <v>45670</v>
      </c>
      <c r="E4" s="6">
        <v>3</v>
      </c>
      <c r="F4">
        <f>IF(E:E&lt;$B$1,$B$5*$B$2,"")</f>
        <v>8.4220000000000006</v>
      </c>
      <c r="G4" s="7">
        <f>IFERROR((1+$B$3)^E:E,"")</f>
        <v>1.2855888150965886</v>
      </c>
      <c r="H4" s="8">
        <f>IFERROR(F:F/G:G,"")</f>
        <v>6.5510837532973092</v>
      </c>
    </row>
    <row r="5" spans="1:9" x14ac:dyDescent="0.3">
      <c r="A5" s="10" t="s">
        <v>9</v>
      </c>
      <c r="B5" s="11">
        <v>100</v>
      </c>
      <c r="D5" s="9">
        <f t="shared" si="0"/>
        <v>45852</v>
      </c>
      <c r="E5" s="6">
        <v>4</v>
      </c>
      <c r="F5">
        <f>IF(E:E&lt;$B$1,$B$5*$B$2,"")</f>
        <v>8.4220000000000006</v>
      </c>
      <c r="G5" s="7">
        <f>IFERROR((1+$B$3)^E:E,"")</f>
        <v>1.3978785701512002</v>
      </c>
      <c r="H5" s="8">
        <f>IFERROR(F:F/G:G,"")</f>
        <v>6.0248437738687439</v>
      </c>
    </row>
    <row r="6" spans="1:9" x14ac:dyDescent="0.3">
      <c r="D6" s="9">
        <f t="shared" si="0"/>
        <v>46034</v>
      </c>
      <c r="E6" s="6">
        <v>5</v>
      </c>
      <c r="F6">
        <f>IF(E:E&lt;$B$1,$B$5*$B$2,"")</f>
        <v>8.4220000000000006</v>
      </c>
      <c r="G6" s="7">
        <f>IFERROR((1+$B$3)^E:E,"")</f>
        <v>1.5199762738610567</v>
      </c>
      <c r="H6" s="8">
        <f>IFERROR(F:F/G:G,"")</f>
        <v>5.5408759628901079</v>
      </c>
      <c r="I6" s="8"/>
    </row>
    <row r="7" spans="1:9" x14ac:dyDescent="0.3">
      <c r="A7" s="13" t="s">
        <v>10</v>
      </c>
      <c r="B7" s="14">
        <v>5</v>
      </c>
      <c r="D7" s="9">
        <f t="shared" si="0"/>
        <v>46216</v>
      </c>
      <c r="E7" s="6">
        <v>6</v>
      </c>
      <c r="F7">
        <f>IF(E:E&lt;$B$1,$B$5*$B$2,"")</f>
        <v>8.4220000000000006</v>
      </c>
      <c r="G7" s="7">
        <f>IFERROR((1+$B$3)^E:E,"")</f>
        <v>1.6527386015014509</v>
      </c>
      <c r="H7" s="8">
        <f>IFERROR(F:F/G:G,"")</f>
        <v>5.0957846524241219</v>
      </c>
    </row>
    <row r="8" spans="1:9" x14ac:dyDescent="0.3">
      <c r="A8" s="15" t="s">
        <v>11</v>
      </c>
      <c r="B8" s="16">
        <v>2</v>
      </c>
      <c r="D8" s="9">
        <f t="shared" si="0"/>
        <v>46398</v>
      </c>
      <c r="E8" s="6">
        <v>7</v>
      </c>
      <c r="F8">
        <f>IF(E:E&lt;$B$1,$B$5*$B$2,"")</f>
        <v>8.4220000000000006</v>
      </c>
      <c r="G8" s="7">
        <f>IFERROR((1+$B$3)^E:E,"")</f>
        <v>1.797097054649595</v>
      </c>
      <c r="H8" s="8">
        <f>IFERROR(F:F/G:G,"")</f>
        <v>4.6864469440923742</v>
      </c>
    </row>
    <row r="9" spans="1:9" x14ac:dyDescent="0.3">
      <c r="A9" s="15" t="s">
        <v>12</v>
      </c>
      <c r="B9" s="17">
        <v>0.16844000000000001</v>
      </c>
      <c r="D9" s="9">
        <f t="shared" si="0"/>
        <v>46580</v>
      </c>
      <c r="E9" s="6">
        <v>8</v>
      </c>
      <c r="F9">
        <f>IF(E:E&lt;$B$1,$B$5*$B$2,"")</f>
        <v>8.4220000000000006</v>
      </c>
      <c r="G9" s="7">
        <f>IFERROR((1+$B$3)^E:E,"")</f>
        <v>1.9540644968879639</v>
      </c>
      <c r="H9" s="8">
        <f>IFERROR(F:F/G:G,"")</f>
        <v>4.309990797853831</v>
      </c>
    </row>
    <row r="10" spans="1:9" x14ac:dyDescent="0.3">
      <c r="A10" s="18" t="s">
        <v>13</v>
      </c>
      <c r="B10" s="17">
        <v>0.17469000000000001</v>
      </c>
      <c r="D10" s="9">
        <f t="shared" si="0"/>
        <v>46762</v>
      </c>
      <c r="E10" s="6">
        <v>9</v>
      </c>
      <c r="F10">
        <f>IF(E:E&lt;$B$1,$B$5*$B$2,"")</f>
        <v>8.4220000000000006</v>
      </c>
      <c r="G10" s="7">
        <f>IFERROR((1+$B$3)^E:E,"")</f>
        <v>2.124742260368643</v>
      </c>
      <c r="H10" s="8">
        <f>IFERROR(F:F/G:G,"")</f>
        <v>3.963774880883097</v>
      </c>
    </row>
    <row r="11" spans="1:9" x14ac:dyDescent="0.3">
      <c r="D11" s="9">
        <f t="shared" si="0"/>
        <v>46944</v>
      </c>
      <c r="E11" s="6">
        <v>10</v>
      </c>
      <c r="F11">
        <f>IF(E:E&lt;$B$1,$B$5*$B$2,IF(E:E=$B$1,$B$2*$B$5+$B$5,""))</f>
        <v>108.422</v>
      </c>
      <c r="G11" s="7">
        <f>IFERROR((1+$B$3)^E:E,"")</f>
        <v>2.3103278731005421</v>
      </c>
      <c r="H11" s="8">
        <f>IFERROR(F:F/G:G,"")</f>
        <v>46.929269763989744</v>
      </c>
    </row>
    <row r="12" spans="1:9" x14ac:dyDescent="0.3">
      <c r="A12" s="19" t="s">
        <v>14</v>
      </c>
      <c r="E12" s="6">
        <v>11</v>
      </c>
      <c r="F12" t="str">
        <f>IF(E:E&lt;$B$1,$B$5*$B$2,"")</f>
        <v/>
      </c>
      <c r="G12" s="7"/>
      <c r="H12" s="8" t="str">
        <f>IFERROR(F:F/G:G,"")</f>
        <v/>
      </c>
    </row>
    <row r="13" spans="1:9" x14ac:dyDescent="0.3">
      <c r="A13" s="20" t="s">
        <v>15</v>
      </c>
      <c r="B13" s="21">
        <f>SUM(H:H)</f>
        <v>97.970830461418359</v>
      </c>
      <c r="E13" s="6">
        <v>12</v>
      </c>
      <c r="F13" t="str">
        <f>IF(E:E&lt;$B$1,$B$5*$B$2,"")</f>
        <v/>
      </c>
      <c r="G13" s="7"/>
      <c r="H13" s="8" t="str">
        <f>IFERROR(F:F/G:G,"")</f>
        <v/>
      </c>
    </row>
    <row r="14" spans="1:9" x14ac:dyDescent="0.3">
      <c r="A14" s="22"/>
      <c r="B14" s="23"/>
      <c r="E14" s="6">
        <v>13</v>
      </c>
      <c r="F14" t="str">
        <f>IF(E:E&lt;$B$1,$B$5*$B$2,"")</f>
        <v/>
      </c>
      <c r="G14" s="7"/>
      <c r="H14" s="8" t="str">
        <f>IFERROR(F:F/G:G,"")</f>
        <v/>
      </c>
    </row>
    <row r="15" spans="1:9" x14ac:dyDescent="0.3">
      <c r="E15" s="6">
        <v>14</v>
      </c>
      <c r="F15" t="str">
        <f>IF(E:E&lt;$B$1,$B$5*$B$2,"")</f>
        <v/>
      </c>
      <c r="G15" s="7"/>
      <c r="H15" s="8" t="str">
        <f>IFERROR(F:F/G:G,"")</f>
        <v/>
      </c>
    </row>
    <row r="16" spans="1:9" x14ac:dyDescent="0.3">
      <c r="A16" s="19" t="s">
        <v>16</v>
      </c>
      <c r="E16" s="6">
        <v>15</v>
      </c>
      <c r="F16" t="str">
        <f>IF(E:E&lt;$B$1,$B$5*$B$2,"")</f>
        <v/>
      </c>
      <c r="G16" s="7"/>
      <c r="H16" s="8" t="str">
        <f>IFERROR(F:F/G:G,"")</f>
        <v/>
      </c>
    </row>
    <row r="17" spans="1:8" x14ac:dyDescent="0.3">
      <c r="A17" s="24" t="s">
        <v>17</v>
      </c>
      <c r="B17" s="25">
        <f>PV(B3,B1,B4,B5)</f>
        <v>-97.970830461418359</v>
      </c>
      <c r="E17" s="6">
        <v>16</v>
      </c>
      <c r="F17" t="str">
        <f>IF(E:E&lt;$B$1,$B$5*$B$2,"")</f>
        <v/>
      </c>
      <c r="G17" s="7"/>
      <c r="H17" s="8" t="str">
        <f>IFERROR(F:F/G:G,"")</f>
        <v/>
      </c>
    </row>
    <row r="18" spans="1:8" x14ac:dyDescent="0.3">
      <c r="A18" s="26" t="s">
        <v>18</v>
      </c>
      <c r="B18" s="27"/>
      <c r="E18" s="6">
        <v>17</v>
      </c>
      <c r="F18" t="str">
        <f>IF(E:E&lt;$B$1,$B$5*$B$2,"")</f>
        <v/>
      </c>
      <c r="G18" s="7"/>
      <c r="H18" s="8" t="str">
        <f>IFERROR(F:F/G:G,"")</f>
        <v/>
      </c>
    </row>
    <row r="19" spans="1:8" x14ac:dyDescent="0.3">
      <c r="E19" s="6">
        <v>18</v>
      </c>
      <c r="F19" t="str">
        <f>IF(E:E&lt;$B$1,$B$5*$B$2,"")</f>
        <v/>
      </c>
      <c r="G19" s="7"/>
      <c r="H19" s="8" t="str">
        <f>IFERROR(F:F/G:G,"")</f>
        <v/>
      </c>
    </row>
    <row r="20" spans="1:8" x14ac:dyDescent="0.3">
      <c r="A20" s="28" t="s">
        <v>19</v>
      </c>
      <c r="E20" s="6">
        <v>19</v>
      </c>
      <c r="F20" t="str">
        <f>IF(E:E&lt;$B$1,$B$5*$B$2,"")</f>
        <v/>
      </c>
      <c r="G20" s="7"/>
      <c r="H20" s="8" t="str">
        <f>IFERROR(F:F/G:G,"")</f>
        <v/>
      </c>
    </row>
    <row r="21" spans="1:8" x14ac:dyDescent="0.3">
      <c r="A21" s="29" t="s">
        <v>20</v>
      </c>
      <c r="B21" s="30">
        <v>45155</v>
      </c>
      <c r="E21" s="6">
        <v>20</v>
      </c>
      <c r="F21" t="str">
        <f>IF(E:E&lt;$B$1,$B$5*$B$2,IF(E:E=$B$1,$B$2*$B$5+$B$5,""))</f>
        <v/>
      </c>
      <c r="G21" s="7"/>
      <c r="H21" s="8" t="str">
        <f>IFERROR(F:F/G:G,"")</f>
        <v/>
      </c>
    </row>
    <row r="22" spans="1:8" x14ac:dyDescent="0.3">
      <c r="A22" s="31" t="s">
        <v>21</v>
      </c>
      <c r="B22" s="32">
        <f ca="1">TODAY()</f>
        <v>45274</v>
      </c>
      <c r="E22" s="6">
        <v>21</v>
      </c>
      <c r="F22" t="str">
        <f>IF(E:E&lt;$B$1,$B$5*$B$2,IF(E:E=$B$1,$B$2*$B$5+$B$5,""))</f>
        <v/>
      </c>
      <c r="G22" s="7"/>
      <c r="H22" s="8" t="str">
        <f>IFERROR(F:F/G:G,"")</f>
        <v/>
      </c>
    </row>
    <row r="23" spans="1:8" x14ac:dyDescent="0.3">
      <c r="A23" s="31" t="s">
        <v>22</v>
      </c>
      <c r="B23" s="32">
        <v>46944</v>
      </c>
      <c r="E23" s="6">
        <v>22</v>
      </c>
      <c r="F23" t="str">
        <f>IF(E:E&lt;$B$1,$B$5*$B$2,IF(E:E=$B$1,$B$2*$B$5+$B$5,""))</f>
        <v/>
      </c>
      <c r="G23" s="7"/>
      <c r="H23" s="8" t="str">
        <f>IFERROR(F:F/G:G,"")</f>
        <v/>
      </c>
    </row>
    <row r="24" spans="1:8" x14ac:dyDescent="0.3">
      <c r="A24" s="31" t="s">
        <v>23</v>
      </c>
      <c r="B24" s="32">
        <v>45306</v>
      </c>
      <c r="G24" s="7"/>
      <c r="H24" s="8"/>
    </row>
    <row r="25" spans="1:8" x14ac:dyDescent="0.3">
      <c r="A25" s="31" t="s">
        <v>24</v>
      </c>
      <c r="B25" s="32">
        <v>45306</v>
      </c>
      <c r="E25" s="6">
        <v>23</v>
      </c>
      <c r="F25" t="str">
        <f>IF(E:E&lt;$B$1,$B$5*$B$2,IF(E:E=$B$1,$B$2*$B$5+$B$5,""))</f>
        <v/>
      </c>
      <c r="G25" s="7"/>
      <c r="H25" s="8" t="str">
        <f>IFERROR(F:F/G:G,"")</f>
        <v/>
      </c>
    </row>
    <row r="26" spans="1:8" x14ac:dyDescent="0.3">
      <c r="A26" s="31" t="s">
        <v>25</v>
      </c>
      <c r="B26" s="32">
        <v>43178</v>
      </c>
      <c r="E26" s="6">
        <v>24</v>
      </c>
      <c r="F26" t="str">
        <f>IF(E:E&lt;$B$1,$B$5*$B$2,IF(E:E=$B$1,$B$2*$B$5+$B$5,""))</f>
        <v/>
      </c>
      <c r="G26" s="7"/>
      <c r="H26" s="8" t="str">
        <f>IFERROR(F:F/G:G,"")</f>
        <v/>
      </c>
    </row>
    <row r="27" spans="1:8" x14ac:dyDescent="0.3">
      <c r="A27" s="33" t="s">
        <v>26</v>
      </c>
      <c r="B27" s="34">
        <f ca="1">B4*((B22-B26)/(B25-B26))</f>
        <v>8.2953533834586466</v>
      </c>
      <c r="E27" s="6">
        <v>25</v>
      </c>
      <c r="F27" t="str">
        <f>IF(E:E&lt;$B$1,$B$5*$B$2,IF(E:E=$B$1,$B$2*$B$5+$B$5,""))</f>
        <v/>
      </c>
      <c r="G27" s="7"/>
      <c r="H27" s="8" t="str">
        <f>IFERROR(F:F/G:G,"")</f>
        <v/>
      </c>
    </row>
    <row r="28" spans="1:8" x14ac:dyDescent="0.3">
      <c r="B28"/>
      <c r="E28" s="6">
        <v>26</v>
      </c>
      <c r="F28" t="str">
        <f>IF(E:E&lt;$B$1,$B$5*$B$2,IF(E:E=$B$1,$B$2*$B$5+$B$5,""))</f>
        <v/>
      </c>
      <c r="G28" s="7"/>
      <c r="H28" s="8" t="str">
        <f>IFERROR(F:F/G:G,"")</f>
        <v/>
      </c>
    </row>
    <row r="29" spans="1:8" x14ac:dyDescent="0.3">
      <c r="A29" s="35"/>
      <c r="B29"/>
      <c r="E29" s="6">
        <v>27</v>
      </c>
      <c r="F29" t="str">
        <f>IF(E:E&lt;$B$1,$B$5*$B$2,IF(E:E=$B$1,$B$2*$B$5+$B$5,""))</f>
        <v/>
      </c>
      <c r="G29" s="7"/>
      <c r="H29" s="8" t="str">
        <f>IFERROR(F:F/G:G,"")</f>
        <v/>
      </c>
    </row>
    <row r="30" spans="1:8" x14ac:dyDescent="0.3">
      <c r="A30" s="36" t="s">
        <v>27</v>
      </c>
      <c r="B30" s="37">
        <f ca="1">B13+B27</f>
        <v>106.26618384487701</v>
      </c>
      <c r="E30" s="6">
        <v>32</v>
      </c>
      <c r="F30" t="str">
        <f>IF(E:E&lt;$B$1,$B$5*$B$2,IF(E:E=$B$1,$B$2*$B$5+$B$5,""))</f>
        <v/>
      </c>
      <c r="G30" s="7"/>
      <c r="H30" s="8" t="str">
        <f>IFERROR(F:F/G:G,"")</f>
        <v/>
      </c>
    </row>
    <row r="31" spans="1:8" x14ac:dyDescent="0.3">
      <c r="B31" s="37"/>
      <c r="E31" s="6">
        <v>33</v>
      </c>
      <c r="F31" t="str">
        <f>IF(E:E&lt;$B$1,$B$5*$B$2,IF(E:E=$B$1,$B$2*$B$5+$B$5,""))</f>
        <v/>
      </c>
      <c r="G31" s="7"/>
      <c r="H31" s="8" t="str">
        <f>IFERROR(F:F/G:G,"")</f>
        <v/>
      </c>
    </row>
    <row r="32" spans="1:8" x14ac:dyDescent="0.3">
      <c r="A32" t="s">
        <v>28</v>
      </c>
      <c r="E32" s="6">
        <v>34</v>
      </c>
      <c r="F32" t="str">
        <f>IF(E:E&lt;$B$1,$B$5*$B$2,IF(E:E=$B$1,$B$2*$B$5+$B$5,""))</f>
        <v/>
      </c>
      <c r="G32" s="7"/>
      <c r="H32" s="8" t="str">
        <f>IFERROR(F:F/G:G,"")</f>
        <v/>
      </c>
    </row>
    <row r="33" spans="1:8" x14ac:dyDescent="0.3">
      <c r="E33" s="6">
        <v>35</v>
      </c>
      <c r="F33" t="str">
        <f>IF(E:E&lt;$B$1,$B$5*$B$2,IF(E:E=$B$1,$B$2*$B$5+$B$5,""))</f>
        <v/>
      </c>
      <c r="G33" s="7"/>
      <c r="H33" s="8" t="str">
        <f>IFERROR(F:F/G:G,"")</f>
        <v/>
      </c>
    </row>
    <row r="34" spans="1:8" x14ac:dyDescent="0.3">
      <c r="A34" s="36" t="s">
        <v>29</v>
      </c>
      <c r="B34" s="12">
        <f>PRICE(B21,B23,B9,B10,B5,B8)</f>
        <v>97.940611407898302</v>
      </c>
      <c r="E34" s="6">
        <v>36</v>
      </c>
      <c r="F34" t="str">
        <f>IF(E:E&lt;$B$1,$B$5*$B$2,IF(E:E=$B$1,$B$2*$B$5+$B$5,""))</f>
        <v/>
      </c>
      <c r="G34" s="7"/>
      <c r="H34" s="8" t="str">
        <f>IFERROR(F:F/G:G,"")</f>
        <v/>
      </c>
    </row>
    <row r="35" spans="1:8" x14ac:dyDescent="0.3">
      <c r="E35" s="6">
        <v>37</v>
      </c>
      <c r="F35" t="str">
        <f>IF(E:E&lt;$B$1,$B$5*$B$2,IF(E:E=$B$1,$B$2*$B$5+$B$5,""))</f>
        <v/>
      </c>
      <c r="G35" s="7"/>
      <c r="H35" s="8" t="str">
        <f>IFERROR(F:F/G:G,"")</f>
        <v/>
      </c>
    </row>
    <row r="36" spans="1:8" x14ac:dyDescent="0.3">
      <c r="E36" s="6">
        <v>38</v>
      </c>
      <c r="F36" t="str">
        <f>IF(E:E&lt;$B$1,$B$5*$B$2,IF(E:E=$B$1,$B$2*$B$5+$B$5,""))</f>
        <v/>
      </c>
      <c r="G36" s="7"/>
      <c r="H36" s="8" t="str">
        <f>IFERROR(F:F/G:G,"")</f>
        <v/>
      </c>
    </row>
    <row r="37" spans="1:8" x14ac:dyDescent="0.3">
      <c r="E37" s="6">
        <v>39</v>
      </c>
      <c r="F37" t="str">
        <f>IF(E:E&lt;$B$1,$B$5*$B$2,IF(E:E=$B$1,$B$2*$B$5+$B$5,""))</f>
        <v/>
      </c>
      <c r="G37" s="7"/>
      <c r="H37" s="8" t="str">
        <f>IFERROR(F:F/G:G,"")</f>
        <v/>
      </c>
    </row>
    <row r="38" spans="1:8" x14ac:dyDescent="0.3">
      <c r="E38" s="6">
        <v>40</v>
      </c>
      <c r="F38" t="str">
        <f>IF(E:E&lt;$B$1,$B$5*$B$2,IF(E:E=$B$1,$B$2*$B$5+$B$5,""))</f>
        <v/>
      </c>
      <c r="G38" s="7"/>
      <c r="H38" s="8" t="str">
        <f>IFERROR(F:F/G:G,"")</f>
        <v/>
      </c>
    </row>
    <row r="39" spans="1:8" x14ac:dyDescent="0.3">
      <c r="E39" s="6">
        <v>41</v>
      </c>
      <c r="G39" s="7"/>
    </row>
    <row r="40" spans="1:8" x14ac:dyDescent="0.3">
      <c r="E40" s="6">
        <v>42</v>
      </c>
      <c r="G40" s="7"/>
    </row>
    <row r="41" spans="1:8" x14ac:dyDescent="0.3">
      <c r="G41" s="7"/>
    </row>
    <row r="42" spans="1:8" x14ac:dyDescent="0.3">
      <c r="G42" s="7"/>
    </row>
    <row r="43" spans="1:8" x14ac:dyDescent="0.3">
      <c r="G43" s="7"/>
    </row>
    <row r="44" spans="1:8" x14ac:dyDescent="0.3">
      <c r="G44" s="7"/>
    </row>
    <row r="45" spans="1:8" x14ac:dyDescent="0.3">
      <c r="G45" s="7"/>
    </row>
    <row r="46" spans="1:8" x14ac:dyDescent="0.3">
      <c r="G46" s="7"/>
    </row>
  </sheetData>
  <mergeCells count="1">
    <mergeCell ref="B30:B31"/>
  </mergeCells>
  <conditionalFormatting sqref="E2:E40">
    <cfRule type="cellIs" dxfId="2" priority="5" operator="greaterThan">
      <formula>$B$1</formula>
    </cfRule>
  </conditionalFormatting>
  <conditionalFormatting sqref="E2:F21 F22:F38 H2:H38">
    <cfRule type="expression" priority="4">
      <formula>$E$22&gt;20</formula>
    </cfRule>
  </conditionalFormatting>
  <conditionalFormatting sqref="F1:F1048576">
    <cfRule type="expression" priority="3">
      <formula>$E:$E=$B$1</formula>
    </cfRule>
  </conditionalFormatting>
  <conditionalFormatting sqref="E1:E1048576">
    <cfRule type="cellIs" dxfId="1" priority="2" operator="greaterThan">
      <formula>$B$1</formula>
    </cfRule>
  </conditionalFormatting>
  <conditionalFormatting sqref="D1">
    <cfRule type="cellIs" dxfId="0" priority="1" operator="greaterThan">
      <formula>$B$1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2023-12-14T12:37:06Z</dcterms:created>
  <dcterms:modified xsi:type="dcterms:W3CDTF">2023-12-14T12:37:55Z</dcterms:modified>
</cp:coreProperties>
</file>