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ie\Desktop\"/>
    </mc:Choice>
  </mc:AlternateContent>
  <xr:revisionPtr revIDLastSave="0" documentId="8_{195E0305-0245-4F9C-B22A-142FC3D19412}" xr6:coauthVersionLast="47" xr6:coauthVersionMax="47" xr10:uidLastSave="{00000000-0000-0000-0000-000000000000}"/>
  <bookViews>
    <workbookView xWindow="-120" yWindow="-120" windowWidth="20730" windowHeight="11760" xr2:uid="{9A8A3579-6B70-4DC9-A7E4-545D1113A6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H97" i="1" s="1"/>
  <c r="F99" i="1"/>
  <c r="E99" i="1"/>
  <c r="D99" i="1"/>
  <c r="C99" i="1"/>
  <c r="L98" i="1"/>
  <c r="K98" i="1"/>
  <c r="J98" i="1"/>
  <c r="I98" i="1"/>
  <c r="H98" i="1"/>
  <c r="G94" i="1"/>
  <c r="H91" i="1" s="1"/>
  <c r="F94" i="1"/>
  <c r="E94" i="1"/>
  <c r="D94" i="1"/>
  <c r="C94" i="1"/>
  <c r="L92" i="1"/>
  <c r="K92" i="1"/>
  <c r="J92" i="1"/>
  <c r="I92" i="1"/>
  <c r="H92" i="1"/>
  <c r="D88" i="1"/>
  <c r="C88" i="1"/>
  <c r="G87" i="1"/>
  <c r="F87" i="1"/>
  <c r="E87" i="1"/>
  <c r="E88" i="1" s="1"/>
  <c r="D87" i="1"/>
  <c r="C87" i="1"/>
  <c r="C76" i="1"/>
  <c r="G73" i="1"/>
  <c r="F73" i="1"/>
  <c r="E73" i="1"/>
  <c r="D73" i="1"/>
  <c r="C73" i="1"/>
  <c r="L72" i="1"/>
  <c r="K72" i="1"/>
  <c r="K73" i="1" s="1"/>
  <c r="J72" i="1"/>
  <c r="I72" i="1"/>
  <c r="I73" i="1" s="1"/>
  <c r="H72" i="1"/>
  <c r="L71" i="1"/>
  <c r="L73" i="1" s="1"/>
  <c r="K71" i="1"/>
  <c r="J71" i="1"/>
  <c r="J73" i="1" s="1"/>
  <c r="I71" i="1"/>
  <c r="H71" i="1"/>
  <c r="H73" i="1" s="1"/>
  <c r="J68" i="1"/>
  <c r="G68" i="1"/>
  <c r="F68" i="1"/>
  <c r="E68" i="1"/>
  <c r="D68" i="1"/>
  <c r="C68" i="1"/>
  <c r="L67" i="1"/>
  <c r="L68" i="1" s="1"/>
  <c r="K67" i="1"/>
  <c r="K68" i="1" s="1"/>
  <c r="J67" i="1"/>
  <c r="I67" i="1"/>
  <c r="I68" i="1" s="1"/>
  <c r="H67" i="1"/>
  <c r="H68" i="1" s="1"/>
  <c r="G62" i="1"/>
  <c r="F62" i="1"/>
  <c r="E62" i="1"/>
  <c r="D62" i="1"/>
  <c r="C62" i="1"/>
  <c r="E54" i="1"/>
  <c r="E56" i="1" s="1"/>
  <c r="G53" i="1"/>
  <c r="F53" i="1"/>
  <c r="E53" i="1"/>
  <c r="D53" i="1"/>
  <c r="C53" i="1"/>
  <c r="H51" i="1"/>
  <c r="G49" i="1"/>
  <c r="G54" i="1" s="1"/>
  <c r="G56" i="1" s="1"/>
  <c r="F49" i="1"/>
  <c r="F54" i="1" s="1"/>
  <c r="F56" i="1" s="1"/>
  <c r="E49" i="1"/>
  <c r="D49" i="1"/>
  <c r="D54" i="1" s="1"/>
  <c r="D56" i="1" s="1"/>
  <c r="C49" i="1"/>
  <c r="C54" i="1" s="1"/>
  <c r="C56" i="1" s="1"/>
  <c r="G44" i="1"/>
  <c r="F44" i="1"/>
  <c r="E44" i="1"/>
  <c r="D44" i="1"/>
  <c r="C44" i="1"/>
  <c r="I41" i="1"/>
  <c r="I84" i="1" s="1"/>
  <c r="C35" i="1"/>
  <c r="C61" i="1" s="1"/>
  <c r="C64" i="1" s="1"/>
  <c r="C75" i="1" s="1"/>
  <c r="C77" i="1" s="1"/>
  <c r="C79" i="1" s="1"/>
  <c r="G31" i="1"/>
  <c r="F31" i="1"/>
  <c r="E31" i="1"/>
  <c r="D31" i="1"/>
  <c r="C31" i="1"/>
  <c r="L28" i="1"/>
  <c r="K28" i="1"/>
  <c r="J28" i="1"/>
  <c r="I28" i="1"/>
  <c r="H28" i="1"/>
  <c r="L27" i="1"/>
  <c r="K27" i="1"/>
  <c r="J27" i="1"/>
  <c r="I27" i="1"/>
  <c r="H27" i="1"/>
  <c r="G25" i="1"/>
  <c r="G32" i="1" s="1"/>
  <c r="G35" i="1" s="1"/>
  <c r="G61" i="1" s="1"/>
  <c r="G64" i="1" s="1"/>
  <c r="G75" i="1" s="1"/>
  <c r="G77" i="1" s="1"/>
  <c r="F25" i="1"/>
  <c r="F32" i="1" s="1"/>
  <c r="E25" i="1"/>
  <c r="E32" i="1" s="1"/>
  <c r="E35" i="1" s="1"/>
  <c r="E61" i="1" s="1"/>
  <c r="E64" i="1" s="1"/>
  <c r="E75" i="1" s="1"/>
  <c r="E77" i="1" s="1"/>
  <c r="E79" i="1" s="1"/>
  <c r="D25" i="1"/>
  <c r="D32" i="1" s="1"/>
  <c r="C25" i="1"/>
  <c r="C32" i="1" s="1"/>
  <c r="H24" i="1"/>
  <c r="H47" i="1" s="1"/>
  <c r="I23" i="1"/>
  <c r="H23" i="1"/>
  <c r="H41" i="1" s="1"/>
  <c r="H84" i="1" s="1"/>
  <c r="G19" i="1"/>
  <c r="F19" i="1"/>
  <c r="E19" i="1"/>
  <c r="D19" i="1"/>
  <c r="C19" i="1"/>
  <c r="G18" i="1"/>
  <c r="F18" i="1"/>
  <c r="E18" i="1"/>
  <c r="D18" i="1"/>
  <c r="C18" i="1"/>
  <c r="G17" i="1"/>
  <c r="F17" i="1"/>
  <c r="E17" i="1"/>
  <c r="D17" i="1"/>
  <c r="C17" i="1"/>
  <c r="G16" i="1"/>
  <c r="F16" i="1"/>
  <c r="E16" i="1"/>
  <c r="D16" i="1"/>
  <c r="C16" i="1"/>
  <c r="G15" i="1"/>
  <c r="F15" i="1"/>
  <c r="E15" i="1"/>
  <c r="D15" i="1"/>
  <c r="C15" i="1"/>
  <c r="G14" i="1"/>
  <c r="F14" i="1"/>
  <c r="E14" i="1"/>
  <c r="D14" i="1"/>
  <c r="C14" i="1"/>
  <c r="G12" i="1"/>
  <c r="E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  <c r="G7" i="1"/>
  <c r="F7" i="1"/>
  <c r="E7" i="1"/>
  <c r="D7" i="1"/>
  <c r="C7" i="1"/>
  <c r="G6" i="1"/>
  <c r="F6" i="1"/>
  <c r="E6" i="1"/>
  <c r="D6" i="1"/>
  <c r="D2" i="1"/>
  <c r="E2" i="1" s="1"/>
  <c r="F2" i="1" s="1"/>
  <c r="G2" i="1" s="1"/>
  <c r="H2" i="1" s="1"/>
  <c r="I2" i="1" s="1"/>
  <c r="J2" i="1" s="1"/>
  <c r="K2" i="1" s="1"/>
  <c r="L2" i="1" s="1"/>
  <c r="H86" i="1" l="1"/>
  <c r="F35" i="1"/>
  <c r="F61" i="1" s="1"/>
  <c r="F64" i="1" s="1"/>
  <c r="F75" i="1" s="1"/>
  <c r="F77" i="1" s="1"/>
  <c r="F79" i="1" s="1"/>
  <c r="F12" i="1"/>
  <c r="H76" i="1"/>
  <c r="G79" i="1"/>
  <c r="D35" i="1"/>
  <c r="D61" i="1" s="1"/>
  <c r="D64" i="1" s="1"/>
  <c r="D75" i="1" s="1"/>
  <c r="D77" i="1" s="1"/>
  <c r="D79" i="1" s="1"/>
  <c r="D12" i="1"/>
  <c r="G88" i="1"/>
  <c r="F88" i="1"/>
  <c r="I24" i="1"/>
  <c r="I25" i="1" s="1"/>
  <c r="J23" i="1"/>
  <c r="H93" i="1"/>
  <c r="H29" i="1" s="1"/>
  <c r="H62" i="1" s="1"/>
  <c r="H99" i="1"/>
  <c r="H100" i="1"/>
  <c r="H30" i="1" s="1"/>
  <c r="H25" i="1"/>
  <c r="H87" i="1"/>
  <c r="H88" i="1" s="1"/>
  <c r="H63" i="1" s="1"/>
  <c r="H42" i="1"/>
  <c r="H85" i="1" s="1"/>
  <c r="I51" i="1"/>
  <c r="H48" i="1" l="1"/>
  <c r="H49" i="1" s="1"/>
  <c r="I97" i="1"/>
  <c r="J41" i="1"/>
  <c r="J84" i="1" s="1"/>
  <c r="K23" i="1"/>
  <c r="J24" i="1"/>
  <c r="J51" i="1"/>
  <c r="H94" i="1"/>
  <c r="I47" i="1"/>
  <c r="I42" i="1"/>
  <c r="I85" i="1" s="1"/>
  <c r="H31" i="1"/>
  <c r="H32" i="1" s="1"/>
  <c r="H34" i="1" l="1"/>
  <c r="H35" i="1" s="1"/>
  <c r="I86" i="1"/>
  <c r="H43" i="1"/>
  <c r="I91" i="1"/>
  <c r="J47" i="1"/>
  <c r="J42" i="1"/>
  <c r="J85" i="1" s="1"/>
  <c r="I100" i="1"/>
  <c r="I30" i="1" s="1"/>
  <c r="I99" i="1"/>
  <c r="J25" i="1"/>
  <c r="I87" i="1"/>
  <c r="I88" i="1" s="1"/>
  <c r="I63" i="1" s="1"/>
  <c r="K51" i="1"/>
  <c r="K24" i="1"/>
  <c r="L23" i="1"/>
  <c r="K41" i="1"/>
  <c r="K84" i="1" s="1"/>
  <c r="H61" i="1" l="1"/>
  <c r="H64" i="1" s="1"/>
  <c r="H75" i="1" s="1"/>
  <c r="H77" i="1" s="1"/>
  <c r="H52" i="1"/>
  <c r="H53" i="1" s="1"/>
  <c r="H54" i="1" s="1"/>
  <c r="L51" i="1"/>
  <c r="I93" i="1"/>
  <c r="I29" i="1" s="1"/>
  <c r="L41" i="1"/>
  <c r="L84" i="1" s="1"/>
  <c r="L24" i="1"/>
  <c r="L25" i="1" s="1"/>
  <c r="K47" i="1"/>
  <c r="K42" i="1"/>
  <c r="K85" i="1" s="1"/>
  <c r="J97" i="1"/>
  <c r="I48" i="1"/>
  <c r="I49" i="1" s="1"/>
  <c r="K25" i="1"/>
  <c r="J86" i="1"/>
  <c r="J87" i="1" s="1"/>
  <c r="J88" i="1" s="1"/>
  <c r="J63" i="1" s="1"/>
  <c r="I94" i="1" l="1"/>
  <c r="K86" i="1"/>
  <c r="K87" i="1" s="1"/>
  <c r="K88" i="1" s="1"/>
  <c r="K63" i="1" s="1"/>
  <c r="I62" i="1"/>
  <c r="I31" i="1"/>
  <c r="I32" i="1" s="1"/>
  <c r="J100" i="1"/>
  <c r="J30" i="1" s="1"/>
  <c r="J99" i="1"/>
  <c r="L47" i="1"/>
  <c r="L42" i="1"/>
  <c r="L85" i="1" s="1"/>
  <c r="H79" i="1"/>
  <c r="H40" i="1"/>
  <c r="H44" i="1" s="1"/>
  <c r="H56" i="1" s="1"/>
  <c r="I76" i="1"/>
  <c r="J91" i="1" l="1"/>
  <c r="I43" i="1"/>
  <c r="L86" i="1"/>
  <c r="L87" i="1" s="1"/>
  <c r="L88" i="1" s="1"/>
  <c r="L63" i="1" s="1"/>
  <c r="I34" i="1"/>
  <c r="I35" i="1"/>
  <c r="K97" i="1"/>
  <c r="J48" i="1"/>
  <c r="J49" i="1" s="1"/>
  <c r="I61" i="1" l="1"/>
  <c r="I64" i="1" s="1"/>
  <c r="I75" i="1" s="1"/>
  <c r="I77" i="1" s="1"/>
  <c r="I52" i="1"/>
  <c r="I53" i="1" s="1"/>
  <c r="I54" i="1" s="1"/>
  <c r="J93" i="1"/>
  <c r="J29" i="1" s="1"/>
  <c r="J94" i="1"/>
  <c r="K100" i="1"/>
  <c r="K30" i="1" s="1"/>
  <c r="K99" i="1"/>
  <c r="J43" i="1" l="1"/>
  <c r="K91" i="1"/>
  <c r="J62" i="1"/>
  <c r="J31" i="1"/>
  <c r="J32" i="1" s="1"/>
  <c r="L97" i="1"/>
  <c r="K48" i="1"/>
  <c r="K49" i="1" s="1"/>
  <c r="J76" i="1"/>
  <c r="I40" i="1"/>
  <c r="I44" i="1" s="1"/>
  <c r="I56" i="1" s="1"/>
  <c r="J34" i="1" l="1"/>
  <c r="J35" i="1" s="1"/>
  <c r="I79" i="1"/>
  <c r="L100" i="1"/>
  <c r="L30" i="1" s="1"/>
  <c r="L99" i="1"/>
  <c r="L48" i="1" s="1"/>
  <c r="L49" i="1" s="1"/>
  <c r="K93" i="1"/>
  <c r="K29" i="1" s="1"/>
  <c r="K94" i="1"/>
  <c r="J61" i="1" l="1"/>
  <c r="J64" i="1" s="1"/>
  <c r="J75" i="1" s="1"/>
  <c r="J77" i="1" s="1"/>
  <c r="J52" i="1"/>
  <c r="J53" i="1" s="1"/>
  <c r="J54" i="1" s="1"/>
  <c r="K62" i="1"/>
  <c r="K31" i="1"/>
  <c r="K32" i="1" s="1"/>
  <c r="L91" i="1"/>
  <c r="K43" i="1"/>
  <c r="K34" i="1" l="1"/>
  <c r="K35" i="1" s="1"/>
  <c r="L93" i="1"/>
  <c r="L29" i="1" s="1"/>
  <c r="J40" i="1"/>
  <c r="J44" i="1" s="1"/>
  <c r="J56" i="1" s="1"/>
  <c r="K76" i="1"/>
  <c r="K52" i="1" l="1"/>
  <c r="K53" i="1" s="1"/>
  <c r="K54" i="1" s="1"/>
  <c r="K61" i="1"/>
  <c r="K64" i="1" s="1"/>
  <c r="K75" i="1" s="1"/>
  <c r="K77" i="1" s="1"/>
  <c r="L94" i="1"/>
  <c r="L43" i="1" s="1"/>
  <c r="J79" i="1"/>
  <c r="L62" i="1"/>
  <c r="L31" i="1"/>
  <c r="L32" i="1" s="1"/>
  <c r="L35" i="1" l="1"/>
  <c r="L34" i="1"/>
  <c r="L76" i="1"/>
  <c r="K40" i="1"/>
  <c r="K44" i="1" s="1"/>
  <c r="K56" i="1" s="1"/>
  <c r="K79" i="1" l="1"/>
  <c r="L61" i="1"/>
  <c r="L64" i="1" s="1"/>
  <c r="L75" i="1" s="1"/>
  <c r="L77" i="1" s="1"/>
  <c r="L52" i="1"/>
  <c r="L53" i="1" s="1"/>
  <c r="L54" i="1" s="1"/>
  <c r="L56" i="1" l="1"/>
  <c r="L79" i="1"/>
  <c r="L40" i="1"/>
  <c r="L44" i="1" s="1"/>
</calcChain>
</file>

<file path=xl/sharedStrings.xml><?xml version="1.0" encoding="utf-8"?>
<sst xmlns="http://schemas.openxmlformats.org/spreadsheetml/2006/main" count="83" uniqueCount="76">
  <si>
    <t>Historical Results</t>
  </si>
  <si>
    <t xml:space="preserve"> Forecast Period</t>
  </si>
  <si>
    <t>FINANCIAL STATEMENTS</t>
  </si>
  <si>
    <t>Assumptions</t>
  </si>
  <si>
    <t>Income statement</t>
  </si>
  <si>
    <t>Revenue Growth (% Change)</t>
  </si>
  <si>
    <t>Cost of Goods Sold (% of Revenue)</t>
  </si>
  <si>
    <t>Salaries and Benefits (Sh 000's)</t>
  </si>
  <si>
    <t>Rent and Overhead (Sh000's)</t>
  </si>
  <si>
    <t>Depreciation &amp; Amortization (% of PP&amp;E Open Bal)</t>
  </si>
  <si>
    <t>Interest (% of Debt Open Bal)</t>
  </si>
  <si>
    <t>Tax Rate (% of Earnings Before Tax)</t>
  </si>
  <si>
    <t>Balance Sheet</t>
  </si>
  <si>
    <t>Accounts Receivable (Days)</t>
  </si>
  <si>
    <t>Inventory (Days)</t>
  </si>
  <si>
    <t>Accounts Payable (Days)</t>
  </si>
  <si>
    <t>Capital Expenditures (Sh 000's)</t>
  </si>
  <si>
    <t>Debt Issuance (Repayment) (Sh 000's)</t>
  </si>
  <si>
    <t>Equity Issued (Repaid) (Sh 000's)</t>
  </si>
  <si>
    <t>Income Statement</t>
  </si>
  <si>
    <t>Reveneue</t>
  </si>
  <si>
    <t>Cost of Goods Sold (COGS)</t>
  </si>
  <si>
    <t>Gross Profit</t>
  </si>
  <si>
    <t>Expenses</t>
  </si>
  <si>
    <t>Salaries and Benefits</t>
  </si>
  <si>
    <t>Rent and Overhead</t>
  </si>
  <si>
    <t>Depreciation &amp; Amortization</t>
  </si>
  <si>
    <t>Interest</t>
  </si>
  <si>
    <t>Total Expenses</t>
  </si>
  <si>
    <t>Earnings Before Tax</t>
  </si>
  <si>
    <t>Taxes</t>
  </si>
  <si>
    <t>Net Earnings</t>
  </si>
  <si>
    <t>Assets</t>
  </si>
  <si>
    <t>Cash</t>
  </si>
  <si>
    <t>Accounts Receivable</t>
  </si>
  <si>
    <t>Inventory</t>
  </si>
  <si>
    <t>Property &amp; Equipment</t>
  </si>
  <si>
    <t>Total Assets</t>
  </si>
  <si>
    <t>Liabilities</t>
  </si>
  <si>
    <t>Accounts Payable</t>
  </si>
  <si>
    <t>Debt</t>
  </si>
  <si>
    <t>Total Liabilities</t>
  </si>
  <si>
    <t>Shareholder's Equity</t>
  </si>
  <si>
    <t>Equity Capital</t>
  </si>
  <si>
    <t>Retained Earnings</t>
  </si>
  <si>
    <t>Total Liabilities &amp; Shareholder's Equity</t>
  </si>
  <si>
    <t>Check</t>
  </si>
  <si>
    <t>Cash Flow Statement</t>
  </si>
  <si>
    <t>Operating Cash Flow</t>
  </si>
  <si>
    <t>Plus: Depreciation &amp; Amortization</t>
  </si>
  <si>
    <t>Less: Changes in Working Capital</t>
  </si>
  <si>
    <t>Cash from Operations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</si>
  <si>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</si>
  <si>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</si>
  <si>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</si>
  <si>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</si>
  <si>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</si>
  <si>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</si>
  <si>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</si>
  <si>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</si>
  <si>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</si>
  <si>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</si>
  <si>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Supporting Schedules</t>
  </si>
  <si>
    <t>Working Capital Schedule</t>
  </si>
  <si>
    <t>Net Working Capital (NWC)</t>
  </si>
  <si>
    <t>Change in NWC</t>
  </si>
  <si>
    <t>Depreciation Schedule</t>
  </si>
  <si>
    <t>PPE Opening</t>
  </si>
  <si>
    <t>Plus Capex</t>
  </si>
  <si>
    <t>Less Depreciation</t>
  </si>
  <si>
    <t>PPE Closing</t>
  </si>
  <si>
    <t>Debt &amp; Interest Schedule</t>
  </si>
  <si>
    <t>Debt Opening</t>
  </si>
  <si>
    <t>Issuance (repayment)</t>
  </si>
  <si>
    <t>Debt Closing</t>
  </si>
  <si>
    <t>Interest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</si>
</sst>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5" formatCode="_-* #,##0_-;\(#,##0\)_-;_-* &quot;-&quot;_-;_-@_-"/>
    <numFmt numFmtId="166" formatCode="0.0%"/>
    <numFmt numFmtId="167" formatCode="_(* #,##0_);_(* \(#,##0\);_(* &quot;-&quot;??_);_(@_)"/>
    <numFmt numFmtId="168" formatCode="_-* #,##0_-;\-* #,##0_-;_-* &quot;-&quot;??_-;_-@_-"/>
    <numFmt numFmtId="169" formatCode="0.0000_ ;\-0.0000\ 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Candara"/>
      <family val="2"/>
    </font>
    <font>
      <b/>
      <sz val="11"/>
      <name val="Candara"/>
      <family val="2"/>
    </font>
    <font>
      <sz val="11"/>
      <color indexed="8"/>
      <name val="Candara"/>
      <family val="2"/>
    </font>
    <font>
      <b/>
      <sz val="11"/>
      <color indexed="9"/>
      <name val="Candara"/>
      <family val="2"/>
    </font>
    <font>
      <b/>
      <sz val="11"/>
      <color indexed="8"/>
      <name val="Candara"/>
      <family val="2"/>
    </font>
    <font>
      <sz val="11"/>
      <color indexed="12"/>
      <name val="Candara"/>
      <family val="2"/>
    </font>
    <font>
      <i/>
      <sz val="11"/>
      <name val="Candara"/>
      <family val="2"/>
    </font>
    <font>
      <b/>
      <sz val="11"/>
      <color indexed="12"/>
      <name val="Candara"/>
      <family val="2"/>
    </font>
    <font>
      <b/>
      <i/>
      <sz val="11"/>
      <color indexed="10"/>
      <name val="Candara"/>
      <family val="2"/>
    </font>
    <font>
      <b/>
      <i/>
      <sz val="11"/>
      <name val="Candara"/>
      <family val="2"/>
    </font>
    <font>
      <i/>
      <sz val="11"/>
      <color indexed="8"/>
      <name val="Candar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165" fontId="2" fillId="2" borderId="1" xfId="1" applyNumberFormat="1" applyFont="1" applyFill="1" applyBorder="1"/>
    <xf numFmtId="165" fontId="2" fillId="2" borderId="2" xfId="1" applyNumberFormat="1" applyFont="1" applyFill="1" applyBorder="1" applyAlignment="1">
      <alignment horizontal="center"/>
    </xf>
    <xf numFmtId="165" fontId="3" fillId="2" borderId="2" xfId="1" applyNumberFormat="1" applyFont="1" applyFill="1" applyBorder="1" applyAlignment="1">
      <alignment horizontal="center"/>
    </xf>
    <xf numFmtId="165" fontId="3" fillId="2" borderId="3" xfId="1" applyNumberFormat="1" applyFont="1" applyFill="1" applyBorder="1" applyAlignment="1">
      <alignment horizontal="center"/>
    </xf>
    <xf numFmtId="165" fontId="3" fillId="2" borderId="4" xfId="1" applyNumberFormat="1" applyFont="1" applyFill="1" applyBorder="1" applyAlignment="1"/>
    <xf numFmtId="165" fontId="3" fillId="2" borderId="5" xfId="1" applyNumberFormat="1" applyFont="1" applyFill="1" applyBorder="1" applyAlignment="1">
      <alignment horizontal="center"/>
    </xf>
    <xf numFmtId="0" fontId="3" fillId="2" borderId="5" xfId="1" applyNumberFormat="1" applyFont="1" applyFill="1" applyBorder="1" applyAlignment="1"/>
    <xf numFmtId="0" fontId="3" fillId="2" borderId="5" xfId="0" applyFont="1" applyFill="1" applyBorder="1"/>
    <xf numFmtId="0" fontId="3" fillId="2" borderId="6" xfId="0" applyFont="1" applyFill="1" applyBorder="1"/>
    <xf numFmtId="165" fontId="4" fillId="2" borderId="4" xfId="1" applyNumberFormat="1" applyFont="1" applyFill="1" applyBorder="1"/>
    <xf numFmtId="165" fontId="2" fillId="2" borderId="5" xfId="1" applyNumberFormat="1" applyFont="1" applyFill="1" applyBorder="1" applyAlignment="1">
      <alignment horizontal="center"/>
    </xf>
    <xf numFmtId="165" fontId="4" fillId="2" borderId="5" xfId="1" applyNumberFormat="1" applyFont="1" applyFill="1" applyBorder="1"/>
    <xf numFmtId="165" fontId="4" fillId="2" borderId="6" xfId="1" applyNumberFormat="1" applyFont="1" applyFill="1" applyBorder="1"/>
    <xf numFmtId="37" fontId="5" fillId="2" borderId="4" xfId="0" applyNumberFormat="1" applyFont="1" applyFill="1" applyBorder="1" applyAlignment="1">
      <alignment vertical="center"/>
    </xf>
    <xf numFmtId="37" fontId="3" fillId="2" borderId="5" xfId="0" applyNumberFormat="1" applyFont="1" applyFill="1" applyBorder="1" applyAlignment="1">
      <alignment vertical="center"/>
    </xf>
    <xf numFmtId="37" fontId="5" fillId="2" borderId="5" xfId="0" applyNumberFormat="1" applyFont="1" applyFill="1" applyBorder="1" applyAlignment="1">
      <alignment vertical="center"/>
    </xf>
    <xf numFmtId="37" fontId="5" fillId="2" borderId="6" xfId="0" applyNumberFormat="1" applyFont="1" applyFill="1" applyBorder="1" applyAlignment="1">
      <alignment vertical="center"/>
    </xf>
    <xf numFmtId="165" fontId="6" fillId="2" borderId="4" xfId="1" applyNumberFormat="1" applyFont="1" applyFill="1" applyBorder="1"/>
    <xf numFmtId="165" fontId="3" fillId="2" borderId="5" xfId="1" applyNumberFormat="1" applyFont="1" applyFill="1" applyBorder="1"/>
    <xf numFmtId="166" fontId="2" fillId="2" borderId="5" xfId="2" applyNumberFormat="1" applyFont="1" applyFill="1" applyBorder="1"/>
    <xf numFmtId="166" fontId="7" fillId="2" borderId="5" xfId="2" applyNumberFormat="1" applyFont="1" applyFill="1" applyBorder="1"/>
    <xf numFmtId="166" fontId="7" fillId="2" borderId="6" xfId="2" applyNumberFormat="1" applyFont="1" applyFill="1" applyBorder="1"/>
    <xf numFmtId="165" fontId="2" fillId="2" borderId="5" xfId="1" applyNumberFormat="1" applyFont="1" applyFill="1" applyBorder="1"/>
    <xf numFmtId="165" fontId="7" fillId="2" borderId="5" xfId="1" applyNumberFormat="1" applyFont="1" applyFill="1" applyBorder="1"/>
    <xf numFmtId="165" fontId="7" fillId="2" borderId="6" xfId="1" applyNumberFormat="1" applyFont="1" applyFill="1" applyBorder="1"/>
    <xf numFmtId="165" fontId="8" fillId="2" borderId="5" xfId="1" applyNumberFormat="1" applyFont="1" applyFill="1" applyBorder="1" applyAlignment="1">
      <alignment horizontal="center"/>
    </xf>
    <xf numFmtId="9" fontId="2" fillId="2" borderId="5" xfId="2" applyFont="1" applyFill="1" applyBorder="1" applyAlignment="1">
      <alignment horizontal="center"/>
    </xf>
    <xf numFmtId="165" fontId="9" fillId="2" borderId="5" xfId="1" applyNumberFormat="1" applyFont="1" applyFill="1" applyBorder="1"/>
    <xf numFmtId="165" fontId="6" fillId="3" borderId="5" xfId="1" applyNumberFormat="1" applyFont="1" applyFill="1" applyBorder="1"/>
    <xf numFmtId="167" fontId="4" fillId="3" borderId="5" xfId="1" applyNumberFormat="1" applyFont="1" applyFill="1" applyBorder="1"/>
    <xf numFmtId="165" fontId="3" fillId="3" borderId="5" xfId="1" applyNumberFormat="1" applyFont="1" applyFill="1" applyBorder="1"/>
    <xf numFmtId="165" fontId="3" fillId="3" borderId="6" xfId="1" applyNumberFormat="1" applyFont="1" applyFill="1" applyBorder="1"/>
    <xf numFmtId="165" fontId="4" fillId="3" borderId="5" xfId="1" applyNumberFormat="1" applyFont="1" applyFill="1" applyBorder="1"/>
    <xf numFmtId="165" fontId="4" fillId="4" borderId="5" xfId="1" applyNumberFormat="1" applyFont="1" applyFill="1" applyBorder="1"/>
    <xf numFmtId="165" fontId="4" fillId="3" borderId="6" xfId="1" applyNumberFormat="1" applyFont="1" applyFill="1" applyBorder="1"/>
    <xf numFmtId="165" fontId="7" fillId="3" borderId="5" xfId="1" applyNumberFormat="1" applyFont="1" applyFill="1" applyBorder="1"/>
    <xf numFmtId="165" fontId="7" fillId="3" borderId="6" xfId="1" applyNumberFormat="1" applyFont="1" applyFill="1" applyBorder="1"/>
    <xf numFmtId="37" fontId="5" fillId="3" borderId="5" xfId="0" applyNumberFormat="1" applyFont="1" applyFill="1" applyBorder="1" applyAlignment="1">
      <alignment vertical="center"/>
    </xf>
    <xf numFmtId="37" fontId="5" fillId="3" borderId="6" xfId="0" applyNumberFormat="1" applyFont="1" applyFill="1" applyBorder="1" applyAlignment="1">
      <alignment vertical="center"/>
    </xf>
    <xf numFmtId="0" fontId="2" fillId="2" borderId="5" xfId="0" applyFont="1" applyFill="1" applyBorder="1"/>
    <xf numFmtId="168" fontId="4" fillId="3" borderId="5" xfId="1" applyNumberFormat="1" applyFont="1" applyFill="1" applyBorder="1"/>
    <xf numFmtId="165" fontId="6" fillId="3" borderId="6" xfId="1" applyNumberFormat="1" applyFont="1" applyFill="1" applyBorder="1"/>
    <xf numFmtId="165" fontId="10" fillId="2" borderId="4" xfId="1" applyNumberFormat="1" applyFont="1" applyFill="1" applyBorder="1"/>
    <xf numFmtId="169" fontId="11" fillId="2" borderId="5" xfId="1" applyNumberFormat="1" applyFont="1" applyFill="1" applyBorder="1" applyAlignment="1">
      <alignment horizontal="center"/>
    </xf>
    <xf numFmtId="43" fontId="10" fillId="2" borderId="5" xfId="1" applyFont="1" applyFill="1" applyBorder="1"/>
    <xf numFmtId="169" fontId="12" fillId="2" borderId="4" xfId="1" applyNumberFormat="1" applyFont="1" applyFill="1" applyBorder="1"/>
    <xf numFmtId="169" fontId="8" fillId="2" borderId="5" xfId="1" applyNumberFormat="1" applyFont="1" applyFill="1" applyBorder="1" applyAlignment="1">
      <alignment horizontal="center"/>
    </xf>
    <xf numFmtId="169" fontId="12" fillId="2" borderId="5" xfId="1" applyNumberFormat="1" applyFont="1" applyFill="1" applyBorder="1"/>
    <xf numFmtId="169" fontId="12" fillId="3" borderId="5" xfId="1" applyNumberFormat="1" applyFont="1" applyFill="1" applyBorder="1"/>
    <xf numFmtId="169" fontId="12" fillId="3" borderId="6" xfId="1" applyNumberFormat="1" applyFont="1" applyFill="1" applyBorder="1"/>
    <xf numFmtId="43" fontId="10" fillId="2" borderId="4" xfId="1" applyFont="1" applyFill="1" applyBorder="1"/>
    <xf numFmtId="43" fontId="11" fillId="2" borderId="5" xfId="1" applyFont="1" applyFill="1" applyBorder="1" applyAlignment="1">
      <alignment horizontal="center"/>
    </xf>
    <xf numFmtId="165" fontId="2" fillId="3" borderId="5" xfId="1" applyNumberFormat="1" applyFont="1" applyFill="1" applyBorder="1"/>
    <xf numFmtId="165" fontId="4" fillId="2" borderId="7" xfId="1" applyNumberFormat="1" applyFont="1" applyFill="1" applyBorder="1"/>
    <xf numFmtId="165" fontId="2" fillId="2" borderId="8" xfId="1" applyNumberFormat="1" applyFont="1" applyFill="1" applyBorder="1" applyAlignment="1">
      <alignment horizontal="center"/>
    </xf>
    <xf numFmtId="165" fontId="7" fillId="2" borderId="8" xfId="1" applyNumberFormat="1" applyFont="1" applyFill="1" applyBorder="1"/>
    <xf numFmtId="166" fontId="7" fillId="2" borderId="8" xfId="2" applyNumberFormat="1" applyFont="1" applyFill="1" applyBorder="1"/>
    <xf numFmtId="165" fontId="4" fillId="3" borderId="8" xfId="1" applyNumberFormat="1" applyFont="1" applyFill="1" applyBorder="1"/>
    <xf numFmtId="165" fontId="4" fillId="3" borderId="9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772E6-3CCA-45A5-BD40-125D2C4092D3}">
  <dimension ref="A1:L101"/>
  <sheetViews>
    <sheetView tabSelected="1" topLeftCell="A79" workbookViewId="0">
      <selection sqref="A1:L101"/>
    </sheetView>
  </sheetViews>
  <sheetFormatPr defaultRowHeight="15" x14ac:dyDescent="0.25"/>
  <cols>
    <col min="1" max="1" width="47.5703125" bestFit="1" customWidth="1"/>
  </cols>
  <sheetData>
    <row r="1" spans="1:12" x14ac:dyDescent="0.25">
      <c r="A1" s="1"/>
      <c r="B1" s="2"/>
      <c r="C1" s="3" t="s">
        <v>0</v>
      </c>
      <c r="D1" s="3"/>
      <c r="E1" s="3"/>
      <c r="F1" s="3"/>
      <c r="G1" s="3"/>
      <c r="H1" s="3" t="s">
        <v>1</v>
      </c>
      <c r="I1" s="3"/>
      <c r="J1" s="3"/>
      <c r="K1" s="3"/>
      <c r="L1" s="4"/>
    </row>
    <row r="2" spans="1:12" x14ac:dyDescent="0.25">
      <c r="A2" s="5" t="s">
        <v>2</v>
      </c>
      <c r="B2" s="6"/>
      <c r="C2" s="7">
        <v>2012</v>
      </c>
      <c r="D2" s="7">
        <f t="shared" ref="D2:L2" si="0">+C2+1</f>
        <v>2013</v>
      </c>
      <c r="E2" s="7">
        <f t="shared" si="0"/>
        <v>2014</v>
      </c>
      <c r="F2" s="7">
        <f t="shared" si="0"/>
        <v>2015</v>
      </c>
      <c r="G2" s="7">
        <f t="shared" si="0"/>
        <v>2016</v>
      </c>
      <c r="H2" s="8">
        <f t="shared" si="0"/>
        <v>2017</v>
      </c>
      <c r="I2" s="8">
        <f t="shared" si="0"/>
        <v>2018</v>
      </c>
      <c r="J2" s="8">
        <f t="shared" si="0"/>
        <v>2019</v>
      </c>
      <c r="K2" s="8">
        <f t="shared" si="0"/>
        <v>2020</v>
      </c>
      <c r="L2" s="9">
        <f t="shared" si="0"/>
        <v>2021</v>
      </c>
    </row>
    <row r="3" spans="1:12" x14ac:dyDescent="0.25">
      <c r="A3" s="10"/>
      <c r="B3" s="11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1:12" x14ac:dyDescent="0.25">
      <c r="A4" s="14" t="s">
        <v>3</v>
      </c>
      <c r="B4" s="15"/>
      <c r="C4" s="16"/>
      <c r="D4" s="16"/>
      <c r="E4" s="16"/>
      <c r="F4" s="16"/>
      <c r="G4" s="16"/>
      <c r="H4" s="16"/>
      <c r="I4" s="16"/>
      <c r="J4" s="16"/>
      <c r="K4" s="16"/>
      <c r="L4" s="17"/>
    </row>
    <row r="5" spans="1:12" x14ac:dyDescent="0.25">
      <c r="A5" s="18" t="s">
        <v>4</v>
      </c>
      <c r="B5" s="11"/>
      <c r="C5" s="12"/>
      <c r="D5" s="12"/>
      <c r="E5" s="12"/>
      <c r="F5" s="12"/>
      <c r="G5" s="12"/>
      <c r="H5" s="12"/>
      <c r="I5" s="12"/>
      <c r="J5" s="12"/>
      <c r="K5" s="12"/>
      <c r="L5" s="13"/>
    </row>
    <row r="6" spans="1:12" x14ac:dyDescent="0.25">
      <c r="A6" s="10" t="s">
        <v>5</v>
      </c>
      <c r="B6" s="6"/>
      <c r="C6" s="19"/>
      <c r="D6" s="20">
        <f>D23/C23-1</f>
        <v>0.15762643740135474</v>
      </c>
      <c r="E6" s="20">
        <f>E23/D23-1</f>
        <v>0.1122825737174602</v>
      </c>
      <c r="F6" s="20">
        <f>F23/E23-1</f>
        <v>8.3718451406600947E-2</v>
      </c>
      <c r="G6" s="20">
        <f>G23/F23-1</f>
        <v>5.9231001608812672E-2</v>
      </c>
      <c r="H6" s="21">
        <v>0.05</v>
      </c>
      <c r="I6" s="21">
        <v>4.4999999999999998E-2</v>
      </c>
      <c r="J6" s="21">
        <v>0.04</v>
      </c>
      <c r="K6" s="21">
        <v>3.5000000000000003E-2</v>
      </c>
      <c r="L6" s="22">
        <v>0.03</v>
      </c>
    </row>
    <row r="7" spans="1:12" x14ac:dyDescent="0.25">
      <c r="A7" s="10" t="s">
        <v>6</v>
      </c>
      <c r="B7" s="11"/>
      <c r="C7" s="20">
        <f>C24/C23</f>
        <v>0.38255217779172018</v>
      </c>
      <c r="D7" s="20">
        <f>D24/D23</f>
        <v>0.40651728401334619</v>
      </c>
      <c r="E7" s="20">
        <f>E24/E23</f>
        <v>0.37399977159389397</v>
      </c>
      <c r="F7" s="20">
        <f>F24/F23</f>
        <v>0.37412973071708078</v>
      </c>
      <c r="G7" s="20">
        <f>G24/G23</f>
        <v>0.38011036531982062</v>
      </c>
      <c r="H7" s="21">
        <v>0.37</v>
      </c>
      <c r="I7" s="21">
        <v>0.37</v>
      </c>
      <c r="J7" s="21">
        <v>0.36</v>
      </c>
      <c r="K7" s="21">
        <v>0.36</v>
      </c>
      <c r="L7" s="22">
        <v>0.35</v>
      </c>
    </row>
    <row r="8" spans="1:12" x14ac:dyDescent="0.25">
      <c r="A8" s="10" t="s">
        <v>7</v>
      </c>
      <c r="B8" s="11"/>
      <c r="C8" s="23">
        <f t="shared" ref="C8:G9" si="1">C27</f>
        <v>26427</v>
      </c>
      <c r="D8" s="23">
        <f t="shared" si="1"/>
        <v>22658</v>
      </c>
      <c r="E8" s="23">
        <f t="shared" si="1"/>
        <v>23872</v>
      </c>
      <c r="F8" s="23">
        <f t="shared" si="1"/>
        <v>23002</v>
      </c>
      <c r="G8" s="23">
        <f t="shared" si="1"/>
        <v>25245</v>
      </c>
      <c r="H8" s="24">
        <v>25000</v>
      </c>
      <c r="I8" s="24">
        <v>25000</v>
      </c>
      <c r="J8" s="24">
        <v>25000</v>
      </c>
      <c r="K8" s="24">
        <v>25000</v>
      </c>
      <c r="L8" s="25">
        <v>25000</v>
      </c>
    </row>
    <row r="9" spans="1:12" x14ac:dyDescent="0.25">
      <c r="A9" s="10" t="s">
        <v>8</v>
      </c>
      <c r="B9" s="11"/>
      <c r="C9" s="23">
        <f t="shared" si="1"/>
        <v>10963</v>
      </c>
      <c r="D9" s="23">
        <f t="shared" si="1"/>
        <v>10125</v>
      </c>
      <c r="E9" s="23">
        <f t="shared" si="1"/>
        <v>10087</v>
      </c>
      <c r="F9" s="23">
        <f t="shared" si="1"/>
        <v>11020</v>
      </c>
      <c r="G9" s="23">
        <f t="shared" si="1"/>
        <v>11412</v>
      </c>
      <c r="H9" s="24">
        <v>10000</v>
      </c>
      <c r="I9" s="24">
        <v>10000</v>
      </c>
      <c r="J9" s="24">
        <v>10000</v>
      </c>
      <c r="K9" s="24">
        <v>10000</v>
      </c>
      <c r="L9" s="25">
        <v>10000</v>
      </c>
    </row>
    <row r="10" spans="1:12" x14ac:dyDescent="0.25">
      <c r="A10" s="10" t="s">
        <v>9</v>
      </c>
      <c r="B10" s="11"/>
      <c r="C10" s="20">
        <f>C29/C91</f>
        <v>0.39</v>
      </c>
      <c r="D10" s="20">
        <f>D29/D91</f>
        <v>0.39890109890109893</v>
      </c>
      <c r="E10" s="20">
        <f>E29/E91</f>
        <v>0.4062573789846517</v>
      </c>
      <c r="F10" s="20">
        <f>F29/F91</f>
        <v>0.41209366048075724</v>
      </c>
      <c r="G10" s="20">
        <f>G29/G91</f>
        <v>0.41657578073390933</v>
      </c>
      <c r="H10" s="21">
        <v>0.4</v>
      </c>
      <c r="I10" s="21">
        <v>0.4</v>
      </c>
      <c r="J10" s="21">
        <v>0.4</v>
      </c>
      <c r="K10" s="21">
        <v>0.4</v>
      </c>
      <c r="L10" s="22">
        <v>0.4</v>
      </c>
    </row>
    <row r="11" spans="1:12" x14ac:dyDescent="0.25">
      <c r="A11" s="10" t="s">
        <v>10</v>
      </c>
      <c r="B11" s="11"/>
      <c r="C11" s="20">
        <f>C100/C97</f>
        <v>0.05</v>
      </c>
      <c r="D11" s="20">
        <f>D100/D97</f>
        <v>0.05</v>
      </c>
      <c r="E11" s="20">
        <f>E100/E97</f>
        <v>0.03</v>
      </c>
      <c r="F11" s="20">
        <f>F100/F97</f>
        <v>0.03</v>
      </c>
      <c r="G11" s="20">
        <f>G100/G97</f>
        <v>0.03</v>
      </c>
      <c r="H11" s="21">
        <v>0.03</v>
      </c>
      <c r="I11" s="21">
        <v>0.03</v>
      </c>
      <c r="J11" s="21">
        <v>0.03</v>
      </c>
      <c r="K11" s="21">
        <v>0.03</v>
      </c>
      <c r="L11" s="22">
        <v>0.03</v>
      </c>
    </row>
    <row r="12" spans="1:12" x14ac:dyDescent="0.25">
      <c r="A12" s="10" t="s">
        <v>11</v>
      </c>
      <c r="B12" s="26"/>
      <c r="C12" s="20">
        <f>C34/C32</f>
        <v>0.31167801892042296</v>
      </c>
      <c r="D12" s="20">
        <f>D34/D32</f>
        <v>0.29180230056592171</v>
      </c>
      <c r="E12" s="20">
        <f>E34/E32</f>
        <v>0.28698850107817436</v>
      </c>
      <c r="F12" s="20">
        <f>F34/F32</f>
        <v>0.2899411500446471</v>
      </c>
      <c r="G12" s="20">
        <f>G34/G32</f>
        <v>0.29121899033183596</v>
      </c>
      <c r="H12" s="21">
        <v>0.28000000000000003</v>
      </c>
      <c r="I12" s="21">
        <v>0.28000000000000003</v>
      </c>
      <c r="J12" s="21">
        <v>0.28000000000000003</v>
      </c>
      <c r="K12" s="21">
        <v>0.28000000000000003</v>
      </c>
      <c r="L12" s="22">
        <v>0.28000000000000003</v>
      </c>
    </row>
    <row r="13" spans="1:12" x14ac:dyDescent="0.25">
      <c r="A13" s="18" t="s">
        <v>12</v>
      </c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x14ac:dyDescent="0.25">
      <c r="A14" s="10" t="s">
        <v>13</v>
      </c>
      <c r="B14" s="27"/>
      <c r="C14" s="23">
        <f t="shared" ref="C14:G15" si="2">C41/C23*365</f>
        <v>18.25</v>
      </c>
      <c r="D14" s="23">
        <f t="shared" si="2"/>
        <v>18.25</v>
      </c>
      <c r="E14" s="23">
        <f t="shared" si="2"/>
        <v>18.25</v>
      </c>
      <c r="F14" s="23">
        <f t="shared" si="2"/>
        <v>18.25</v>
      </c>
      <c r="G14" s="23">
        <f t="shared" si="2"/>
        <v>18.25</v>
      </c>
      <c r="H14" s="24">
        <v>18</v>
      </c>
      <c r="I14" s="24">
        <v>18</v>
      </c>
      <c r="J14" s="24">
        <v>18</v>
      </c>
      <c r="K14" s="24">
        <v>18</v>
      </c>
      <c r="L14" s="25">
        <v>18</v>
      </c>
    </row>
    <row r="15" spans="1:12" x14ac:dyDescent="0.25">
      <c r="A15" s="10" t="s">
        <v>14</v>
      </c>
      <c r="B15" s="27"/>
      <c r="C15" s="23">
        <f t="shared" si="2"/>
        <v>73</v>
      </c>
      <c r="D15" s="23">
        <f t="shared" si="2"/>
        <v>73</v>
      </c>
      <c r="E15" s="23">
        <f t="shared" si="2"/>
        <v>73</v>
      </c>
      <c r="F15" s="23">
        <f t="shared" si="2"/>
        <v>72.177526570774035</v>
      </c>
      <c r="G15" s="23">
        <f t="shared" si="2"/>
        <v>72.235735473739325</v>
      </c>
      <c r="H15" s="24">
        <v>73</v>
      </c>
      <c r="I15" s="24">
        <v>73</v>
      </c>
      <c r="J15" s="24">
        <v>73</v>
      </c>
      <c r="K15" s="24">
        <v>73</v>
      </c>
      <c r="L15" s="25">
        <v>73</v>
      </c>
    </row>
    <row r="16" spans="1:12" x14ac:dyDescent="0.25">
      <c r="A16" s="10" t="s">
        <v>15</v>
      </c>
      <c r="B16" s="27"/>
      <c r="C16" s="23">
        <f>C47/C24*365</f>
        <v>36.5</v>
      </c>
      <c r="D16" s="23">
        <f>D47/D24*365</f>
        <v>36.5</v>
      </c>
      <c r="E16" s="23">
        <f>E47/E24*365</f>
        <v>36.5</v>
      </c>
      <c r="F16" s="23">
        <f>F47/F24*365</f>
        <v>36.088763285387024</v>
      </c>
      <c r="G16" s="23">
        <f>G47/G24*365</f>
        <v>36.117867736869663</v>
      </c>
      <c r="H16" s="24">
        <v>37</v>
      </c>
      <c r="I16" s="24">
        <v>37</v>
      </c>
      <c r="J16" s="24">
        <v>37</v>
      </c>
      <c r="K16" s="24">
        <v>37</v>
      </c>
      <c r="L16" s="25">
        <v>37</v>
      </c>
    </row>
    <row r="17" spans="1:12" x14ac:dyDescent="0.25">
      <c r="A17" s="10" t="s">
        <v>16</v>
      </c>
      <c r="B17" s="11"/>
      <c r="C17" s="23">
        <f>C67</f>
        <v>15000</v>
      </c>
      <c r="D17" s="23">
        <f>D67</f>
        <v>15000</v>
      </c>
      <c r="E17" s="23">
        <f>E67</f>
        <v>15000</v>
      </c>
      <c r="F17" s="23">
        <f>F67</f>
        <v>15000</v>
      </c>
      <c r="G17" s="23">
        <f>G67</f>
        <v>15000</v>
      </c>
      <c r="H17" s="24">
        <v>15000</v>
      </c>
      <c r="I17" s="24">
        <v>10000</v>
      </c>
      <c r="J17" s="24">
        <v>25000</v>
      </c>
      <c r="K17" s="24">
        <v>10000</v>
      </c>
      <c r="L17" s="25">
        <v>15000</v>
      </c>
    </row>
    <row r="18" spans="1:12" x14ac:dyDescent="0.25">
      <c r="A18" s="10" t="s">
        <v>17</v>
      </c>
      <c r="B18" s="11"/>
      <c r="C18" s="23">
        <f>C98</f>
        <v>0</v>
      </c>
      <c r="D18" s="23">
        <f>D98</f>
        <v>0</v>
      </c>
      <c r="E18" s="23">
        <f>E98</f>
        <v>-20000</v>
      </c>
      <c r="F18" s="23">
        <f>F98</f>
        <v>0</v>
      </c>
      <c r="G18" s="23">
        <f>G98</f>
        <v>0</v>
      </c>
      <c r="H18" s="24">
        <v>0</v>
      </c>
      <c r="I18" s="24">
        <v>0</v>
      </c>
      <c r="J18" s="24">
        <v>-20000</v>
      </c>
      <c r="K18" s="24">
        <v>0</v>
      </c>
      <c r="L18" s="25">
        <v>0</v>
      </c>
    </row>
    <row r="19" spans="1:12" x14ac:dyDescent="0.25">
      <c r="A19" s="10" t="s">
        <v>18</v>
      </c>
      <c r="B19" s="11"/>
      <c r="C19" s="23">
        <f>C72</f>
        <v>170000</v>
      </c>
      <c r="D19" s="23">
        <f>D72</f>
        <v>0</v>
      </c>
      <c r="E19" s="23">
        <f>E72</f>
        <v>0</v>
      </c>
      <c r="F19" s="23">
        <f>F72</f>
        <v>0</v>
      </c>
      <c r="G19" s="23">
        <f>G72</f>
        <v>0</v>
      </c>
      <c r="H19" s="24">
        <v>0</v>
      </c>
      <c r="I19" s="24">
        <v>0</v>
      </c>
      <c r="J19" s="24">
        <v>0</v>
      </c>
      <c r="K19" s="24">
        <v>-150000</v>
      </c>
      <c r="L19" s="25">
        <v>0</v>
      </c>
    </row>
    <row r="20" spans="1:12" x14ac:dyDescent="0.25">
      <c r="A20" s="10"/>
      <c r="B20" s="11"/>
      <c r="C20" s="23"/>
      <c r="D20" s="23"/>
      <c r="E20" s="23"/>
      <c r="F20" s="23"/>
      <c r="G20" s="23"/>
      <c r="H20" s="24"/>
      <c r="I20" s="24"/>
      <c r="J20" s="24"/>
      <c r="K20" s="24"/>
      <c r="L20" s="25"/>
    </row>
    <row r="21" spans="1:12" x14ac:dyDescent="0.25">
      <c r="A21" s="10"/>
      <c r="B21" s="11"/>
      <c r="C21" s="23"/>
      <c r="D21" s="23"/>
      <c r="E21" s="23"/>
      <c r="F21" s="23"/>
      <c r="G21" s="23"/>
      <c r="H21" s="24"/>
      <c r="I21" s="24"/>
      <c r="J21" s="24"/>
      <c r="K21" s="24"/>
      <c r="L21" s="25"/>
    </row>
    <row r="22" spans="1:12" x14ac:dyDescent="0.25">
      <c r="A22" s="14" t="s">
        <v>19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 x14ac:dyDescent="0.25">
      <c r="A23" s="18" t="s">
        <v>20</v>
      </c>
      <c r="B23" s="6"/>
      <c r="C23" s="28">
        <v>102007</v>
      </c>
      <c r="D23" s="28">
        <v>118086</v>
      </c>
      <c r="E23" s="28">
        <v>131345</v>
      </c>
      <c r="F23" s="28">
        <v>142341</v>
      </c>
      <c r="G23" s="28">
        <v>150772</v>
      </c>
      <c r="H23" s="29">
        <f>G23*(1+H6)</f>
        <v>158310.6</v>
      </c>
      <c r="I23" s="29">
        <f>H23*(1+I6)</f>
        <v>165434.57699999999</v>
      </c>
      <c r="J23" s="29">
        <f>I23*(1+J6)</f>
        <v>172051.96007999999</v>
      </c>
      <c r="K23" s="29">
        <f>J23*(1+K6)</f>
        <v>178073.77868279998</v>
      </c>
      <c r="L23" s="29">
        <f>K23*(1+L6)</f>
        <v>183415.99204328397</v>
      </c>
    </row>
    <row r="24" spans="1:12" x14ac:dyDescent="0.25">
      <c r="A24" s="10" t="s">
        <v>21</v>
      </c>
      <c r="B24" s="11"/>
      <c r="C24" s="24">
        <v>39023</v>
      </c>
      <c r="D24" s="24">
        <v>48004</v>
      </c>
      <c r="E24" s="24">
        <v>49123</v>
      </c>
      <c r="F24" s="24">
        <v>53253.999999999993</v>
      </c>
      <c r="G24" s="24">
        <v>57309.999999999993</v>
      </c>
      <c r="H24" s="30">
        <f>H7*H23</f>
        <v>58574.921999999999</v>
      </c>
      <c r="I24" s="30">
        <f>I7*I23</f>
        <v>61210.793489999996</v>
      </c>
      <c r="J24" s="30">
        <f>J7*J23</f>
        <v>61938.705628799995</v>
      </c>
      <c r="K24" s="30">
        <f>K7*K23</f>
        <v>64106.560325807994</v>
      </c>
      <c r="L24" s="30">
        <f>L7*L23</f>
        <v>64195.597215149384</v>
      </c>
    </row>
    <row r="25" spans="1:12" x14ac:dyDescent="0.25">
      <c r="A25" s="18" t="s">
        <v>22</v>
      </c>
      <c r="B25" s="6"/>
      <c r="C25" s="19">
        <f t="shared" ref="C25:L25" si="3">C23-C24</f>
        <v>62984</v>
      </c>
      <c r="D25" s="19">
        <f t="shared" si="3"/>
        <v>70082</v>
      </c>
      <c r="E25" s="19">
        <f t="shared" si="3"/>
        <v>82222</v>
      </c>
      <c r="F25" s="19">
        <f t="shared" si="3"/>
        <v>89087</v>
      </c>
      <c r="G25" s="19">
        <f t="shared" si="3"/>
        <v>93462</v>
      </c>
      <c r="H25" s="19">
        <f t="shared" si="3"/>
        <v>99735.678000000014</v>
      </c>
      <c r="I25" s="19">
        <f t="shared" si="3"/>
        <v>104223.78350999999</v>
      </c>
      <c r="J25" s="19">
        <f t="shared" si="3"/>
        <v>110113.25445119999</v>
      </c>
      <c r="K25" s="19">
        <f t="shared" si="3"/>
        <v>113967.21835699199</v>
      </c>
      <c r="L25" s="19">
        <f t="shared" si="3"/>
        <v>119220.39482813459</v>
      </c>
    </row>
    <row r="26" spans="1:12" x14ac:dyDescent="0.25">
      <c r="A26" s="18" t="s">
        <v>23</v>
      </c>
      <c r="B26" s="6"/>
      <c r="C26" s="28"/>
      <c r="D26" s="28"/>
      <c r="E26" s="28"/>
      <c r="F26" s="28"/>
      <c r="G26" s="28"/>
      <c r="H26" s="31"/>
      <c r="I26" s="31"/>
      <c r="J26" s="31"/>
      <c r="K26" s="31"/>
      <c r="L26" s="32"/>
    </row>
    <row r="27" spans="1:12" x14ac:dyDescent="0.25">
      <c r="A27" s="10" t="s">
        <v>24</v>
      </c>
      <c r="B27" s="11"/>
      <c r="C27" s="24">
        <v>26427</v>
      </c>
      <c r="D27" s="24">
        <v>22658</v>
      </c>
      <c r="E27" s="24">
        <v>23872</v>
      </c>
      <c r="F27" s="24">
        <v>23002</v>
      </c>
      <c r="G27" s="24">
        <v>25245</v>
      </c>
      <c r="H27" s="33">
        <f t="shared" ref="H27:L28" si="4">H8</f>
        <v>25000</v>
      </c>
      <c r="I27" s="33">
        <f t="shared" si="4"/>
        <v>25000</v>
      </c>
      <c r="J27" s="33">
        <f t="shared" si="4"/>
        <v>25000</v>
      </c>
      <c r="K27" s="33">
        <f t="shared" si="4"/>
        <v>25000</v>
      </c>
      <c r="L27" s="33">
        <f t="shared" si="4"/>
        <v>25000</v>
      </c>
    </row>
    <row r="28" spans="1:12" x14ac:dyDescent="0.25">
      <c r="A28" s="10" t="s">
        <v>25</v>
      </c>
      <c r="B28" s="11"/>
      <c r="C28" s="24">
        <v>10963</v>
      </c>
      <c r="D28" s="24">
        <v>10125</v>
      </c>
      <c r="E28" s="24">
        <v>10087</v>
      </c>
      <c r="F28" s="24">
        <v>11020</v>
      </c>
      <c r="G28" s="24">
        <v>11412</v>
      </c>
      <c r="H28" s="33">
        <f t="shared" si="4"/>
        <v>10000</v>
      </c>
      <c r="I28" s="33">
        <f t="shared" si="4"/>
        <v>10000</v>
      </c>
      <c r="J28" s="33">
        <f t="shared" si="4"/>
        <v>10000</v>
      </c>
      <c r="K28" s="33">
        <f t="shared" si="4"/>
        <v>10000</v>
      </c>
      <c r="L28" s="33">
        <f t="shared" si="4"/>
        <v>10000</v>
      </c>
    </row>
    <row r="29" spans="1:12" x14ac:dyDescent="0.25">
      <c r="A29" s="10" t="s">
        <v>26</v>
      </c>
      <c r="B29" s="11"/>
      <c r="C29" s="24">
        <v>19500</v>
      </c>
      <c r="D29" s="24">
        <v>18150</v>
      </c>
      <c r="E29" s="24">
        <v>17205</v>
      </c>
      <c r="F29" s="24">
        <v>16543.5</v>
      </c>
      <c r="G29" s="24">
        <v>16080.45</v>
      </c>
      <c r="H29" s="34">
        <f>H93</f>
        <v>15008.420000000002</v>
      </c>
      <c r="I29" s="34">
        <f>I93</f>
        <v>15005.052000000003</v>
      </c>
      <c r="J29" s="34">
        <f>J93</f>
        <v>13003.031200000001</v>
      </c>
      <c r="K29" s="34">
        <f>K93</f>
        <v>17801.818719999999</v>
      </c>
      <c r="L29" s="34">
        <f>L93</f>
        <v>14681.091232000001</v>
      </c>
    </row>
    <row r="30" spans="1:12" x14ac:dyDescent="0.25">
      <c r="A30" s="10" t="s">
        <v>27</v>
      </c>
      <c r="B30" s="11"/>
      <c r="C30" s="24">
        <v>2500</v>
      </c>
      <c r="D30" s="24">
        <v>2500</v>
      </c>
      <c r="E30" s="24">
        <v>1500</v>
      </c>
      <c r="F30" s="24">
        <v>900</v>
      </c>
      <c r="G30" s="24">
        <v>900</v>
      </c>
      <c r="H30" s="34">
        <f>H100</f>
        <v>900</v>
      </c>
      <c r="I30" s="34">
        <f>I100</f>
        <v>900</v>
      </c>
      <c r="J30" s="34">
        <f>J100</f>
        <v>900</v>
      </c>
      <c r="K30" s="34">
        <f>K100</f>
        <v>300</v>
      </c>
      <c r="L30" s="34">
        <f>L100</f>
        <v>300</v>
      </c>
    </row>
    <row r="31" spans="1:12" x14ac:dyDescent="0.25">
      <c r="A31" s="18" t="s">
        <v>28</v>
      </c>
      <c r="B31" s="11"/>
      <c r="C31" s="19">
        <f t="shared" ref="C31:L31" si="5">SUM(C27:C30)</f>
        <v>59390</v>
      </c>
      <c r="D31" s="19">
        <f t="shared" si="5"/>
        <v>53433</v>
      </c>
      <c r="E31" s="19">
        <f t="shared" si="5"/>
        <v>52664</v>
      </c>
      <c r="F31" s="19">
        <f t="shared" si="5"/>
        <v>51465.5</v>
      </c>
      <c r="G31" s="19">
        <f t="shared" si="5"/>
        <v>53637.45</v>
      </c>
      <c r="H31" s="19">
        <f t="shared" si="5"/>
        <v>50908.42</v>
      </c>
      <c r="I31" s="19">
        <f t="shared" si="5"/>
        <v>50905.052000000003</v>
      </c>
      <c r="J31" s="19">
        <f t="shared" si="5"/>
        <v>48903.031199999998</v>
      </c>
      <c r="K31" s="19">
        <f t="shared" si="5"/>
        <v>53101.818719999996</v>
      </c>
      <c r="L31" s="19">
        <f t="shared" si="5"/>
        <v>49981.091231999999</v>
      </c>
    </row>
    <row r="32" spans="1:12" x14ac:dyDescent="0.25">
      <c r="A32" s="18" t="s">
        <v>29</v>
      </c>
      <c r="B32" s="6"/>
      <c r="C32" s="19">
        <f t="shared" ref="C32:L32" si="6">C25-C31</f>
        <v>3594</v>
      </c>
      <c r="D32" s="19">
        <f t="shared" si="6"/>
        <v>16649</v>
      </c>
      <c r="E32" s="19">
        <f t="shared" si="6"/>
        <v>29558</v>
      </c>
      <c r="F32" s="19">
        <f t="shared" si="6"/>
        <v>37621.5</v>
      </c>
      <c r="G32" s="19">
        <f t="shared" si="6"/>
        <v>39824.550000000003</v>
      </c>
      <c r="H32" s="19">
        <f t="shared" si="6"/>
        <v>48827.258000000016</v>
      </c>
      <c r="I32" s="19">
        <f t="shared" si="6"/>
        <v>53318.731509999991</v>
      </c>
      <c r="J32" s="19">
        <f t="shared" si="6"/>
        <v>61210.22325119999</v>
      </c>
      <c r="K32" s="19">
        <f t="shared" si="6"/>
        <v>60865.399636991991</v>
      </c>
      <c r="L32" s="19">
        <f t="shared" si="6"/>
        <v>69239.303596134589</v>
      </c>
    </row>
    <row r="33" spans="1:12" x14ac:dyDescent="0.25">
      <c r="A33" s="18"/>
      <c r="B33" s="6"/>
      <c r="C33" s="28"/>
      <c r="D33" s="28"/>
      <c r="E33" s="28"/>
      <c r="F33" s="28"/>
      <c r="G33" s="28"/>
      <c r="H33" s="31"/>
      <c r="I33" s="31"/>
      <c r="J33" s="31"/>
      <c r="K33" s="31"/>
      <c r="L33" s="32"/>
    </row>
    <row r="34" spans="1:12" x14ac:dyDescent="0.25">
      <c r="A34" s="10" t="s">
        <v>30</v>
      </c>
      <c r="B34" s="11"/>
      <c r="C34" s="24">
        <v>1120.1708000000001</v>
      </c>
      <c r="D34" s="24">
        <v>4858.2165021220308</v>
      </c>
      <c r="E34" s="24">
        <v>8482.8061148686775</v>
      </c>
      <c r="F34" s="24">
        <v>10908.02097640469</v>
      </c>
      <c r="G34" s="24">
        <v>11597.665241419718</v>
      </c>
      <c r="H34" s="30">
        <f>H32*H12</f>
        <v>13671.632240000006</v>
      </c>
      <c r="I34" s="30">
        <f>I32*I12</f>
        <v>14929.244822799999</v>
      </c>
      <c r="J34" s="30">
        <f>J32*J12</f>
        <v>17138.862510335999</v>
      </c>
      <c r="K34" s="30">
        <f>K32*K12</f>
        <v>17042.311898357759</v>
      </c>
      <c r="L34" s="30">
        <f>L32*L12</f>
        <v>19387.005006917687</v>
      </c>
    </row>
    <row r="35" spans="1:12" x14ac:dyDescent="0.25">
      <c r="A35" s="18" t="s">
        <v>31</v>
      </c>
      <c r="B35" s="6"/>
      <c r="C35" s="19">
        <f t="shared" ref="C35:L35" si="7">C32-C34</f>
        <v>2473.8292000000001</v>
      </c>
      <c r="D35" s="19">
        <f t="shared" si="7"/>
        <v>11790.783497877968</v>
      </c>
      <c r="E35" s="19">
        <f t="shared" si="7"/>
        <v>21075.193885131324</v>
      </c>
      <c r="F35" s="19">
        <f t="shared" si="7"/>
        <v>26713.479023595311</v>
      </c>
      <c r="G35" s="19">
        <f t="shared" si="7"/>
        <v>28226.884758580287</v>
      </c>
      <c r="H35" s="19">
        <f t="shared" si="7"/>
        <v>35155.62576000001</v>
      </c>
      <c r="I35" s="19">
        <f t="shared" si="7"/>
        <v>38389.486687199991</v>
      </c>
      <c r="J35" s="19">
        <f t="shared" si="7"/>
        <v>44071.360740863995</v>
      </c>
      <c r="K35" s="19">
        <f t="shared" si="7"/>
        <v>43823.087738634233</v>
      </c>
      <c r="L35" s="19">
        <f t="shared" si="7"/>
        <v>49852.298589216902</v>
      </c>
    </row>
    <row r="36" spans="1:12" x14ac:dyDescent="0.25">
      <c r="A36" s="10"/>
      <c r="B36" s="11"/>
      <c r="C36" s="24"/>
      <c r="D36" s="24"/>
      <c r="E36" s="24"/>
      <c r="F36" s="24"/>
      <c r="G36" s="24"/>
      <c r="H36" s="33"/>
      <c r="I36" s="33"/>
      <c r="J36" s="33"/>
      <c r="K36" s="33"/>
      <c r="L36" s="35"/>
    </row>
    <row r="37" spans="1:12" x14ac:dyDescent="0.25">
      <c r="A37" s="10"/>
      <c r="B37" s="11"/>
      <c r="C37" s="24"/>
      <c r="D37" s="24"/>
      <c r="E37" s="24"/>
      <c r="F37" s="24"/>
      <c r="G37" s="24"/>
      <c r="H37" s="36"/>
      <c r="I37" s="36"/>
      <c r="J37" s="36"/>
      <c r="K37" s="36"/>
      <c r="L37" s="37"/>
    </row>
    <row r="38" spans="1:12" x14ac:dyDescent="0.25">
      <c r="A38" s="14" t="s">
        <v>12</v>
      </c>
      <c r="B38" s="15"/>
      <c r="C38" s="16"/>
      <c r="D38" s="16"/>
      <c r="E38" s="16"/>
      <c r="F38" s="16"/>
      <c r="G38" s="16"/>
      <c r="H38" s="38"/>
      <c r="I38" s="38"/>
      <c r="J38" s="38"/>
      <c r="K38" s="38"/>
      <c r="L38" s="39"/>
    </row>
    <row r="39" spans="1:12" x14ac:dyDescent="0.25">
      <c r="A39" s="18" t="s">
        <v>32</v>
      </c>
      <c r="B39" s="11"/>
      <c r="C39" s="24"/>
      <c r="D39" s="24"/>
      <c r="E39" s="24"/>
      <c r="F39" s="24"/>
      <c r="G39" s="24"/>
      <c r="H39" s="33"/>
      <c r="I39" s="33"/>
      <c r="J39" s="33"/>
      <c r="K39" s="33"/>
      <c r="L39" s="35"/>
    </row>
    <row r="40" spans="1:12" x14ac:dyDescent="0.25">
      <c r="A40" s="10" t="s">
        <v>33</v>
      </c>
      <c r="B40" s="40"/>
      <c r="C40" s="24">
        <v>167971.17920000001</v>
      </c>
      <c r="D40" s="24">
        <v>181209.91269787797</v>
      </c>
      <c r="E40" s="24">
        <v>183715.25658300929</v>
      </c>
      <c r="F40" s="24">
        <v>211069.33560660461</v>
      </c>
      <c r="G40" s="24">
        <v>239549.5203651849</v>
      </c>
      <c r="H40" s="34">
        <f>H77</f>
        <v>274338.81546217122</v>
      </c>
      <c r="I40" s="34">
        <f>I77</f>
        <v>317122.0583695356</v>
      </c>
      <c r="J40" s="34">
        <f>J77</f>
        <v>328798.31953660015</v>
      </c>
      <c r="K40" s="34">
        <f>K77</f>
        <v>229912.44379265167</v>
      </c>
      <c r="L40" s="34">
        <f>L77</f>
        <v>279173.6002754987</v>
      </c>
    </row>
    <row r="41" spans="1:12" x14ac:dyDescent="0.25">
      <c r="A41" s="10" t="s">
        <v>34</v>
      </c>
      <c r="B41" s="40"/>
      <c r="C41" s="24">
        <v>5100.3500000000004</v>
      </c>
      <c r="D41" s="24">
        <v>5904.3</v>
      </c>
      <c r="E41" s="24">
        <v>6567.25</v>
      </c>
      <c r="F41" s="24">
        <v>7117.05</v>
      </c>
      <c r="G41" s="24">
        <v>7538.6</v>
      </c>
      <c r="H41" s="41">
        <f t="shared" ref="H41:L42" si="8">H23*H14/365</f>
        <v>7807.0980821917819</v>
      </c>
      <c r="I41" s="41">
        <f t="shared" si="8"/>
        <v>8158.4174958904105</v>
      </c>
      <c r="J41" s="41">
        <f t="shared" si="8"/>
        <v>8484.7541957260273</v>
      </c>
      <c r="K41" s="41">
        <f t="shared" si="8"/>
        <v>8781.7205925764374</v>
      </c>
      <c r="L41" s="41">
        <f t="shared" si="8"/>
        <v>9045.1722103537304</v>
      </c>
    </row>
    <row r="42" spans="1:12" x14ac:dyDescent="0.25">
      <c r="A42" s="10" t="s">
        <v>35</v>
      </c>
      <c r="B42" s="40"/>
      <c r="C42" s="24">
        <v>7804.6</v>
      </c>
      <c r="D42" s="24">
        <v>9600.8000000000011</v>
      </c>
      <c r="E42" s="24">
        <v>9824.6</v>
      </c>
      <c r="F42" s="24">
        <v>10530.8</v>
      </c>
      <c r="G42" s="24">
        <v>11342</v>
      </c>
      <c r="H42" s="41">
        <f t="shared" si="8"/>
        <v>11714.984399999999</v>
      </c>
      <c r="I42" s="41">
        <f t="shared" si="8"/>
        <v>12242.158697999999</v>
      </c>
      <c r="J42" s="41">
        <f t="shared" si="8"/>
        <v>12387.741125759998</v>
      </c>
      <c r="K42" s="41">
        <f t="shared" si="8"/>
        <v>12821.312065161599</v>
      </c>
      <c r="L42" s="41">
        <f t="shared" si="8"/>
        <v>12839.119443029876</v>
      </c>
    </row>
    <row r="43" spans="1:12" x14ac:dyDescent="0.25">
      <c r="A43" s="10" t="s">
        <v>36</v>
      </c>
      <c r="B43" s="11"/>
      <c r="C43" s="24">
        <v>45500</v>
      </c>
      <c r="D43" s="24">
        <v>42350</v>
      </c>
      <c r="E43" s="24">
        <v>40145</v>
      </c>
      <c r="F43" s="24">
        <v>38601.5</v>
      </c>
      <c r="G43" s="24">
        <v>37521.050000000003</v>
      </c>
      <c r="H43" s="34">
        <f>H94</f>
        <v>37512.630000000005</v>
      </c>
      <c r="I43" s="34">
        <f>I94</f>
        <v>32507.578000000001</v>
      </c>
      <c r="J43" s="34">
        <f>J94</f>
        <v>44504.546799999996</v>
      </c>
      <c r="K43" s="34">
        <f>K94</f>
        <v>36702.728080000001</v>
      </c>
      <c r="L43" s="34">
        <f>L94</f>
        <v>37021.636848000002</v>
      </c>
    </row>
    <row r="44" spans="1:12" x14ac:dyDescent="0.25">
      <c r="A44" s="18" t="s">
        <v>37</v>
      </c>
      <c r="B44" s="6"/>
      <c r="C44" s="19">
        <f t="shared" ref="C44:L44" si="9">SUM(C40:C43)</f>
        <v>226376.12920000002</v>
      </c>
      <c r="D44" s="19">
        <f t="shared" si="9"/>
        <v>239065.01269787794</v>
      </c>
      <c r="E44" s="19">
        <f t="shared" si="9"/>
        <v>240252.1065830093</v>
      </c>
      <c r="F44" s="19">
        <f t="shared" si="9"/>
        <v>267318.68560660456</v>
      </c>
      <c r="G44" s="19">
        <f t="shared" si="9"/>
        <v>295951.17036518489</v>
      </c>
      <c r="H44" s="19">
        <f t="shared" si="9"/>
        <v>331373.52794436301</v>
      </c>
      <c r="I44" s="19">
        <f t="shared" si="9"/>
        <v>370030.212563426</v>
      </c>
      <c r="J44" s="19">
        <f t="shared" si="9"/>
        <v>394175.36165808619</v>
      </c>
      <c r="K44" s="19">
        <f t="shared" si="9"/>
        <v>288218.20453038969</v>
      </c>
      <c r="L44" s="19">
        <f t="shared" si="9"/>
        <v>338079.52877688227</v>
      </c>
    </row>
    <row r="45" spans="1:12" x14ac:dyDescent="0.25">
      <c r="A45" s="18"/>
      <c r="B45" s="6"/>
      <c r="C45" s="28"/>
      <c r="D45" s="28"/>
      <c r="E45" s="28"/>
      <c r="F45" s="28"/>
      <c r="G45" s="28"/>
      <c r="H45" s="29"/>
      <c r="I45" s="29"/>
      <c r="J45" s="29"/>
      <c r="K45" s="29"/>
      <c r="L45" s="42"/>
    </row>
    <row r="46" spans="1:12" x14ac:dyDescent="0.25">
      <c r="A46" s="18" t="s">
        <v>38</v>
      </c>
      <c r="B46" s="40"/>
      <c r="C46" s="24"/>
      <c r="D46" s="24"/>
      <c r="E46" s="24"/>
      <c r="F46" s="24"/>
      <c r="G46" s="24"/>
      <c r="H46" s="33"/>
      <c r="I46" s="33"/>
      <c r="J46" s="33"/>
      <c r="K46" s="33"/>
      <c r="L46" s="35"/>
    </row>
    <row r="47" spans="1:12" x14ac:dyDescent="0.25">
      <c r="A47" s="10" t="s">
        <v>39</v>
      </c>
      <c r="B47" s="40"/>
      <c r="C47" s="24">
        <v>3902.3</v>
      </c>
      <c r="D47" s="24">
        <v>4800.4000000000005</v>
      </c>
      <c r="E47" s="24">
        <v>4912.3</v>
      </c>
      <c r="F47" s="24">
        <v>5265.4000000000005</v>
      </c>
      <c r="G47" s="24">
        <v>5671</v>
      </c>
      <c r="H47" s="41">
        <f>H24*H16/365</f>
        <v>5937.7318191780823</v>
      </c>
      <c r="I47" s="41">
        <f>I24*I16/365</f>
        <v>6204.9297510410952</v>
      </c>
      <c r="J47" s="41">
        <f>J24*J16/365</f>
        <v>6278.7181048372595</v>
      </c>
      <c r="K47" s="41">
        <f>K24*K16/365</f>
        <v>6498.4732385065636</v>
      </c>
      <c r="L47" s="41">
        <f>L24*L16/365</f>
        <v>6507.498895782267</v>
      </c>
    </row>
    <row r="48" spans="1:12" x14ac:dyDescent="0.25">
      <c r="A48" s="10" t="s">
        <v>40</v>
      </c>
      <c r="B48" s="11"/>
      <c r="C48" s="24">
        <v>50000</v>
      </c>
      <c r="D48" s="24">
        <v>50000</v>
      </c>
      <c r="E48" s="24">
        <v>30000</v>
      </c>
      <c r="F48" s="24">
        <v>30000</v>
      </c>
      <c r="G48" s="24">
        <v>30000</v>
      </c>
      <c r="H48" s="34">
        <f>H99</f>
        <v>30000</v>
      </c>
      <c r="I48" s="34">
        <f>I99</f>
        <v>30000</v>
      </c>
      <c r="J48" s="34">
        <f>J99</f>
        <v>10000</v>
      </c>
      <c r="K48" s="34">
        <f>K99</f>
        <v>10000</v>
      </c>
      <c r="L48" s="34">
        <f>L99</f>
        <v>10000</v>
      </c>
    </row>
    <row r="49" spans="1:12" x14ac:dyDescent="0.25">
      <c r="A49" s="18" t="s">
        <v>41</v>
      </c>
      <c r="B49" s="6"/>
      <c r="C49" s="19">
        <f t="shared" ref="C49:L49" si="10">SUM(C47:C48)</f>
        <v>53902.3</v>
      </c>
      <c r="D49" s="19">
        <f t="shared" si="10"/>
        <v>54800.4</v>
      </c>
      <c r="E49" s="19">
        <f t="shared" si="10"/>
        <v>34912.300000000003</v>
      </c>
      <c r="F49" s="19">
        <f t="shared" si="10"/>
        <v>35265.4</v>
      </c>
      <c r="G49" s="19">
        <f t="shared" si="10"/>
        <v>35671</v>
      </c>
      <c r="H49" s="19">
        <f t="shared" si="10"/>
        <v>35937.73181917808</v>
      </c>
      <c r="I49" s="19">
        <f t="shared" si="10"/>
        <v>36204.929751041098</v>
      </c>
      <c r="J49" s="19">
        <f t="shared" si="10"/>
        <v>16278.718104837259</v>
      </c>
      <c r="K49" s="19">
        <f t="shared" si="10"/>
        <v>16498.473238506565</v>
      </c>
      <c r="L49" s="19">
        <f t="shared" si="10"/>
        <v>16507.498895782268</v>
      </c>
    </row>
    <row r="50" spans="1:12" x14ac:dyDescent="0.25">
      <c r="A50" s="18" t="s">
        <v>42</v>
      </c>
      <c r="B50" s="11"/>
      <c r="C50" s="24"/>
      <c r="D50" s="24"/>
      <c r="E50" s="24"/>
      <c r="F50" s="24"/>
      <c r="G50" s="24"/>
      <c r="H50" s="33"/>
      <c r="I50" s="33"/>
      <c r="J50" s="33"/>
      <c r="K50" s="33"/>
      <c r="L50" s="35"/>
    </row>
    <row r="51" spans="1:12" x14ac:dyDescent="0.25">
      <c r="A51" s="10" t="s">
        <v>43</v>
      </c>
      <c r="B51" s="11"/>
      <c r="C51" s="24">
        <v>170000</v>
      </c>
      <c r="D51" s="24">
        <v>170000</v>
      </c>
      <c r="E51" s="24">
        <v>170000</v>
      </c>
      <c r="F51" s="24">
        <v>170000</v>
      </c>
      <c r="G51" s="24">
        <v>170000</v>
      </c>
      <c r="H51" s="33">
        <f>G51+H19</f>
        <v>170000</v>
      </c>
      <c r="I51" s="33">
        <f>H51+I19</f>
        <v>170000</v>
      </c>
      <c r="J51" s="33">
        <f>I51+J19</f>
        <v>170000</v>
      </c>
      <c r="K51" s="33">
        <f>J51+K19</f>
        <v>20000</v>
      </c>
      <c r="L51" s="33">
        <f>K51+L19</f>
        <v>20000</v>
      </c>
    </row>
    <row r="52" spans="1:12" x14ac:dyDescent="0.25">
      <c r="A52" s="10" t="s">
        <v>44</v>
      </c>
      <c r="B52" s="11"/>
      <c r="C52" s="24">
        <v>2473.8292000000001</v>
      </c>
      <c r="D52" s="24">
        <v>14264.612697877968</v>
      </c>
      <c r="E52" s="24">
        <v>35339.806583009296</v>
      </c>
      <c r="F52" s="24">
        <v>62053.285606604608</v>
      </c>
      <c r="G52" s="24">
        <v>90280.170365184895</v>
      </c>
      <c r="H52" s="34">
        <f>H35+G52</f>
        <v>125435.7961251849</v>
      </c>
      <c r="I52" s="34">
        <f>I35+H52</f>
        <v>163825.28281238489</v>
      </c>
      <c r="J52" s="34">
        <f>J35+I52</f>
        <v>207896.6435532489</v>
      </c>
      <c r="K52" s="34">
        <f>K35+J52</f>
        <v>251719.73129188313</v>
      </c>
      <c r="L52" s="34">
        <f>L35+K52</f>
        <v>301572.02988110005</v>
      </c>
    </row>
    <row r="53" spans="1:12" x14ac:dyDescent="0.25">
      <c r="A53" s="18" t="s">
        <v>42</v>
      </c>
      <c r="B53" s="6"/>
      <c r="C53" s="19">
        <f t="shared" ref="C53:L53" si="11">SUM(C51:C52)</f>
        <v>172473.82920000001</v>
      </c>
      <c r="D53" s="19">
        <f t="shared" si="11"/>
        <v>184264.61269787798</v>
      </c>
      <c r="E53" s="19">
        <f t="shared" si="11"/>
        <v>205339.80658300931</v>
      </c>
      <c r="F53" s="19">
        <f t="shared" si="11"/>
        <v>232053.28560660459</v>
      </c>
      <c r="G53" s="19">
        <f t="shared" si="11"/>
        <v>260280.17036518489</v>
      </c>
      <c r="H53" s="19">
        <f t="shared" si="11"/>
        <v>295435.79612518492</v>
      </c>
      <c r="I53" s="19">
        <f t="shared" si="11"/>
        <v>333825.28281238489</v>
      </c>
      <c r="J53" s="19">
        <f t="shared" si="11"/>
        <v>377896.6435532489</v>
      </c>
      <c r="K53" s="19">
        <f t="shared" si="11"/>
        <v>271719.73129188316</v>
      </c>
      <c r="L53" s="19">
        <f t="shared" si="11"/>
        <v>321572.02988110005</v>
      </c>
    </row>
    <row r="54" spans="1:12" x14ac:dyDescent="0.25">
      <c r="A54" s="18" t="s">
        <v>45</v>
      </c>
      <c r="B54" s="6"/>
      <c r="C54" s="19">
        <f t="shared" ref="C54:L54" si="12">C49+C53</f>
        <v>226376.12920000002</v>
      </c>
      <c r="D54" s="19">
        <f t="shared" si="12"/>
        <v>239065.01269787797</v>
      </c>
      <c r="E54" s="19">
        <f t="shared" si="12"/>
        <v>240252.1065830093</v>
      </c>
      <c r="F54" s="19">
        <f t="shared" si="12"/>
        <v>267318.68560660462</v>
      </c>
      <c r="G54" s="19">
        <f t="shared" si="12"/>
        <v>295951.17036518489</v>
      </c>
      <c r="H54" s="19">
        <f t="shared" si="12"/>
        <v>331373.52794436301</v>
      </c>
      <c r="I54" s="19">
        <f t="shared" si="12"/>
        <v>370030.212563426</v>
      </c>
      <c r="J54" s="19">
        <f t="shared" si="12"/>
        <v>394175.36165808619</v>
      </c>
      <c r="K54" s="19">
        <f t="shared" si="12"/>
        <v>288218.20453038975</v>
      </c>
      <c r="L54" s="19">
        <f t="shared" si="12"/>
        <v>338079.52877688233</v>
      </c>
    </row>
    <row r="55" spans="1:12" x14ac:dyDescent="0.25">
      <c r="A55" s="10"/>
      <c r="B55" s="11"/>
      <c r="C55" s="24"/>
      <c r="D55" s="24"/>
      <c r="E55" s="24"/>
      <c r="F55" s="24"/>
      <c r="G55" s="24"/>
      <c r="H55" s="36"/>
      <c r="I55" s="36"/>
      <c r="J55" s="36"/>
      <c r="K55" s="36"/>
      <c r="L55" s="37"/>
    </row>
    <row r="56" spans="1:12" x14ac:dyDescent="0.25">
      <c r="A56" s="43" t="s">
        <v>46</v>
      </c>
      <c r="B56" s="44"/>
      <c r="C56" s="45">
        <f t="shared" ref="C56:L56" si="13">C54-C44</f>
        <v>0</v>
      </c>
      <c r="D56" s="45">
        <f t="shared" si="13"/>
        <v>0</v>
      </c>
      <c r="E56" s="45">
        <f t="shared" si="13"/>
        <v>0</v>
      </c>
      <c r="F56" s="45">
        <f t="shared" si="13"/>
        <v>0</v>
      </c>
      <c r="G56" s="45">
        <f t="shared" si="13"/>
        <v>0</v>
      </c>
      <c r="H56" s="45">
        <f t="shared" si="13"/>
        <v>0</v>
      </c>
      <c r="I56" s="45">
        <f t="shared" si="13"/>
        <v>0</v>
      </c>
      <c r="J56" s="45">
        <f t="shared" si="13"/>
        <v>0</v>
      </c>
      <c r="K56" s="45">
        <f t="shared" si="13"/>
        <v>0</v>
      </c>
      <c r="L56" s="45">
        <f t="shared" si="13"/>
        <v>0</v>
      </c>
    </row>
    <row r="57" spans="1:12" x14ac:dyDescent="0.25">
      <c r="A57" s="46"/>
      <c r="B57" s="47"/>
      <c r="C57" s="48"/>
      <c r="D57" s="48"/>
      <c r="E57" s="48"/>
      <c r="F57" s="48"/>
      <c r="G57" s="48"/>
      <c r="H57" s="49"/>
      <c r="I57" s="49"/>
      <c r="J57" s="49"/>
      <c r="K57" s="49"/>
      <c r="L57" s="50"/>
    </row>
    <row r="58" spans="1:12" x14ac:dyDescent="0.25">
      <c r="A58" s="10"/>
      <c r="B58" s="11"/>
      <c r="C58" s="24"/>
      <c r="D58" s="24"/>
      <c r="E58" s="24"/>
      <c r="F58" s="24"/>
      <c r="G58" s="24"/>
      <c r="H58" s="33"/>
      <c r="I58" s="33"/>
      <c r="J58" s="33"/>
      <c r="K58" s="33"/>
      <c r="L58" s="35"/>
    </row>
    <row r="59" spans="1:12" x14ac:dyDescent="0.25">
      <c r="A59" s="14" t="s">
        <v>47</v>
      </c>
      <c r="B59" s="15"/>
      <c r="C59" s="16"/>
      <c r="D59" s="16"/>
      <c r="E59" s="16"/>
      <c r="F59" s="16"/>
      <c r="G59" s="16"/>
      <c r="H59" s="38"/>
      <c r="I59" s="38"/>
      <c r="J59" s="38"/>
      <c r="K59" s="38"/>
      <c r="L59" s="39"/>
    </row>
    <row r="60" spans="1:12" x14ac:dyDescent="0.25">
      <c r="A60" s="18" t="s">
        <v>48</v>
      </c>
      <c r="B60" s="11"/>
      <c r="C60" s="24"/>
      <c r="D60" s="24"/>
      <c r="E60" s="24"/>
      <c r="F60" s="24"/>
      <c r="G60" s="24"/>
      <c r="H60" s="33"/>
      <c r="I60" s="33"/>
      <c r="J60" s="33"/>
      <c r="K60" s="33"/>
      <c r="L60" s="35"/>
    </row>
    <row r="61" spans="1:12" x14ac:dyDescent="0.25">
      <c r="A61" s="10" t="s">
        <v>31</v>
      </c>
      <c r="B61" s="11"/>
      <c r="C61" s="12">
        <f t="shared" ref="C61:H61" si="14">C35</f>
        <v>2473.8292000000001</v>
      </c>
      <c r="D61" s="12">
        <f t="shared" si="14"/>
        <v>11790.783497877968</v>
      </c>
      <c r="E61" s="12">
        <f t="shared" si="14"/>
        <v>21075.193885131324</v>
      </c>
      <c r="F61" s="12">
        <f t="shared" si="14"/>
        <v>26713.479023595311</v>
      </c>
      <c r="G61" s="12">
        <f t="shared" si="14"/>
        <v>28226.884758580287</v>
      </c>
      <c r="H61" s="33">
        <f t="shared" si="14"/>
        <v>35155.62576000001</v>
      </c>
      <c r="I61" s="33">
        <f>I35</f>
        <v>38389.486687199991</v>
      </c>
      <c r="J61" s="33">
        <f>J35</f>
        <v>44071.360740863995</v>
      </c>
      <c r="K61" s="33">
        <f>K35</f>
        <v>43823.087738634233</v>
      </c>
      <c r="L61" s="33">
        <f>L35</f>
        <v>49852.298589216902</v>
      </c>
    </row>
    <row r="62" spans="1:12" x14ac:dyDescent="0.25">
      <c r="A62" s="10" t="s">
        <v>49</v>
      </c>
      <c r="B62" s="11"/>
      <c r="C62" s="12">
        <f>+C29</f>
        <v>19500</v>
      </c>
      <c r="D62" s="12">
        <f>+D29</f>
        <v>18150</v>
      </c>
      <c r="E62" s="12">
        <f>+E29</f>
        <v>17205</v>
      </c>
      <c r="F62" s="12">
        <f>+F29</f>
        <v>16543.5</v>
      </c>
      <c r="G62" s="12">
        <f>+G29</f>
        <v>16080.45</v>
      </c>
      <c r="H62" s="33">
        <f>H29</f>
        <v>15008.420000000002</v>
      </c>
      <c r="I62" s="33">
        <f>I29</f>
        <v>15005.052000000003</v>
      </c>
      <c r="J62" s="33">
        <f>J29</f>
        <v>13003.031200000001</v>
      </c>
      <c r="K62" s="33">
        <f>K29</f>
        <v>17801.818719999999</v>
      </c>
      <c r="L62" s="33">
        <f>L29</f>
        <v>14681.091232000001</v>
      </c>
    </row>
    <row r="63" spans="1:12" x14ac:dyDescent="0.25">
      <c r="A63" s="10" t="s">
        <v>50</v>
      </c>
      <c r="B63" s="11"/>
      <c r="C63" s="24">
        <v>9002.6500000000015</v>
      </c>
      <c r="D63" s="24">
        <v>1702.0499999999993</v>
      </c>
      <c r="E63" s="24">
        <v>774.84999999999854</v>
      </c>
      <c r="F63" s="24">
        <v>902.90000000000146</v>
      </c>
      <c r="G63" s="24">
        <v>827.14999999999782</v>
      </c>
      <c r="H63" s="33">
        <f>H88</f>
        <v>374.75066301369952</v>
      </c>
      <c r="I63" s="33">
        <f>I88</f>
        <v>611.2957798356183</v>
      </c>
      <c r="J63" s="33">
        <f>J88</f>
        <v>398.13077379945025</v>
      </c>
      <c r="K63" s="33">
        <f>K88</f>
        <v>510.7822025827063</v>
      </c>
      <c r="L63" s="33">
        <f>L88</f>
        <v>272.23333836986603</v>
      </c>
    </row>
    <row r="64" spans="1:12" x14ac:dyDescent="0.25">
      <c r="A64" s="18" t="s">
        <v>51</v>
      </c>
      <c r="B64" s="11"/>
      <c r="C64" s="19">
        <f t="shared" ref="C64:L64" si="15">C61+C62-C63</f>
        <v>12971.179199999999</v>
      </c>
      <c r="D64" s="19">
        <f t="shared" si="15"/>
        <v>28238.733497877969</v>
      </c>
      <c r="E64" s="19">
        <f t="shared" si="15"/>
        <v>37505.343885131326</v>
      </c>
      <c r="F64" s="19">
        <f t="shared" si="15"/>
        <v>42354.07902359531</v>
      </c>
      <c r="G64" s="19">
        <f t="shared" si="15"/>
        <v>43480.18475858029</v>
      </c>
      <c r="H64" s="19">
        <f t="shared" si="15"/>
        <v>49789.295096986309</v>
      </c>
      <c r="I64" s="19">
        <f t="shared" si="15"/>
        <v>52783.242907364373</v>
      </c>
      <c r="J64" s="19">
        <f t="shared" si="15"/>
        <v>56676.261167064542</v>
      </c>
      <c r="K64" s="19">
        <f t="shared" si="15"/>
        <v>61114.124256051524</v>
      </c>
      <c r="L64" s="19">
        <f t="shared" si="15"/>
        <v>64261.156482847036</v>
      </c>
    </row>
    <row r="65" spans="1:12" x14ac:dyDescent="0.25">
      <c r="A65" s="18"/>
      <c r="B65" s="11"/>
      <c r="C65" s="28"/>
      <c r="D65" s="28"/>
      <c r="E65" s="28"/>
      <c r="F65" s="28"/>
      <c r="G65" s="28"/>
      <c r="H65" s="29"/>
      <c r="I65" s="29"/>
      <c r="J65" s="29"/>
      <c r="K65" s="29"/>
      <c r="L65" s="42"/>
    </row>
    <row r="66" spans="1:12" x14ac:dyDescent="0.25">
      <c r="A66" s="18" t="s">
        <v>52</v>
      </c>
      <c r="B66" s="11"/>
      <c r="C66" s="24"/>
      <c r="D66" s="24"/>
      <c r="E66" s="24"/>
      <c r="F66" s="24"/>
      <c r="G66" s="24"/>
      <c r="H66" s="33"/>
      <c r="I66" s="33"/>
      <c r="J66" s="33"/>
      <c r="K66" s="33"/>
      <c r="L66" s="35"/>
    </row>
    <row r="67" spans="1:12" x14ac:dyDescent="0.25">
      <c r="A67" s="10" t="s">
        <v>53</v>
      </c>
      <c r="B67" s="11"/>
      <c r="C67" s="24">
        <v>15000</v>
      </c>
      <c r="D67" s="24">
        <v>15000</v>
      </c>
      <c r="E67" s="24">
        <v>15000</v>
      </c>
      <c r="F67" s="24">
        <v>15000</v>
      </c>
      <c r="G67" s="24">
        <v>15000</v>
      </c>
      <c r="H67" s="33">
        <f>H17</f>
        <v>15000</v>
      </c>
      <c r="I67" s="33">
        <f>I17</f>
        <v>10000</v>
      </c>
      <c r="J67" s="33">
        <f>J17</f>
        <v>25000</v>
      </c>
      <c r="K67" s="33">
        <f>K17</f>
        <v>10000</v>
      </c>
      <c r="L67" s="33">
        <f>L17</f>
        <v>15000</v>
      </c>
    </row>
    <row r="68" spans="1:12" x14ac:dyDescent="0.25">
      <c r="A68" s="18" t="s">
        <v>54</v>
      </c>
      <c r="B68" s="11"/>
      <c r="C68" s="19">
        <f t="shared" ref="C68:L68" si="16">SUM(C67)</f>
        <v>15000</v>
      </c>
      <c r="D68" s="19">
        <f t="shared" si="16"/>
        <v>15000</v>
      </c>
      <c r="E68" s="19">
        <f t="shared" si="16"/>
        <v>15000</v>
      </c>
      <c r="F68" s="19">
        <f t="shared" si="16"/>
        <v>15000</v>
      </c>
      <c r="G68" s="19">
        <f t="shared" si="16"/>
        <v>15000</v>
      </c>
      <c r="H68" s="19">
        <f t="shared" si="16"/>
        <v>15000</v>
      </c>
      <c r="I68" s="19">
        <f t="shared" si="16"/>
        <v>10000</v>
      </c>
      <c r="J68" s="19">
        <f t="shared" si="16"/>
        <v>25000</v>
      </c>
      <c r="K68" s="19">
        <f t="shared" si="16"/>
        <v>10000</v>
      </c>
      <c r="L68" s="19">
        <f t="shared" si="16"/>
        <v>15000</v>
      </c>
    </row>
    <row r="69" spans="1:12" x14ac:dyDescent="0.25">
      <c r="A69" s="18"/>
      <c r="B69" s="11"/>
      <c r="C69" s="28"/>
      <c r="D69" s="28"/>
      <c r="E69" s="28"/>
      <c r="F69" s="28"/>
      <c r="G69" s="28"/>
      <c r="H69" s="29"/>
      <c r="I69" s="29"/>
      <c r="J69" s="29"/>
      <c r="K69" s="29"/>
      <c r="L69" s="42"/>
    </row>
    <row r="70" spans="1:12" x14ac:dyDescent="0.25">
      <c r="A70" s="18" t="s">
        <v>55</v>
      </c>
      <c r="B70" s="11"/>
      <c r="C70" s="24"/>
      <c r="D70" s="24"/>
      <c r="E70" s="24"/>
      <c r="F70" s="24"/>
      <c r="G70" s="24"/>
      <c r="H70" s="33"/>
      <c r="I70" s="33"/>
      <c r="J70" s="33"/>
      <c r="K70" s="33"/>
      <c r="L70" s="35"/>
    </row>
    <row r="71" spans="1:12" x14ac:dyDescent="0.25">
      <c r="A71" s="10" t="s">
        <v>56</v>
      </c>
      <c r="B71" s="11"/>
      <c r="C71" s="24">
        <v>0</v>
      </c>
      <c r="D71" s="24">
        <v>0</v>
      </c>
      <c r="E71" s="24">
        <v>-20000</v>
      </c>
      <c r="F71" s="24">
        <v>0</v>
      </c>
      <c r="G71" s="24">
        <v>0</v>
      </c>
      <c r="H71" s="33">
        <f t="shared" ref="H71:L72" si="17">H18</f>
        <v>0</v>
      </c>
      <c r="I71" s="33">
        <f t="shared" si="17"/>
        <v>0</v>
      </c>
      <c r="J71" s="33">
        <f t="shared" si="17"/>
        <v>-20000</v>
      </c>
      <c r="K71" s="33">
        <f t="shared" si="17"/>
        <v>0</v>
      </c>
      <c r="L71" s="33">
        <f t="shared" si="17"/>
        <v>0</v>
      </c>
    </row>
    <row r="72" spans="1:12" x14ac:dyDescent="0.25">
      <c r="A72" s="10" t="s">
        <v>57</v>
      </c>
      <c r="B72" s="11"/>
      <c r="C72" s="24">
        <v>170000</v>
      </c>
      <c r="D72" s="24">
        <v>0</v>
      </c>
      <c r="E72" s="24">
        <v>0</v>
      </c>
      <c r="F72" s="24">
        <v>0</v>
      </c>
      <c r="G72" s="24">
        <v>0</v>
      </c>
      <c r="H72" s="33">
        <f t="shared" si="17"/>
        <v>0</v>
      </c>
      <c r="I72" s="33">
        <f t="shared" si="17"/>
        <v>0</v>
      </c>
      <c r="J72" s="33">
        <f t="shared" si="17"/>
        <v>0</v>
      </c>
      <c r="K72" s="33">
        <f t="shared" si="17"/>
        <v>-150000</v>
      </c>
      <c r="L72" s="33">
        <f t="shared" si="17"/>
        <v>0</v>
      </c>
    </row>
    <row r="73" spans="1:12" x14ac:dyDescent="0.25">
      <c r="A73" s="18" t="s">
        <v>58</v>
      </c>
      <c r="B73" s="11"/>
      <c r="C73" s="19">
        <f t="shared" ref="C73:L73" si="18">SUM(C71:C72)</f>
        <v>170000</v>
      </c>
      <c r="D73" s="19">
        <f t="shared" si="18"/>
        <v>0</v>
      </c>
      <c r="E73" s="19">
        <f t="shared" si="18"/>
        <v>-20000</v>
      </c>
      <c r="F73" s="19">
        <f t="shared" si="18"/>
        <v>0</v>
      </c>
      <c r="G73" s="19">
        <f t="shared" si="18"/>
        <v>0</v>
      </c>
      <c r="H73" s="19">
        <f t="shared" si="18"/>
        <v>0</v>
      </c>
      <c r="I73" s="19">
        <f t="shared" si="18"/>
        <v>0</v>
      </c>
      <c r="J73" s="19">
        <f t="shared" si="18"/>
        <v>-20000</v>
      </c>
      <c r="K73" s="19">
        <f t="shared" si="18"/>
        <v>-150000</v>
      </c>
      <c r="L73" s="19">
        <f t="shared" si="18"/>
        <v>0</v>
      </c>
    </row>
    <row r="74" spans="1:12" x14ac:dyDescent="0.25">
      <c r="A74" s="18"/>
      <c r="B74" s="11"/>
      <c r="C74" s="28"/>
      <c r="D74" s="28"/>
      <c r="E74" s="28"/>
      <c r="F74" s="28"/>
      <c r="G74" s="28"/>
      <c r="H74" s="29"/>
      <c r="I74" s="29"/>
      <c r="J74" s="29"/>
      <c r="K74" s="29"/>
      <c r="L74" s="42"/>
    </row>
    <row r="75" spans="1:12" x14ac:dyDescent="0.25">
      <c r="A75" s="10" t="s">
        <v>59</v>
      </c>
      <c r="B75" s="11"/>
      <c r="C75" s="23">
        <f t="shared" ref="C75:L75" si="19">C64-C68+C73</f>
        <v>167971.17920000001</v>
      </c>
      <c r="D75" s="23">
        <f t="shared" si="19"/>
        <v>13238.733497877969</v>
      </c>
      <c r="E75" s="23">
        <f t="shared" si="19"/>
        <v>2505.3438851313258</v>
      </c>
      <c r="F75" s="23">
        <f t="shared" si="19"/>
        <v>27354.07902359531</v>
      </c>
      <c r="G75" s="23">
        <f t="shared" si="19"/>
        <v>28480.18475858029</v>
      </c>
      <c r="H75" s="23">
        <f t="shared" si="19"/>
        <v>34789.295096986309</v>
      </c>
      <c r="I75" s="23">
        <f t="shared" si="19"/>
        <v>42783.242907364373</v>
      </c>
      <c r="J75" s="23">
        <f t="shared" si="19"/>
        <v>11676.261167064542</v>
      </c>
      <c r="K75" s="23">
        <f t="shared" si="19"/>
        <v>-98885.875743948476</v>
      </c>
      <c r="L75" s="23">
        <f t="shared" si="19"/>
        <v>49261.156482847036</v>
      </c>
    </row>
    <row r="76" spans="1:12" x14ac:dyDescent="0.25">
      <c r="A76" s="10" t="s">
        <v>60</v>
      </c>
      <c r="B76" s="11"/>
      <c r="C76" s="12">
        <f>B77</f>
        <v>0</v>
      </c>
      <c r="D76" s="24">
        <v>167971.17920000001</v>
      </c>
      <c r="E76" s="24">
        <v>181209.91269787797</v>
      </c>
      <c r="F76" s="24">
        <v>183715.25658300929</v>
      </c>
      <c r="G76" s="24">
        <v>211069.33560660461</v>
      </c>
      <c r="H76" s="33">
        <f>G77</f>
        <v>239549.5203651849</v>
      </c>
      <c r="I76" s="33">
        <f>H77</f>
        <v>274338.81546217122</v>
      </c>
      <c r="J76" s="33">
        <f>I77</f>
        <v>317122.0583695356</v>
      </c>
      <c r="K76" s="33">
        <f>J77</f>
        <v>328798.31953660015</v>
      </c>
      <c r="L76" s="33">
        <f>K77</f>
        <v>229912.44379265167</v>
      </c>
    </row>
    <row r="77" spans="1:12" x14ac:dyDescent="0.25">
      <c r="A77" s="18" t="s">
        <v>61</v>
      </c>
      <c r="B77" s="11"/>
      <c r="C77" s="19">
        <f t="shared" ref="C77:L77" si="20">SUM(C75:C76)</f>
        <v>167971.17920000001</v>
      </c>
      <c r="D77" s="19">
        <f t="shared" si="20"/>
        <v>181209.91269787797</v>
      </c>
      <c r="E77" s="19">
        <f t="shared" si="20"/>
        <v>183715.25658300929</v>
      </c>
      <c r="F77" s="19">
        <f t="shared" si="20"/>
        <v>211069.33560660461</v>
      </c>
      <c r="G77" s="19">
        <f t="shared" si="20"/>
        <v>239549.5203651849</v>
      </c>
      <c r="H77" s="19">
        <f t="shared" si="20"/>
        <v>274338.81546217122</v>
      </c>
      <c r="I77" s="19">
        <f t="shared" si="20"/>
        <v>317122.0583695356</v>
      </c>
      <c r="J77" s="19">
        <f t="shared" si="20"/>
        <v>328798.31953660015</v>
      </c>
      <c r="K77" s="19">
        <f t="shared" si="20"/>
        <v>229912.44379265167</v>
      </c>
      <c r="L77" s="19">
        <f t="shared" si="20"/>
        <v>279173.6002754987</v>
      </c>
    </row>
    <row r="78" spans="1:12" x14ac:dyDescent="0.25">
      <c r="A78" s="18"/>
      <c r="B78" s="11"/>
      <c r="C78" s="28"/>
      <c r="D78" s="24"/>
      <c r="E78" s="24"/>
      <c r="F78" s="24"/>
      <c r="G78" s="24"/>
      <c r="H78" s="33"/>
      <c r="I78" s="33"/>
      <c r="J78" s="33"/>
      <c r="K78" s="33"/>
      <c r="L78" s="35"/>
    </row>
    <row r="79" spans="1:12" x14ac:dyDescent="0.25">
      <c r="A79" s="51" t="s">
        <v>46</v>
      </c>
      <c r="B79" s="52"/>
      <c r="C79" s="45">
        <f t="shared" ref="C79:L79" si="21">C77-C40</f>
        <v>0</v>
      </c>
      <c r="D79" s="45">
        <f t="shared" si="21"/>
        <v>0</v>
      </c>
      <c r="E79" s="45">
        <f t="shared" si="21"/>
        <v>0</v>
      </c>
      <c r="F79" s="45">
        <f t="shared" si="21"/>
        <v>0</v>
      </c>
      <c r="G79" s="45">
        <f t="shared" si="21"/>
        <v>0</v>
      </c>
      <c r="H79" s="45">
        <f t="shared" si="21"/>
        <v>0</v>
      </c>
      <c r="I79" s="45">
        <f t="shared" si="21"/>
        <v>0</v>
      </c>
      <c r="J79" s="45">
        <f t="shared" si="21"/>
        <v>0</v>
      </c>
      <c r="K79" s="45">
        <f t="shared" si="21"/>
        <v>0</v>
      </c>
      <c r="L79" s="45">
        <f t="shared" si="21"/>
        <v>0</v>
      </c>
    </row>
    <row r="80" spans="1:12" x14ac:dyDescent="0.25">
      <c r="A80" s="18"/>
      <c r="B80" s="11"/>
      <c r="C80" s="28"/>
      <c r="D80" s="24"/>
      <c r="E80" s="24"/>
      <c r="F80" s="24"/>
      <c r="G80" s="24"/>
      <c r="H80" s="33"/>
      <c r="I80" s="33"/>
      <c r="J80" s="33"/>
      <c r="K80" s="33"/>
      <c r="L80" s="35"/>
    </row>
    <row r="81" spans="1:12" x14ac:dyDescent="0.25">
      <c r="A81" s="10"/>
      <c r="B81" s="11"/>
      <c r="C81" s="24"/>
      <c r="D81" s="24"/>
      <c r="E81" s="24"/>
      <c r="F81" s="24"/>
      <c r="G81" s="24"/>
      <c r="H81" s="33"/>
      <c r="I81" s="33"/>
      <c r="J81" s="33"/>
      <c r="K81" s="33"/>
      <c r="L81" s="35"/>
    </row>
    <row r="82" spans="1:12" x14ac:dyDescent="0.25">
      <c r="A82" s="14" t="s">
        <v>62</v>
      </c>
      <c r="B82" s="15"/>
      <c r="C82" s="16"/>
      <c r="D82" s="16"/>
      <c r="E82" s="16"/>
      <c r="F82" s="16"/>
      <c r="G82" s="16"/>
      <c r="H82" s="38"/>
      <c r="I82" s="38"/>
      <c r="J82" s="38"/>
      <c r="K82" s="38"/>
      <c r="L82" s="39"/>
    </row>
    <row r="83" spans="1:12" x14ac:dyDescent="0.25">
      <c r="A83" s="18" t="s">
        <v>63</v>
      </c>
      <c r="B83" s="11"/>
      <c r="C83" s="12"/>
      <c r="D83" s="24"/>
      <c r="E83" s="24"/>
      <c r="F83" s="24"/>
      <c r="G83" s="24"/>
      <c r="H83" s="33"/>
      <c r="I83" s="33"/>
      <c r="J83" s="33"/>
      <c r="K83" s="33"/>
      <c r="L83" s="35"/>
    </row>
    <row r="84" spans="1:12" x14ac:dyDescent="0.25">
      <c r="A84" s="10" t="s">
        <v>34</v>
      </c>
      <c r="B84" s="11"/>
      <c r="C84" s="24">
        <v>5100.3500000000004</v>
      </c>
      <c r="D84" s="24">
        <v>5904.3</v>
      </c>
      <c r="E84" s="24">
        <v>6567.25</v>
      </c>
      <c r="F84" s="24">
        <v>7117.05</v>
      </c>
      <c r="G84" s="24">
        <v>7538.6</v>
      </c>
      <c r="H84" s="33">
        <f t="shared" ref="H84:L85" si="22">H41</f>
        <v>7807.0980821917819</v>
      </c>
      <c r="I84" s="33">
        <f t="shared" si="22"/>
        <v>8158.4174958904105</v>
      </c>
      <c r="J84" s="33">
        <f t="shared" si="22"/>
        <v>8484.7541957260273</v>
      </c>
      <c r="K84" s="33">
        <f t="shared" si="22"/>
        <v>8781.7205925764374</v>
      </c>
      <c r="L84" s="33">
        <f t="shared" si="22"/>
        <v>9045.1722103537304</v>
      </c>
    </row>
    <row r="85" spans="1:12" x14ac:dyDescent="0.25">
      <c r="A85" s="10" t="s">
        <v>35</v>
      </c>
      <c r="B85" s="11"/>
      <c r="C85" s="24">
        <v>7804.6</v>
      </c>
      <c r="D85" s="24">
        <v>9600.8000000000011</v>
      </c>
      <c r="E85" s="24">
        <v>9824.6</v>
      </c>
      <c r="F85" s="24">
        <v>10530.8</v>
      </c>
      <c r="G85" s="24">
        <v>11342</v>
      </c>
      <c r="H85" s="33">
        <f t="shared" si="22"/>
        <v>11714.984399999999</v>
      </c>
      <c r="I85" s="33">
        <f t="shared" si="22"/>
        <v>12242.158697999999</v>
      </c>
      <c r="J85" s="33">
        <f t="shared" si="22"/>
        <v>12387.741125759998</v>
      </c>
      <c r="K85" s="33">
        <f t="shared" si="22"/>
        <v>12821.312065161599</v>
      </c>
      <c r="L85" s="33">
        <f t="shared" si="22"/>
        <v>12839.119443029876</v>
      </c>
    </row>
    <row r="86" spans="1:12" x14ac:dyDescent="0.25">
      <c r="A86" s="10" t="s">
        <v>39</v>
      </c>
      <c r="B86" s="11"/>
      <c r="C86" s="24">
        <v>3902.3</v>
      </c>
      <c r="D86" s="24">
        <v>4800.4000000000005</v>
      </c>
      <c r="E86" s="24">
        <v>4912.3</v>
      </c>
      <c r="F86" s="24">
        <v>5265.4000000000005</v>
      </c>
      <c r="G86" s="24">
        <v>5671</v>
      </c>
      <c r="H86" s="33">
        <f>H47</f>
        <v>5937.7318191780823</v>
      </c>
      <c r="I86" s="33">
        <f>I47</f>
        <v>6204.9297510410952</v>
      </c>
      <c r="J86" s="33">
        <f>J47</f>
        <v>6278.7181048372595</v>
      </c>
      <c r="K86" s="33">
        <f>K47</f>
        <v>6498.4732385065636</v>
      </c>
      <c r="L86" s="33">
        <f>L47</f>
        <v>6507.498895782267</v>
      </c>
    </row>
    <row r="87" spans="1:12" x14ac:dyDescent="0.25">
      <c r="A87" s="10" t="s">
        <v>64</v>
      </c>
      <c r="B87" s="11"/>
      <c r="C87" s="23">
        <f t="shared" ref="C87:H87" si="23">C84+C85-C86</f>
        <v>9002.6500000000015</v>
      </c>
      <c r="D87" s="23">
        <f t="shared" si="23"/>
        <v>10704.7</v>
      </c>
      <c r="E87" s="23">
        <f t="shared" si="23"/>
        <v>11479.55</v>
      </c>
      <c r="F87" s="23">
        <f t="shared" si="23"/>
        <v>12382.449999999997</v>
      </c>
      <c r="G87" s="23">
        <f t="shared" si="23"/>
        <v>13209.599999999999</v>
      </c>
      <c r="H87" s="23">
        <f t="shared" si="23"/>
        <v>13584.350663013698</v>
      </c>
      <c r="I87" s="23">
        <f>I84+I85-I86</f>
        <v>14195.646442849316</v>
      </c>
      <c r="J87" s="23">
        <f>J84+J85-J86</f>
        <v>14593.777216648767</v>
      </c>
      <c r="K87" s="23">
        <f>K84+K85-K86</f>
        <v>15104.559419231473</v>
      </c>
      <c r="L87" s="23">
        <f>L84+L85-L86</f>
        <v>15376.792757601339</v>
      </c>
    </row>
    <row r="88" spans="1:12" x14ac:dyDescent="0.25">
      <c r="A88" s="10" t="s">
        <v>65</v>
      </c>
      <c r="B88" s="11"/>
      <c r="C88" s="23">
        <f t="shared" ref="C88:H88" si="24">C87-B87</f>
        <v>9002.6500000000015</v>
      </c>
      <c r="D88" s="23">
        <f t="shared" si="24"/>
        <v>1702.0499999999993</v>
      </c>
      <c r="E88" s="23">
        <f t="shared" si="24"/>
        <v>774.84999999999854</v>
      </c>
      <c r="F88" s="23">
        <f t="shared" si="24"/>
        <v>902.89999999999782</v>
      </c>
      <c r="G88" s="23">
        <f t="shared" si="24"/>
        <v>827.15000000000146</v>
      </c>
      <c r="H88" s="23">
        <f t="shared" si="24"/>
        <v>374.75066301369952</v>
      </c>
      <c r="I88" s="23">
        <f>I87-H87</f>
        <v>611.2957798356183</v>
      </c>
      <c r="J88" s="23">
        <f>J87-I87</f>
        <v>398.13077379945025</v>
      </c>
      <c r="K88" s="23">
        <f>K87-J87</f>
        <v>510.7822025827063</v>
      </c>
      <c r="L88" s="23">
        <f>L87-K87</f>
        <v>272.23333836986603</v>
      </c>
    </row>
    <row r="89" spans="1:12" x14ac:dyDescent="0.25">
      <c r="A89" s="10"/>
      <c r="B89" s="11"/>
      <c r="C89" s="24"/>
      <c r="D89" s="24"/>
      <c r="E89" s="24"/>
      <c r="F89" s="24"/>
      <c r="G89" s="24"/>
      <c r="H89" s="33"/>
      <c r="I89" s="33"/>
      <c r="J89" s="33"/>
      <c r="K89" s="33"/>
      <c r="L89" s="35"/>
    </row>
    <row r="90" spans="1:12" x14ac:dyDescent="0.25">
      <c r="A90" s="18" t="s">
        <v>66</v>
      </c>
      <c r="B90" s="11"/>
      <c r="C90" s="24"/>
      <c r="D90" s="24"/>
      <c r="E90" s="24"/>
      <c r="F90" s="24"/>
      <c r="G90" s="24"/>
      <c r="H90" s="33"/>
      <c r="I90" s="33"/>
      <c r="J90" s="33"/>
      <c r="K90" s="33"/>
      <c r="L90" s="35"/>
    </row>
    <row r="91" spans="1:12" x14ac:dyDescent="0.25">
      <c r="A91" s="10" t="s">
        <v>67</v>
      </c>
      <c r="B91" s="11"/>
      <c r="C91" s="24">
        <v>50000</v>
      </c>
      <c r="D91" s="24">
        <v>45500</v>
      </c>
      <c r="E91" s="24">
        <v>42350</v>
      </c>
      <c r="F91" s="24">
        <v>40145</v>
      </c>
      <c r="G91" s="24">
        <v>38601.5</v>
      </c>
      <c r="H91" s="33">
        <f>G94</f>
        <v>37521.050000000003</v>
      </c>
      <c r="I91" s="33">
        <f>H94</f>
        <v>37512.630000000005</v>
      </c>
      <c r="J91" s="33">
        <f>I94</f>
        <v>32507.578000000001</v>
      </c>
      <c r="K91" s="33">
        <f>J94</f>
        <v>44504.546799999996</v>
      </c>
      <c r="L91" s="33">
        <f>K94</f>
        <v>36702.728080000001</v>
      </c>
    </row>
    <row r="92" spans="1:12" x14ac:dyDescent="0.25">
      <c r="A92" s="10" t="s">
        <v>68</v>
      </c>
      <c r="B92" s="11"/>
      <c r="C92" s="24">
        <v>15000</v>
      </c>
      <c r="D92" s="24">
        <v>15000</v>
      </c>
      <c r="E92" s="24">
        <v>15000</v>
      </c>
      <c r="F92" s="24">
        <v>15000</v>
      </c>
      <c r="G92" s="24">
        <v>15000</v>
      </c>
      <c r="H92" s="33">
        <f>H17</f>
        <v>15000</v>
      </c>
      <c r="I92" s="33">
        <f>I17</f>
        <v>10000</v>
      </c>
      <c r="J92" s="33">
        <f>J17</f>
        <v>25000</v>
      </c>
      <c r="K92" s="33">
        <f>K17</f>
        <v>10000</v>
      </c>
      <c r="L92" s="33">
        <f>L17</f>
        <v>15000</v>
      </c>
    </row>
    <row r="93" spans="1:12" x14ac:dyDescent="0.25">
      <c r="A93" s="10" t="s">
        <v>69</v>
      </c>
      <c r="B93" s="40"/>
      <c r="C93" s="24">
        <v>19500</v>
      </c>
      <c r="D93" s="24">
        <v>18150</v>
      </c>
      <c r="E93" s="24">
        <v>17205</v>
      </c>
      <c r="F93" s="24">
        <v>16543.5</v>
      </c>
      <c r="G93" s="24">
        <v>16080.45</v>
      </c>
      <c r="H93" s="30">
        <f>H91*H10</f>
        <v>15008.420000000002</v>
      </c>
      <c r="I93" s="30">
        <f>I91*I10</f>
        <v>15005.052000000003</v>
      </c>
      <c r="J93" s="30">
        <f>J91*J10</f>
        <v>13003.031200000001</v>
      </c>
      <c r="K93" s="30">
        <f>K91*K10</f>
        <v>17801.818719999999</v>
      </c>
      <c r="L93" s="30">
        <f>L91*L10</f>
        <v>14681.091232000001</v>
      </c>
    </row>
    <row r="94" spans="1:12" x14ac:dyDescent="0.25">
      <c r="A94" s="10" t="s">
        <v>70</v>
      </c>
      <c r="B94" s="11"/>
      <c r="C94" s="23">
        <f t="shared" ref="C94:L94" si="25">C91+C92-C93</f>
        <v>45500</v>
      </c>
      <c r="D94" s="23">
        <f t="shared" si="25"/>
        <v>42350</v>
      </c>
      <c r="E94" s="23">
        <f t="shared" si="25"/>
        <v>40145</v>
      </c>
      <c r="F94" s="23">
        <f t="shared" si="25"/>
        <v>38601.5</v>
      </c>
      <c r="G94" s="23">
        <f t="shared" si="25"/>
        <v>37521.050000000003</v>
      </c>
      <c r="H94" s="23">
        <f t="shared" si="25"/>
        <v>37512.630000000005</v>
      </c>
      <c r="I94" s="23">
        <f t="shared" si="25"/>
        <v>32507.578000000001</v>
      </c>
      <c r="J94" s="23">
        <f t="shared" si="25"/>
        <v>44504.546799999996</v>
      </c>
      <c r="K94" s="23">
        <f t="shared" si="25"/>
        <v>36702.728080000001</v>
      </c>
      <c r="L94" s="23">
        <f t="shared" si="25"/>
        <v>37021.636848000002</v>
      </c>
    </row>
    <row r="95" spans="1:12" x14ac:dyDescent="0.25">
      <c r="A95" s="10"/>
      <c r="B95" s="11"/>
      <c r="C95" s="24"/>
      <c r="D95" s="24"/>
      <c r="E95" s="24"/>
      <c r="F95" s="24"/>
      <c r="G95" s="24"/>
      <c r="H95" s="36"/>
      <c r="I95" s="36"/>
      <c r="J95" s="36"/>
      <c r="K95" s="36"/>
      <c r="L95" s="37"/>
    </row>
    <row r="96" spans="1:12" x14ac:dyDescent="0.25">
      <c r="A96" s="18" t="s">
        <v>71</v>
      </c>
      <c r="B96" s="11"/>
      <c r="C96" s="24"/>
      <c r="D96" s="24"/>
      <c r="E96" s="24"/>
      <c r="F96" s="24"/>
      <c r="G96" s="24"/>
      <c r="H96" s="33"/>
      <c r="I96" s="33"/>
      <c r="J96" s="33"/>
      <c r="K96" s="33"/>
      <c r="L96" s="35"/>
    </row>
    <row r="97" spans="1:12" x14ac:dyDescent="0.25">
      <c r="A97" s="10" t="s">
        <v>72</v>
      </c>
      <c r="B97" s="11"/>
      <c r="C97" s="24">
        <v>50000</v>
      </c>
      <c r="D97" s="24">
        <v>50000</v>
      </c>
      <c r="E97" s="24">
        <v>50000</v>
      </c>
      <c r="F97" s="24">
        <v>30000</v>
      </c>
      <c r="G97" s="24">
        <v>30000</v>
      </c>
      <c r="H97" s="33">
        <f>G99</f>
        <v>30000</v>
      </c>
      <c r="I97" s="33">
        <f>H99</f>
        <v>30000</v>
      </c>
      <c r="J97" s="33">
        <f>I99</f>
        <v>30000</v>
      </c>
      <c r="K97" s="33">
        <f>J99</f>
        <v>10000</v>
      </c>
      <c r="L97" s="33">
        <f>K99</f>
        <v>10000</v>
      </c>
    </row>
    <row r="98" spans="1:12" x14ac:dyDescent="0.25">
      <c r="A98" s="10" t="s">
        <v>73</v>
      </c>
      <c r="B98" s="11"/>
      <c r="C98" s="24">
        <v>0</v>
      </c>
      <c r="D98" s="24">
        <v>0</v>
      </c>
      <c r="E98" s="24">
        <v>-20000</v>
      </c>
      <c r="F98" s="24">
        <v>0</v>
      </c>
      <c r="G98" s="24">
        <v>0</v>
      </c>
      <c r="H98" s="53">
        <f>H18</f>
        <v>0</v>
      </c>
      <c r="I98" s="53">
        <f>I18</f>
        <v>0</v>
      </c>
      <c r="J98" s="53">
        <f>J18</f>
        <v>-20000</v>
      </c>
      <c r="K98" s="53">
        <f>K18</f>
        <v>0</v>
      </c>
      <c r="L98" s="53">
        <f>L18</f>
        <v>0</v>
      </c>
    </row>
    <row r="99" spans="1:12" x14ac:dyDescent="0.25">
      <c r="A99" s="10" t="s">
        <v>74</v>
      </c>
      <c r="B99" s="11"/>
      <c r="C99" s="23">
        <f t="shared" ref="C99:L99" si="26">SUM(C97:C98)</f>
        <v>50000</v>
      </c>
      <c r="D99" s="23">
        <f t="shared" si="26"/>
        <v>50000</v>
      </c>
      <c r="E99" s="23">
        <f t="shared" si="26"/>
        <v>30000</v>
      </c>
      <c r="F99" s="23">
        <f t="shared" si="26"/>
        <v>30000</v>
      </c>
      <c r="G99" s="23">
        <f t="shared" si="26"/>
        <v>30000</v>
      </c>
      <c r="H99" s="23">
        <f t="shared" si="26"/>
        <v>30000</v>
      </c>
      <c r="I99" s="23">
        <f t="shared" si="26"/>
        <v>30000</v>
      </c>
      <c r="J99" s="23">
        <f t="shared" si="26"/>
        <v>10000</v>
      </c>
      <c r="K99" s="23">
        <f t="shared" si="26"/>
        <v>10000</v>
      </c>
      <c r="L99" s="23">
        <f t="shared" si="26"/>
        <v>10000</v>
      </c>
    </row>
    <row r="100" spans="1:12" x14ac:dyDescent="0.25">
      <c r="A100" s="10" t="s">
        <v>75</v>
      </c>
      <c r="B100" s="40"/>
      <c r="C100" s="24">
        <v>2500</v>
      </c>
      <c r="D100" s="24">
        <v>2500</v>
      </c>
      <c r="E100" s="24">
        <v>1500</v>
      </c>
      <c r="F100" s="24">
        <v>900</v>
      </c>
      <c r="G100" s="24">
        <v>900</v>
      </c>
      <c r="H100" s="33">
        <f>H97*H11</f>
        <v>900</v>
      </c>
      <c r="I100" s="33">
        <f>I97*I11</f>
        <v>900</v>
      </c>
      <c r="J100" s="33">
        <f>J97*J11</f>
        <v>900</v>
      </c>
      <c r="K100" s="33">
        <f>K97*K11</f>
        <v>300</v>
      </c>
      <c r="L100" s="33">
        <f>L97*L11</f>
        <v>300</v>
      </c>
    </row>
    <row r="101" spans="1:12" ht="15.75" thickBot="1" x14ac:dyDescent="0.3">
      <c r="A101" s="54"/>
      <c r="B101" s="55"/>
      <c r="C101" s="56"/>
      <c r="D101" s="56"/>
      <c r="E101" s="57"/>
      <c r="F101" s="56"/>
      <c r="G101" s="56"/>
      <c r="H101" s="58"/>
      <c r="I101" s="58"/>
      <c r="J101" s="58"/>
      <c r="K101" s="58"/>
      <c r="L101" s="59"/>
    </row>
  </sheetData>
  <mergeCells count="2">
    <mergeCell ref="C1:G1"/>
    <mergeCell ref="H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</dc:creator>
  <cp:lastModifiedBy>Jackie</cp:lastModifiedBy>
  <dcterms:created xsi:type="dcterms:W3CDTF">2025-04-08T11:23:22Z</dcterms:created>
  <dcterms:modified xsi:type="dcterms:W3CDTF">2025-04-08T11:24:19Z</dcterms:modified>
</cp:coreProperties>
</file>