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e\Desktop\"/>
    </mc:Choice>
  </mc:AlternateContent>
  <xr:revisionPtr revIDLastSave="0" documentId="13_ncr:1_{BF91FB3E-BFF6-4E0F-982F-6453D0694777}" xr6:coauthVersionLast="47" xr6:coauthVersionMax="47" xr10:uidLastSave="{00000000-0000-0000-0000-000000000000}"/>
  <bookViews>
    <workbookView xWindow="-120" yWindow="-120" windowWidth="20730" windowHeight="11760" xr2:uid="{771FD979-25E4-44E0-84E5-A26602CB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1" i="1"/>
  <c r="G111" i="1"/>
  <c r="F111" i="1"/>
  <c r="E111" i="1"/>
  <c r="D111" i="1"/>
  <c r="H110" i="1"/>
  <c r="G110" i="1"/>
  <c r="F110" i="1"/>
  <c r="E110" i="1"/>
  <c r="D110" i="1"/>
  <c r="H106" i="1"/>
  <c r="G106" i="1"/>
  <c r="F106" i="1"/>
  <c r="E106" i="1"/>
  <c r="D106" i="1"/>
  <c r="M104" i="1"/>
  <c r="L104" i="1"/>
  <c r="K104" i="1"/>
  <c r="J104" i="1"/>
  <c r="I104" i="1"/>
  <c r="H104" i="1"/>
  <c r="G104" i="1"/>
  <c r="F104" i="1"/>
  <c r="E104" i="1"/>
  <c r="D104" i="1"/>
  <c r="D105" i="1" s="1"/>
  <c r="E103" i="1" s="1"/>
  <c r="E105" i="1" s="1"/>
  <c r="F103" i="1" s="1"/>
  <c r="F105" i="1" s="1"/>
  <c r="G103" i="1" s="1"/>
  <c r="G105" i="1" s="1"/>
  <c r="H103" i="1" s="1"/>
  <c r="H105" i="1" s="1"/>
  <c r="I103" i="1" s="1"/>
  <c r="H99" i="1"/>
  <c r="G99" i="1"/>
  <c r="F99" i="1"/>
  <c r="E99" i="1"/>
  <c r="D99" i="1"/>
  <c r="M98" i="1"/>
  <c r="L98" i="1"/>
  <c r="K98" i="1"/>
  <c r="J98" i="1"/>
  <c r="I98" i="1"/>
  <c r="H98" i="1"/>
  <c r="G98" i="1"/>
  <c r="F98" i="1"/>
  <c r="E98" i="1"/>
  <c r="D98" i="1"/>
  <c r="D100" i="1" s="1"/>
  <c r="E97" i="1" s="1"/>
  <c r="H92" i="1"/>
  <c r="G92" i="1"/>
  <c r="F92" i="1"/>
  <c r="E92" i="1"/>
  <c r="D92" i="1"/>
  <c r="H91" i="1"/>
  <c r="G91" i="1"/>
  <c r="F91" i="1"/>
  <c r="E91" i="1"/>
  <c r="D91" i="1"/>
  <c r="H90" i="1"/>
  <c r="G90" i="1"/>
  <c r="G93" i="1" s="1"/>
  <c r="F90" i="1"/>
  <c r="E90" i="1"/>
  <c r="D90" i="1"/>
  <c r="H78" i="1"/>
  <c r="G78" i="1"/>
  <c r="F78" i="1"/>
  <c r="E78" i="1"/>
  <c r="D78" i="1"/>
  <c r="M77" i="1"/>
  <c r="L77" i="1"/>
  <c r="K77" i="1"/>
  <c r="J77" i="1"/>
  <c r="I77" i="1"/>
  <c r="M76" i="1"/>
  <c r="L76" i="1"/>
  <c r="K76" i="1"/>
  <c r="J76" i="1"/>
  <c r="I76" i="1"/>
  <c r="H73" i="1"/>
  <c r="G73" i="1"/>
  <c r="F73" i="1"/>
  <c r="F80" i="1" s="1"/>
  <c r="F82" i="1" s="1"/>
  <c r="F85" i="1" s="1"/>
  <c r="E73" i="1"/>
  <c r="D73" i="1"/>
  <c r="M72" i="1"/>
  <c r="M73" i="1" s="1"/>
  <c r="L72" i="1"/>
  <c r="L73" i="1" s="1"/>
  <c r="K72" i="1"/>
  <c r="K73" i="1" s="1"/>
  <c r="J72" i="1"/>
  <c r="J73" i="1" s="1"/>
  <c r="I72" i="1"/>
  <c r="I73" i="1" s="1"/>
  <c r="H69" i="1"/>
  <c r="G69" i="1"/>
  <c r="F69" i="1"/>
  <c r="E69" i="1"/>
  <c r="D69" i="1"/>
  <c r="H57" i="1"/>
  <c r="G57" i="1"/>
  <c r="F57" i="1"/>
  <c r="E57" i="1"/>
  <c r="D57" i="1"/>
  <c r="I55" i="1"/>
  <c r="H53" i="1"/>
  <c r="G53" i="1"/>
  <c r="G58" i="1" s="1"/>
  <c r="F53" i="1"/>
  <c r="E53" i="1"/>
  <c r="D53" i="1"/>
  <c r="H48" i="1"/>
  <c r="G48" i="1"/>
  <c r="F48" i="1"/>
  <c r="E48" i="1"/>
  <c r="D48" i="1"/>
  <c r="H34" i="1"/>
  <c r="G34" i="1"/>
  <c r="F34" i="1"/>
  <c r="E34" i="1"/>
  <c r="D34" i="1"/>
  <c r="M31" i="1"/>
  <c r="L31" i="1"/>
  <c r="K31" i="1"/>
  <c r="J31" i="1"/>
  <c r="I31" i="1"/>
  <c r="H28" i="1"/>
  <c r="H112" i="1" s="1"/>
  <c r="G28" i="1"/>
  <c r="G112" i="1" s="1"/>
  <c r="F28" i="1"/>
  <c r="F112" i="1" s="1"/>
  <c r="E28" i="1"/>
  <c r="E112" i="1" s="1"/>
  <c r="D28" i="1"/>
  <c r="D112" i="1" s="1"/>
  <c r="I26" i="1"/>
  <c r="I110" i="1" s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E2" i="1"/>
  <c r="F2" i="1" s="1"/>
  <c r="G2" i="1" s="1"/>
  <c r="H2" i="1" s="1"/>
  <c r="I2" i="1" s="1"/>
  <c r="J2" i="1" s="1"/>
  <c r="K2" i="1" s="1"/>
  <c r="L2" i="1" s="1"/>
  <c r="M2" i="1" s="1"/>
  <c r="E100" i="1" l="1"/>
  <c r="F97" i="1" s="1"/>
  <c r="F100" i="1" s="1"/>
  <c r="G97" i="1" s="1"/>
  <c r="G100" i="1" s="1"/>
  <c r="H97" i="1" s="1"/>
  <c r="H100" i="1" s="1"/>
  <c r="I97" i="1" s="1"/>
  <c r="E58" i="1"/>
  <c r="E60" i="1" s="1"/>
  <c r="E4" i="1" s="1"/>
  <c r="D93" i="1"/>
  <c r="D94" i="1" s="1"/>
  <c r="H93" i="1"/>
  <c r="H94" i="1" s="1"/>
  <c r="J78" i="1"/>
  <c r="D35" i="1"/>
  <c r="D116" i="1" s="1"/>
  <c r="F58" i="1"/>
  <c r="F60" i="1" s="1"/>
  <c r="F4" i="1" s="1"/>
  <c r="D58" i="1"/>
  <c r="D60" i="1" s="1"/>
  <c r="D4" i="1" s="1"/>
  <c r="G80" i="1"/>
  <c r="G82" i="1" s="1"/>
  <c r="G85" i="1" s="1"/>
  <c r="I78" i="1"/>
  <c r="M78" i="1"/>
  <c r="E93" i="1"/>
  <c r="E94" i="1" s="1"/>
  <c r="H80" i="1"/>
  <c r="H82" i="1" s="1"/>
  <c r="K78" i="1"/>
  <c r="F93" i="1"/>
  <c r="F94" i="1" s="1"/>
  <c r="G60" i="1"/>
  <c r="G4" i="1" s="1"/>
  <c r="L78" i="1"/>
  <c r="I114" i="1"/>
  <c r="G35" i="1"/>
  <c r="G116" i="1" s="1"/>
  <c r="H58" i="1"/>
  <c r="H60" i="1" s="1"/>
  <c r="H4" i="1" s="1"/>
  <c r="E80" i="1"/>
  <c r="E82" i="1" s="1"/>
  <c r="E85" i="1" s="1"/>
  <c r="I106" i="1"/>
  <c r="I33" i="1" s="1"/>
  <c r="I115" i="1" s="1"/>
  <c r="I105" i="1"/>
  <c r="I99" i="1"/>
  <c r="I32" i="1" s="1"/>
  <c r="I67" i="1" s="1"/>
  <c r="H85" i="1"/>
  <c r="I81" i="1"/>
  <c r="G38" i="1"/>
  <c r="G117" i="1" s="1"/>
  <c r="G15" i="1"/>
  <c r="G83" i="1" s="1"/>
  <c r="G94" i="1"/>
  <c r="E35" i="1"/>
  <c r="I45" i="1"/>
  <c r="I90" i="1" s="1"/>
  <c r="I30" i="1"/>
  <c r="I27" i="1"/>
  <c r="J55" i="1"/>
  <c r="J26" i="1"/>
  <c r="J114" i="1" s="1"/>
  <c r="I28" i="1"/>
  <c r="H35" i="1"/>
  <c r="D80" i="1"/>
  <c r="D82" i="1" s="1"/>
  <c r="D85" i="1" s="1"/>
  <c r="F35" i="1"/>
  <c r="D38" i="1" l="1"/>
  <c r="D117" i="1" s="1"/>
  <c r="D15" i="1"/>
  <c r="D83" i="1" s="1"/>
  <c r="F116" i="1"/>
  <c r="F38" i="1"/>
  <c r="F117" i="1" s="1"/>
  <c r="F15" i="1"/>
  <c r="F83" i="1" s="1"/>
  <c r="I51" i="1"/>
  <c r="I46" i="1"/>
  <c r="I91" i="1" s="1"/>
  <c r="I111" i="1"/>
  <c r="E116" i="1"/>
  <c r="E38" i="1"/>
  <c r="E117" i="1" s="1"/>
  <c r="E15" i="1"/>
  <c r="E83" i="1" s="1"/>
  <c r="H116" i="1"/>
  <c r="H15" i="1"/>
  <c r="H83" i="1" s="1"/>
  <c r="H38" i="1"/>
  <c r="H117" i="1" s="1"/>
  <c r="I112" i="1"/>
  <c r="I113" i="1"/>
  <c r="I34" i="1"/>
  <c r="I35" i="1" s="1"/>
  <c r="J103" i="1"/>
  <c r="I52" i="1"/>
  <c r="J110" i="1"/>
  <c r="J45" i="1"/>
  <c r="J90" i="1" s="1"/>
  <c r="J30" i="1"/>
  <c r="J27" i="1"/>
  <c r="J28" i="1" s="1"/>
  <c r="K26" i="1"/>
  <c r="K55" i="1"/>
  <c r="I100" i="1"/>
  <c r="I37" i="1" l="1"/>
  <c r="I116" i="1" s="1"/>
  <c r="K45" i="1"/>
  <c r="K90" i="1" s="1"/>
  <c r="K27" i="1"/>
  <c r="K110" i="1"/>
  <c r="L26" i="1"/>
  <c r="K30" i="1"/>
  <c r="K114" i="1"/>
  <c r="I53" i="1"/>
  <c r="I92" i="1"/>
  <c r="I93" i="1" s="1"/>
  <c r="I94" i="1" s="1"/>
  <c r="I68" i="1" s="1"/>
  <c r="J111" i="1"/>
  <c r="J51" i="1"/>
  <c r="J46" i="1"/>
  <c r="J91" i="1" s="1"/>
  <c r="J113" i="1"/>
  <c r="J97" i="1"/>
  <c r="I47" i="1"/>
  <c r="J112" i="1"/>
  <c r="L55" i="1"/>
  <c r="J105" i="1"/>
  <c r="J106" i="1"/>
  <c r="J33" i="1" s="1"/>
  <c r="J115" i="1" s="1"/>
  <c r="I38" i="1" l="1"/>
  <c r="I56" i="1" s="1"/>
  <c r="I117" i="1"/>
  <c r="I66" i="1"/>
  <c r="I69" i="1" s="1"/>
  <c r="M55" i="1"/>
  <c r="J99" i="1"/>
  <c r="J32" i="1" s="1"/>
  <c r="J92" i="1"/>
  <c r="J93" i="1" s="1"/>
  <c r="J94" i="1" s="1"/>
  <c r="J68" i="1" s="1"/>
  <c r="K51" i="1"/>
  <c r="K111" i="1"/>
  <c r="K46" i="1"/>
  <c r="K91" i="1" s="1"/>
  <c r="K103" i="1"/>
  <c r="J52" i="1"/>
  <c r="J53" i="1" s="1"/>
  <c r="K113" i="1"/>
  <c r="K28" i="1"/>
  <c r="L27" i="1"/>
  <c r="M26" i="1"/>
  <c r="L110" i="1"/>
  <c r="L45" i="1"/>
  <c r="L90" i="1" s="1"/>
  <c r="L30" i="1"/>
  <c r="L114" i="1"/>
  <c r="L111" i="1" l="1"/>
  <c r="L51" i="1"/>
  <c r="L46" i="1"/>
  <c r="L91" i="1" s="1"/>
  <c r="J67" i="1"/>
  <c r="J34" i="1"/>
  <c r="J35" i="1" s="1"/>
  <c r="K106" i="1"/>
  <c r="K33" i="1" s="1"/>
  <c r="K115" i="1" s="1"/>
  <c r="K105" i="1"/>
  <c r="I57" i="1"/>
  <c r="I58" i="1" s="1"/>
  <c r="L113" i="1"/>
  <c r="K92" i="1"/>
  <c r="K93" i="1" s="1"/>
  <c r="K94" i="1" s="1"/>
  <c r="K68" i="1" s="1"/>
  <c r="K112" i="1"/>
  <c r="L28" i="1"/>
  <c r="M45" i="1"/>
  <c r="M90" i="1" s="1"/>
  <c r="M30" i="1"/>
  <c r="M110" i="1"/>
  <c r="M27" i="1"/>
  <c r="M114" i="1"/>
  <c r="J100" i="1"/>
  <c r="I80" i="1"/>
  <c r="I82" i="1" s="1"/>
  <c r="I83" i="1"/>
  <c r="J81" i="1" l="1"/>
  <c r="I44" i="1"/>
  <c r="I48" i="1" s="1"/>
  <c r="I60" i="1" s="1"/>
  <c r="I4" i="1" s="1"/>
  <c r="L112" i="1"/>
  <c r="L92" i="1"/>
  <c r="L93" i="1" s="1"/>
  <c r="L94" i="1" s="1"/>
  <c r="L68" i="1" s="1"/>
  <c r="M111" i="1"/>
  <c r="M46" i="1"/>
  <c r="M91" i="1" s="1"/>
  <c r="M51" i="1"/>
  <c r="M28" i="1"/>
  <c r="K97" i="1"/>
  <c r="J47" i="1"/>
  <c r="J37" i="1"/>
  <c r="J116" i="1" s="1"/>
  <c r="M113" i="1"/>
  <c r="K52" i="1"/>
  <c r="K53" i="1" s="1"/>
  <c r="L103" i="1"/>
  <c r="L106" i="1" l="1"/>
  <c r="L33" i="1" s="1"/>
  <c r="L115" i="1" s="1"/>
  <c r="L105" i="1"/>
  <c r="K99" i="1"/>
  <c r="K32" i="1" s="1"/>
  <c r="M112" i="1"/>
  <c r="J38" i="1"/>
  <c r="M92" i="1"/>
  <c r="M93" i="1" s="1"/>
  <c r="M94" i="1" s="1"/>
  <c r="M68" i="1" s="1"/>
  <c r="I85" i="1"/>
  <c r="K100" i="1" l="1"/>
  <c r="J117" i="1"/>
  <c r="J66" i="1"/>
  <c r="J69" i="1" s="1"/>
  <c r="J56" i="1"/>
  <c r="K67" i="1"/>
  <c r="K34" i="1"/>
  <c r="K35" i="1" s="1"/>
  <c r="K47" i="1"/>
  <c r="L97" i="1"/>
  <c r="M103" i="1"/>
  <c r="L52" i="1"/>
  <c r="L53" i="1" s="1"/>
  <c r="M106" i="1" l="1"/>
  <c r="M33" i="1" s="1"/>
  <c r="M115" i="1" s="1"/>
  <c r="M105" i="1"/>
  <c r="M52" i="1" s="1"/>
  <c r="M53" i="1" s="1"/>
  <c r="L99" i="1"/>
  <c r="L32" i="1" s="1"/>
  <c r="L100" i="1"/>
  <c r="J57" i="1"/>
  <c r="J58" i="1" s="1"/>
  <c r="J83" i="1"/>
  <c r="J80" i="1"/>
  <c r="J82" i="1" s="1"/>
  <c r="K37" i="1"/>
  <c r="K116" i="1" s="1"/>
  <c r="L67" i="1" l="1"/>
  <c r="L34" i="1"/>
  <c r="L35" i="1" s="1"/>
  <c r="J44" i="1"/>
  <c r="J48" i="1" s="1"/>
  <c r="J60" i="1" s="1"/>
  <c r="J4" i="1" s="1"/>
  <c r="J85" i="1"/>
  <c r="K81" i="1"/>
  <c r="K38" i="1"/>
  <c r="M97" i="1"/>
  <c r="L47" i="1"/>
  <c r="M99" i="1" l="1"/>
  <c r="M32" i="1" s="1"/>
  <c r="L37" i="1"/>
  <c r="L116" i="1" s="1"/>
  <c r="K117" i="1"/>
  <c r="K66" i="1"/>
  <c r="K69" i="1" s="1"/>
  <c r="K56" i="1"/>
  <c r="L38" i="1" l="1"/>
  <c r="M100" i="1"/>
  <c r="M47" i="1" s="1"/>
  <c r="L56" i="1"/>
  <c r="K57" i="1"/>
  <c r="K58" i="1" s="1"/>
  <c r="K80" i="1"/>
  <c r="K82" i="1" s="1"/>
  <c r="K83" i="1"/>
  <c r="L117" i="1"/>
  <c r="L66" i="1"/>
  <c r="L69" i="1" s="1"/>
  <c r="M67" i="1"/>
  <c r="M34" i="1"/>
  <c r="M35" i="1" s="1"/>
  <c r="L81" i="1" l="1"/>
  <c r="K44" i="1"/>
  <c r="K48" i="1" s="1"/>
  <c r="K60" i="1" s="1"/>
  <c r="K4" i="1" s="1"/>
  <c r="M37" i="1"/>
  <c r="M116" i="1" s="1"/>
  <c r="L83" i="1"/>
  <c r="L80" i="1"/>
  <c r="L82" i="1" s="1"/>
  <c r="L57" i="1"/>
  <c r="L58" i="1" s="1"/>
  <c r="K85" i="1" l="1"/>
  <c r="M81" i="1"/>
  <c r="L44" i="1"/>
  <c r="L48" i="1" s="1"/>
  <c r="L60" i="1" s="1"/>
  <c r="L4" i="1" s="1"/>
  <c r="M38" i="1"/>
  <c r="M117" i="1" l="1"/>
  <c r="M66" i="1"/>
  <c r="M69" i="1" s="1"/>
  <c r="M56" i="1"/>
  <c r="M57" i="1" s="1"/>
  <c r="M58" i="1" s="1"/>
  <c r="L85" i="1"/>
  <c r="M80" i="1" l="1"/>
  <c r="M82" i="1" s="1"/>
  <c r="M83" i="1"/>
  <c r="M44" i="1" l="1"/>
  <c r="M48" i="1" s="1"/>
  <c r="M60" i="1" s="1"/>
  <c r="M4" i="1" s="1"/>
  <c r="M85" i="1" l="1"/>
</calcChain>
</file>

<file path=xl/sharedStrings.xml><?xml version="1.0" encoding="utf-8"?>
<sst xmlns="http://schemas.openxmlformats.org/spreadsheetml/2006/main" count="92" uniqueCount="85">
  <si>
    <t>Historical Results</t>
  </si>
  <si>
    <t xml:space="preserve"> Forecast Period</t>
  </si>
  <si>
    <t>FINANCIAL STATEMENTS</t>
  </si>
  <si>
    <t>Balance Sheet Check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</si>
  <si>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</si>
  <si>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</si>
  <si>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</si>
  <si>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</si>
  <si>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</si>
  <si>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</si>
  <si>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</si>
  <si>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</si>
  <si>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</si>
  <si>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</si>
  <si>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</si>
  <si>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</si>
  <si>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</si>
  <si>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</si>
  <si>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</si>
  <si>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</si>
  <si>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</si>
  <si>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</si>
  <si>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</si>
  <si>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</si>
  <si>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</si>
  <si>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</si>
  <si>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</si>
  <si>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</si>
  <si>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</si>
  <si>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</si>
  <si>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</si>
  <si>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</si>
  <si>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</si>
  <si>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</si>
  <si>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</si>
  <si>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</si>
  <si>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</si>
  <si>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</si>
  <si>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</si>
  <si>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</si>
  <si>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</si>
  <si>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</si>
  <si>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</si>
  <si>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</si>
  <si>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</si>
  <si>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</si>
  <si>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</si>
  <si>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</si>
  <si>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</si>
  <si>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</si>
  <si>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</si>
  <si>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</si>
  <si>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</si>
  <si>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</si>
  <si>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</si>
  <si>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</si>
  <si>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</si>
  <si>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</si>
  <si>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</si>
  <si>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</si>
  <si>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</si>
  <si>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</si>
  <si>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FREE CASH FLOW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</si>
  <si>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</si>
  <si>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</si>
  <si>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</si>
  <si>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</si>
  <si>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</si>
  <si>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</si>
  <si>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</si>
  <si>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</si>
  <si>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</si>
  <si>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</si>
  <si>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</si>
  <si>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</si>
  <si>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</si>
  <si>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</si>
  <si>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Vertical Analysis</t>
  </si>
  <si>
    <t>Cost of sales</t>
  </si>
  <si>
    <t>Gross profit Margin</t>
  </si>
  <si>
    <t xml:space="preserve">Salaries and Benefits </t>
  </si>
  <si>
    <t xml:space="preserve">Rent and Overhead </t>
  </si>
  <si>
    <t xml:space="preserve">Interest </t>
  </si>
  <si>
    <t xml:space="preserve">Tax Rate 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</si>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</sst>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_-* #,##0_-;\(#,##0\)_-;_-* &quot;-&quot;_-;_-@_-"/>
    <numFmt numFmtId="166" formatCode="0.0%"/>
    <numFmt numFmtId="167" formatCode="_(* #,##0_);_(* \(#,##0\);_(* &quot;-&quot;??_);_(@_)"/>
    <numFmt numFmtId="168" formatCode="_-* #,##0_-;\-* #,##0_-;_-* &quot;-&quot;??_-;_-@_-"/>
    <numFmt numFmtId="169" formatCode="0.0000_ ;\-0.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ndara"/>
      <family val="2"/>
    </font>
    <font>
      <b/>
      <sz val="11"/>
      <name val="Candara"/>
      <family val="2"/>
    </font>
    <font>
      <sz val="11"/>
      <color theme="1"/>
      <name val="Candara"/>
      <family val="2"/>
    </font>
    <font>
      <i/>
      <sz val="11"/>
      <color theme="1"/>
      <name val="Candara"/>
      <family val="2"/>
    </font>
    <font>
      <b/>
      <sz val="11"/>
      <color theme="0"/>
      <name val="Candara"/>
      <family val="2"/>
    </font>
    <font>
      <sz val="11"/>
      <color rgb="FF0000FF"/>
      <name val="Candara"/>
      <family val="2"/>
    </font>
    <font>
      <b/>
      <sz val="11"/>
      <color theme="1"/>
      <name val="Candara"/>
      <family val="2"/>
    </font>
    <font>
      <b/>
      <sz val="11"/>
      <color rgb="FF0000FF"/>
      <name val="Candara"/>
      <family val="2"/>
    </font>
    <font>
      <i/>
      <sz val="11"/>
      <color rgb="FFFF0000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Fill="1" applyAlignment="1" applyProtection="1">
      <alignment horizontal="center"/>
      <protection locked="0"/>
    </xf>
    <xf numFmtId="165" fontId="3" fillId="2" borderId="0" xfId="1" applyNumberFormat="1" applyFont="1" applyFill="1" applyAlignment="1" applyProtection="1">
      <alignment horizontal="center"/>
      <protection locked="0"/>
    </xf>
    <xf numFmtId="165" fontId="3" fillId="3" borderId="0" xfId="1" applyNumberFormat="1" applyFont="1" applyFill="1" applyAlignment="1" applyProtection="1">
      <alignment horizontal="center"/>
      <protection locked="0"/>
    </xf>
    <xf numFmtId="165" fontId="3" fillId="0" borderId="0" xfId="1" applyNumberFormat="1" applyFont="1" applyFill="1" applyAlignment="1" applyProtection="1">
      <protection locked="0"/>
    </xf>
    <xf numFmtId="165" fontId="3" fillId="0" borderId="0" xfId="1" applyNumberFormat="1" applyFont="1" applyFill="1" applyAlignment="1" applyProtection="1">
      <alignment horizontal="center"/>
      <protection locked="0"/>
    </xf>
    <xf numFmtId="0" fontId="3" fillId="0" borderId="0" xfId="1" applyNumberFormat="1" applyFont="1" applyFill="1" applyAlignment="1" applyProtection="1">
      <protection locked="0"/>
    </xf>
    <xf numFmtId="165" fontId="4" fillId="0" borderId="0" xfId="1" applyNumberFormat="1" applyFont="1" applyProtection="1">
      <protection locked="0"/>
    </xf>
    <xf numFmtId="165" fontId="4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 applyAlignment="1" applyProtection="1">
      <alignment horizontal="right"/>
      <protection locked="0"/>
    </xf>
    <xf numFmtId="165" fontId="6" fillId="4" borderId="0" xfId="1" applyNumberFormat="1" applyFont="1" applyFill="1" applyBorder="1" applyProtection="1">
      <protection locked="0"/>
    </xf>
    <xf numFmtId="165" fontId="2" fillId="4" borderId="0" xfId="1" applyNumberFormat="1" applyFont="1" applyFill="1" applyBorder="1" applyProtection="1">
      <protection locked="0"/>
    </xf>
    <xf numFmtId="165" fontId="2" fillId="4" borderId="0" xfId="1" applyNumberFormat="1" applyFont="1" applyFill="1" applyBorder="1" applyAlignment="1" applyProtection="1">
      <alignment horizontal="center"/>
      <protection locked="0"/>
    </xf>
    <xf numFmtId="165" fontId="7" fillId="0" borderId="0" xfId="1" applyNumberFormat="1" applyFont="1" applyFill="1" applyProtection="1">
      <protection locked="0"/>
    </xf>
    <xf numFmtId="165" fontId="8" fillId="0" borderId="0" xfId="1" applyNumberFormat="1" applyFont="1" applyProtection="1">
      <protection locked="0"/>
    </xf>
    <xf numFmtId="165" fontId="4" fillId="0" borderId="1" xfId="1" applyNumberFormat="1" applyFont="1" applyBorder="1" applyProtection="1">
      <protection locked="0"/>
    </xf>
    <xf numFmtId="165" fontId="8" fillId="0" borderId="1" xfId="1" applyNumberFormat="1" applyFont="1" applyBorder="1" applyProtection="1">
      <protection locked="0"/>
    </xf>
    <xf numFmtId="165" fontId="8" fillId="0" borderId="1" xfId="1" applyNumberFormat="1" applyFont="1" applyBorder="1" applyAlignment="1" applyProtection="1">
      <alignment horizontal="center"/>
      <protection locked="0"/>
    </xf>
    <xf numFmtId="166" fontId="2" fillId="0" borderId="1" xfId="2" applyNumberFormat="1" applyFont="1" applyFill="1" applyBorder="1" applyProtection="1">
      <protection locked="0"/>
    </xf>
    <xf numFmtId="166" fontId="7" fillId="0" borderId="1" xfId="2" applyNumberFormat="1" applyFont="1" applyFill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165" fontId="4" fillId="0" borderId="0" xfId="1" applyNumberFormat="1" applyFont="1" applyBorder="1" applyAlignment="1" applyProtection="1">
      <alignment horizontal="center"/>
      <protection locked="0"/>
    </xf>
    <xf numFmtId="166" fontId="2" fillId="0" borderId="0" xfId="2" applyNumberFormat="1" applyFont="1" applyFill="1" applyBorder="1" applyProtection="1">
      <protection locked="0"/>
    </xf>
    <xf numFmtId="166" fontId="7" fillId="0" borderId="0" xfId="2" applyNumberFormat="1" applyFont="1" applyFill="1" applyBorder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165" fontId="7" fillId="0" borderId="0" xfId="1" applyNumberFormat="1" applyFont="1" applyFill="1" applyBorder="1" applyProtection="1">
      <protection locked="0"/>
    </xf>
    <xf numFmtId="165" fontId="5" fillId="0" borderId="0" xfId="1" applyNumberFormat="1" applyFont="1" applyBorder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9" fontId="7" fillId="0" borderId="0" xfId="2" applyFont="1" applyFill="1" applyAlignment="1" applyProtection="1">
      <alignment horizontal="center"/>
      <protection locked="0"/>
    </xf>
    <xf numFmtId="165" fontId="8" fillId="0" borderId="0" xfId="1" applyNumberFormat="1" applyFont="1" applyBorder="1" applyProtection="1">
      <protection locked="0"/>
    </xf>
    <xf numFmtId="165" fontId="8" fillId="0" borderId="0" xfId="1" applyNumberFormat="1" applyFont="1" applyBorder="1" applyAlignment="1" applyProtection="1">
      <alignment horizontal="center"/>
      <protection locked="0"/>
    </xf>
    <xf numFmtId="165" fontId="9" fillId="0" borderId="0" xfId="1" applyNumberFormat="1" applyFont="1" applyBorder="1" applyProtection="1">
      <protection locked="0"/>
    </xf>
    <xf numFmtId="165" fontId="3" fillId="0" borderId="0" xfId="1" applyNumberFormat="1" applyFont="1" applyBorder="1" applyProtection="1"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8" fillId="0" borderId="0" xfId="1" applyNumberFormat="1" applyFont="1" applyFill="1" applyProtection="1">
      <protection locked="0"/>
    </xf>
    <xf numFmtId="165" fontId="7" fillId="0" borderId="0" xfId="1" applyNumberFormat="1" applyFont="1" applyBorder="1" applyProtection="1">
      <protection locked="0"/>
    </xf>
    <xf numFmtId="167" fontId="4" fillId="0" borderId="0" xfId="1" applyNumberFormat="1" applyFont="1" applyFill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5" fontId="7" fillId="0" borderId="0" xfId="1" applyNumberFormat="1" applyFont="1" applyProtection="1">
      <protection locked="0"/>
    </xf>
    <xf numFmtId="165" fontId="4" fillId="0" borderId="0" xfId="1" applyNumberFormat="1" applyFont="1" applyFill="1" applyProtection="1">
      <protection locked="0"/>
    </xf>
    <xf numFmtId="165" fontId="4" fillId="5" borderId="0" xfId="1" applyNumberFormat="1" applyFont="1" applyFill="1" applyProtection="1">
      <protection locked="0"/>
    </xf>
    <xf numFmtId="165" fontId="4" fillId="0" borderId="2" xfId="1" applyNumberFormat="1" applyFont="1" applyBorder="1" applyProtection="1">
      <protection locked="0"/>
    </xf>
    <xf numFmtId="165" fontId="4" fillId="0" borderId="2" xfId="1" applyNumberFormat="1" applyFont="1" applyBorder="1" applyAlignment="1" applyProtection="1">
      <alignment horizontal="center"/>
      <protection locked="0"/>
    </xf>
    <xf numFmtId="165" fontId="7" fillId="0" borderId="2" xfId="1" applyNumberFormat="1" applyFont="1" applyBorder="1" applyProtection="1">
      <protection locked="0"/>
    </xf>
    <xf numFmtId="165" fontId="3" fillId="0" borderId="3" xfId="1" applyNumberFormat="1" applyFont="1" applyBorder="1" applyProtection="1">
      <protection locked="0"/>
    </xf>
    <xf numFmtId="167" fontId="4" fillId="0" borderId="0" xfId="1" applyNumberFormat="1" applyFont="1" applyFill="1" applyProtection="1">
      <protection locked="0"/>
    </xf>
    <xf numFmtId="165" fontId="8" fillId="0" borderId="4" xfId="1" applyNumberFormat="1" applyFont="1" applyBorder="1" applyProtection="1">
      <protection locked="0"/>
    </xf>
    <xf numFmtId="165" fontId="8" fillId="0" borderId="4" xfId="1" applyNumberFormat="1" applyFont="1" applyBorder="1" applyAlignment="1" applyProtection="1">
      <alignment horizontal="center"/>
      <protection locked="0"/>
    </xf>
    <xf numFmtId="165" fontId="3" fillId="0" borderId="4" xfId="1" applyNumberFormat="1" applyFont="1" applyBorder="1" applyProtection="1">
      <protection locked="0"/>
    </xf>
    <xf numFmtId="0" fontId="4" fillId="0" borderId="0" xfId="0" applyFont="1" applyProtection="1">
      <protection locked="0"/>
    </xf>
    <xf numFmtId="165" fontId="4" fillId="6" borderId="0" xfId="1" applyNumberFormat="1" applyFont="1" applyFill="1" applyProtection="1">
      <protection locked="0"/>
    </xf>
    <xf numFmtId="168" fontId="4" fillId="0" borderId="0" xfId="1" applyNumberFormat="1" applyFont="1" applyProtection="1">
      <protection locked="0"/>
    </xf>
    <xf numFmtId="165" fontId="8" fillId="0" borderId="3" xfId="1" applyNumberFormat="1" applyFont="1" applyBorder="1" applyProtection="1">
      <protection locked="0"/>
    </xf>
    <xf numFmtId="165" fontId="8" fillId="0" borderId="3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9" fontId="10" fillId="0" borderId="0" xfId="1" applyNumberFormat="1" applyFont="1" applyProtection="1">
      <protection locked="0"/>
    </xf>
    <xf numFmtId="169" fontId="10" fillId="0" borderId="0" xfId="1" applyNumberFormat="1" applyFont="1" applyAlignment="1" applyProtection="1">
      <alignment horizontal="center"/>
      <protection locked="0"/>
    </xf>
    <xf numFmtId="43" fontId="10" fillId="0" borderId="0" xfId="1" applyFont="1" applyProtection="1">
      <protection locked="0"/>
    </xf>
    <xf numFmtId="169" fontId="5" fillId="0" borderId="0" xfId="1" applyNumberFormat="1" applyFont="1" applyProtection="1">
      <protection locked="0"/>
    </xf>
    <xf numFmtId="169" fontId="5" fillId="0" borderId="0" xfId="1" applyNumberFormat="1" applyFont="1" applyAlignment="1" applyProtection="1">
      <alignment horizontal="center"/>
      <protection locked="0"/>
    </xf>
    <xf numFmtId="165" fontId="4" fillId="0" borderId="1" xfId="1" applyNumberFormat="1" applyFont="1" applyBorder="1" applyAlignment="1" applyProtection="1">
      <alignment horizontal="center"/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2" fillId="0" borderId="1" xfId="1" applyNumberFormat="1" applyFont="1" applyBorder="1" applyProtection="1">
      <protection locked="0"/>
    </xf>
    <xf numFmtId="0" fontId="2" fillId="0" borderId="0" xfId="0" applyFont="1"/>
    <xf numFmtId="9" fontId="4" fillId="0" borderId="0" xfId="2" applyFont="1" applyProtection="1">
      <protection locked="0"/>
    </xf>
    <xf numFmtId="9" fontId="4" fillId="0" borderId="5" xfId="2" applyFont="1" applyBorder="1" applyProtection="1">
      <protection locked="0"/>
    </xf>
    <xf numFmtId="0" fontId="3" fillId="0" borderId="0" xfId="0" applyFont="1"/>
    <xf numFmtId="166" fontId="3" fillId="0" borderId="0" xfId="2" quotePrefix="1" applyNumberFormat="1" applyFont="1" applyFill="1" applyBorder="1" applyAlignment="1">
      <alignment horizontal="right"/>
    </xf>
    <xf numFmtId="9" fontId="4" fillId="0" borderId="0" xfId="2" applyFont="1" applyBorder="1" applyProtection="1">
      <protection locked="0"/>
    </xf>
    <xf numFmtId="9" fontId="8" fillId="0" borderId="0" xfId="2" applyFo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25E1-13BD-4BF9-98FD-401321B49F8E}">
  <dimension ref="A1:M124"/>
  <sheetViews>
    <sheetView tabSelected="1" topLeftCell="A101" workbookViewId="0">
      <selection activeCell="T101" sqref="T1:T1048576"/>
    </sheetView>
  </sheetViews>
  <sheetFormatPr defaultRowHeight="15" x14ac:dyDescent="0.25"/>
  <sheetData>
    <row r="1" spans="1:13" x14ac:dyDescent="0.25">
      <c r="A1" s="1"/>
      <c r="B1" s="1"/>
      <c r="C1" s="2"/>
      <c r="D1" s="3" t="s">
        <v>0</v>
      </c>
      <c r="E1" s="3"/>
      <c r="F1" s="3"/>
      <c r="G1" s="3"/>
      <c r="H1" s="3"/>
      <c r="I1" s="4" t="s">
        <v>1</v>
      </c>
      <c r="J1" s="4"/>
      <c r="K1" s="4"/>
      <c r="L1" s="4"/>
      <c r="M1" s="4"/>
    </row>
    <row r="2" spans="1:13" x14ac:dyDescent="0.25">
      <c r="A2" s="5" t="s">
        <v>2</v>
      </c>
      <c r="B2" s="5"/>
      <c r="C2" s="6"/>
      <c r="D2" s="7">
        <v>2012</v>
      </c>
      <c r="E2" s="7">
        <f>+D2+1</f>
        <v>2013</v>
      </c>
      <c r="F2" s="7">
        <f t="shared" ref="F2:M2" si="0">+E2+1</f>
        <v>2014</v>
      </c>
      <c r="G2" s="7">
        <f t="shared" si="0"/>
        <v>2015</v>
      </c>
      <c r="H2" s="7">
        <f t="shared" si="0"/>
        <v>2016</v>
      </c>
      <c r="I2" s="7">
        <f t="shared" si="0"/>
        <v>2017</v>
      </c>
      <c r="J2" s="7">
        <f t="shared" si="0"/>
        <v>2018</v>
      </c>
      <c r="K2" s="7">
        <f t="shared" si="0"/>
        <v>2019</v>
      </c>
      <c r="L2" s="7">
        <f t="shared" si="0"/>
        <v>2020</v>
      </c>
      <c r="M2" s="7">
        <f t="shared" si="0"/>
        <v>2021</v>
      </c>
    </row>
    <row r="3" spans="1:13" x14ac:dyDescent="0.25">
      <c r="A3" s="5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8" t="s">
        <v>3</v>
      </c>
      <c r="B4" s="8"/>
      <c r="C4" s="9"/>
      <c r="D4" s="10" t="str">
        <f t="shared" ref="D4:M4" si="1">IFERROR(IF(ABS(D60)&gt;1,"ERROR","OK"),"OK")</f>
        <v>OK</v>
      </c>
      <c r="E4" s="10" t="str">
        <f t="shared" si="1"/>
        <v>OK</v>
      </c>
      <c r="F4" s="10" t="str">
        <f t="shared" si="1"/>
        <v>OK</v>
      </c>
      <c r="G4" s="10" t="str">
        <f t="shared" si="1"/>
        <v>OK</v>
      </c>
      <c r="H4" s="10" t="str">
        <f t="shared" si="1"/>
        <v>OK</v>
      </c>
      <c r="I4" s="10" t="str">
        <f t="shared" si="1"/>
        <v>OK</v>
      </c>
      <c r="J4" s="10" t="str">
        <f t="shared" si="1"/>
        <v>OK</v>
      </c>
      <c r="K4" s="10" t="str">
        <f t="shared" si="1"/>
        <v>OK</v>
      </c>
      <c r="L4" s="10" t="str">
        <f t="shared" si="1"/>
        <v>OK</v>
      </c>
      <c r="M4" s="10" t="str">
        <f t="shared" si="1"/>
        <v>OK</v>
      </c>
    </row>
    <row r="5" spans="1:13" x14ac:dyDescent="0.25">
      <c r="A5" s="8"/>
      <c r="B5" s="8"/>
      <c r="C5" s="9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11" t="s">
        <v>4</v>
      </c>
      <c r="B6" s="12"/>
      <c r="C6" s="13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8"/>
      <c r="B7" s="8"/>
      <c r="C7" s="9"/>
      <c r="D7" s="1"/>
      <c r="E7" s="1"/>
      <c r="F7" s="1"/>
      <c r="G7" s="1"/>
      <c r="H7" s="1"/>
      <c r="I7" s="14"/>
      <c r="J7" s="14"/>
      <c r="K7" s="14"/>
      <c r="L7" s="14"/>
      <c r="M7" s="14"/>
    </row>
    <row r="8" spans="1:13" x14ac:dyDescent="0.25">
      <c r="A8" s="15"/>
      <c r="B8" s="8"/>
      <c r="C8" s="9"/>
      <c r="D8" s="1"/>
      <c r="E8" s="1"/>
      <c r="F8" s="1"/>
      <c r="G8" s="1"/>
      <c r="H8" s="1"/>
      <c r="I8" s="14"/>
      <c r="J8" s="14"/>
      <c r="K8" s="14"/>
      <c r="L8" s="14"/>
      <c r="M8" s="14"/>
    </row>
    <row r="9" spans="1:13" x14ac:dyDescent="0.25">
      <c r="A9" s="16" t="s">
        <v>5</v>
      </c>
      <c r="B9" s="17"/>
      <c r="C9" s="18"/>
      <c r="D9" s="19"/>
      <c r="E9" s="19">
        <f>E26/D26-1</f>
        <v>0.15762643740135474</v>
      </c>
      <c r="F9" s="19">
        <f>F26/E26-1</f>
        <v>0.1122825737174602</v>
      </c>
      <c r="G9" s="19">
        <f>G26/F26-1</f>
        <v>8.3718451406600947E-2</v>
      </c>
      <c r="H9" s="19">
        <f>H26/G26-1</f>
        <v>5.9231001608812672E-2</v>
      </c>
      <c r="I9" s="20">
        <v>0.1</v>
      </c>
      <c r="J9" s="20">
        <v>0.1</v>
      </c>
      <c r="K9" s="20">
        <v>0.1</v>
      </c>
      <c r="L9" s="20">
        <v>0.1</v>
      </c>
      <c r="M9" s="20">
        <v>0.1</v>
      </c>
    </row>
    <row r="10" spans="1:13" x14ac:dyDescent="0.25">
      <c r="A10" s="21" t="s">
        <v>6</v>
      </c>
      <c r="B10" s="21"/>
      <c r="C10" s="22"/>
      <c r="D10" s="23">
        <f>D27/D26</f>
        <v>0.38255217779172018</v>
      </c>
      <c r="E10" s="23">
        <f>E27/E26</f>
        <v>0.40651728401334619</v>
      </c>
      <c r="F10" s="23">
        <f>F27/F26</f>
        <v>0.37399977159389397</v>
      </c>
      <c r="G10" s="23">
        <f>G27/G26</f>
        <v>0.369914501092447</v>
      </c>
      <c r="H10" s="23">
        <f>H27/H26</f>
        <v>0.37613084657628737</v>
      </c>
      <c r="I10" s="24">
        <v>0.42</v>
      </c>
      <c r="J10" s="24">
        <v>0.47</v>
      </c>
      <c r="K10" s="24">
        <v>0.5</v>
      </c>
      <c r="L10" s="24">
        <v>0.36</v>
      </c>
      <c r="M10" s="24">
        <v>0.35</v>
      </c>
    </row>
    <row r="11" spans="1:13" x14ac:dyDescent="0.25">
      <c r="A11" s="21" t="s">
        <v>7</v>
      </c>
      <c r="B11" s="21"/>
      <c r="C11" s="22"/>
      <c r="D11" s="23">
        <f>D30/D26</f>
        <v>0.25907045594910155</v>
      </c>
      <c r="E11" s="23">
        <f>E30/E26</f>
        <v>0.19187710651559034</v>
      </c>
      <c r="F11" s="23">
        <f>F30/F26</f>
        <v>0.18175035212608018</v>
      </c>
      <c r="G11" s="23">
        <f>G30/G26</f>
        <v>0.16159785304304453</v>
      </c>
      <c r="H11" s="23">
        <f>H30/H26</f>
        <v>0.16743825113416283</v>
      </c>
      <c r="I11" s="24">
        <v>0.17</v>
      </c>
      <c r="J11" s="24">
        <v>0.17</v>
      </c>
      <c r="K11" s="24">
        <v>0.17</v>
      </c>
      <c r="L11" s="24">
        <v>0.17</v>
      </c>
      <c r="M11" s="24">
        <v>0.17</v>
      </c>
    </row>
    <row r="12" spans="1:13" x14ac:dyDescent="0.25">
      <c r="A12" s="21" t="s">
        <v>8</v>
      </c>
      <c r="B12" s="21"/>
      <c r="C12" s="22"/>
      <c r="D12" s="25">
        <f>D31</f>
        <v>10963</v>
      </c>
      <c r="E12" s="25">
        <f>E31</f>
        <v>10125</v>
      </c>
      <c r="F12" s="25">
        <f>F31</f>
        <v>10087</v>
      </c>
      <c r="G12" s="25">
        <f>G31</f>
        <v>11020</v>
      </c>
      <c r="H12" s="25">
        <f>H31</f>
        <v>11412</v>
      </c>
      <c r="I12" s="26">
        <v>15000</v>
      </c>
      <c r="J12" s="26">
        <v>15000</v>
      </c>
      <c r="K12" s="26">
        <v>15000</v>
      </c>
      <c r="L12" s="26">
        <v>15000</v>
      </c>
      <c r="M12" s="26">
        <v>15000</v>
      </c>
    </row>
    <row r="13" spans="1:13" x14ac:dyDescent="0.25">
      <c r="A13" s="21" t="s">
        <v>9</v>
      </c>
      <c r="B13" s="21"/>
      <c r="C13" s="22"/>
      <c r="D13" s="23">
        <f>D32/D47</f>
        <v>0.42857142857142855</v>
      </c>
      <c r="E13" s="23">
        <f>E32/E47</f>
        <v>0.42857142857142855</v>
      </c>
      <c r="F13" s="23">
        <f>F32/F47</f>
        <v>0.42857142857142855</v>
      </c>
      <c r="G13" s="23">
        <f>G32/G47</f>
        <v>0.42856587741567792</v>
      </c>
      <c r="H13" s="23">
        <f>H32/H47</f>
        <v>0.42857199968017906</v>
      </c>
      <c r="I13" s="24">
        <v>0.35</v>
      </c>
      <c r="J13" s="24">
        <v>0.35</v>
      </c>
      <c r="K13" s="24">
        <v>0.35</v>
      </c>
      <c r="L13" s="24">
        <v>0.35</v>
      </c>
      <c r="M13" s="24">
        <v>0.35</v>
      </c>
    </row>
    <row r="14" spans="1:13" x14ac:dyDescent="0.25">
      <c r="A14" s="21" t="s">
        <v>10</v>
      </c>
      <c r="B14" s="21"/>
      <c r="C14" s="22"/>
      <c r="D14" s="23">
        <f>D33/D52</f>
        <v>0.05</v>
      </c>
      <c r="E14" s="23">
        <f>E33/E52</f>
        <v>0.05</v>
      </c>
      <c r="F14" s="23">
        <f>F33/F52</f>
        <v>0.05</v>
      </c>
      <c r="G14" s="23">
        <f>G33/G52</f>
        <v>0.05</v>
      </c>
      <c r="H14" s="23">
        <f>H33/H52</f>
        <v>0.05</v>
      </c>
      <c r="I14" s="24">
        <v>0.1</v>
      </c>
      <c r="J14" s="24">
        <v>0.1</v>
      </c>
      <c r="K14" s="24">
        <v>0.1</v>
      </c>
      <c r="L14" s="24">
        <v>0.1</v>
      </c>
      <c r="M14" s="24">
        <v>0.1</v>
      </c>
    </row>
    <row r="15" spans="1:13" x14ac:dyDescent="0.25">
      <c r="A15" s="21" t="s">
        <v>11</v>
      </c>
      <c r="B15" s="27"/>
      <c r="C15" s="28"/>
      <c r="D15" s="23">
        <f>D37/D35</f>
        <v>0.31167801892042296</v>
      </c>
      <c r="E15" s="23">
        <f>E37/E35</f>
        <v>0.29180230056592171</v>
      </c>
      <c r="F15" s="23">
        <f>F37/F35</f>
        <v>0.28698850107817436</v>
      </c>
      <c r="G15" s="23">
        <f>G37/G35</f>
        <v>0.2899411500446471</v>
      </c>
      <c r="H15" s="23">
        <f>H37/H35</f>
        <v>0.29121899033183596</v>
      </c>
      <c r="I15" s="24">
        <v>0.28000000000000003</v>
      </c>
      <c r="J15" s="24">
        <v>0.28000000000000003</v>
      </c>
      <c r="K15" s="24">
        <v>0.28000000000000003</v>
      </c>
      <c r="L15" s="24">
        <v>0.28000000000000003</v>
      </c>
      <c r="M15" s="24">
        <v>0.28000000000000003</v>
      </c>
    </row>
    <row r="16" spans="1:13" x14ac:dyDescent="0.25">
      <c r="A16" s="8" t="s">
        <v>12</v>
      </c>
      <c r="B16" s="8"/>
      <c r="C16" s="29"/>
      <c r="D16" s="1">
        <f>D45/D26*365</f>
        <v>18.248747634966229</v>
      </c>
      <c r="E16" s="1">
        <f>E45/E26*365</f>
        <v>18.249072709720032</v>
      </c>
      <c r="F16" s="1">
        <f t="shared" ref="F16:H17" si="2">F45/F26*365</f>
        <v>18.249305264760743</v>
      </c>
      <c r="G16" s="1">
        <f t="shared" si="2"/>
        <v>18.249871786765585</v>
      </c>
      <c r="H16" s="1">
        <f t="shared" si="2"/>
        <v>18.248547475658611</v>
      </c>
      <c r="I16" s="14">
        <v>18</v>
      </c>
      <c r="J16" s="14">
        <v>18</v>
      </c>
      <c r="K16" s="14">
        <v>18</v>
      </c>
      <c r="L16" s="14">
        <v>18</v>
      </c>
      <c r="M16" s="14">
        <v>18</v>
      </c>
    </row>
    <row r="17" spans="1:13" x14ac:dyDescent="0.25">
      <c r="A17" s="8" t="s">
        <v>13</v>
      </c>
      <c r="B17" s="8"/>
      <c r="C17" s="29"/>
      <c r="D17" s="1">
        <f>D46/D27*365</f>
        <v>73.00374138328678</v>
      </c>
      <c r="E17" s="1">
        <f>E46/E27*365</f>
        <v>73.001520706607778</v>
      </c>
      <c r="F17" s="1">
        <f t="shared" si="2"/>
        <v>73.002972131180911</v>
      </c>
      <c r="G17" s="1">
        <f t="shared" si="2"/>
        <v>73.001386409389596</v>
      </c>
      <c r="H17" s="1">
        <f t="shared" si="2"/>
        <v>73</v>
      </c>
      <c r="I17" s="14">
        <v>80</v>
      </c>
      <c r="J17" s="14">
        <v>90</v>
      </c>
      <c r="K17" s="14">
        <v>100</v>
      </c>
      <c r="L17" s="14">
        <v>100</v>
      </c>
      <c r="M17" s="14">
        <v>100</v>
      </c>
    </row>
    <row r="18" spans="1:13" x14ac:dyDescent="0.25">
      <c r="A18" s="8" t="s">
        <v>14</v>
      </c>
      <c r="B18" s="8"/>
      <c r="C18" s="29"/>
      <c r="D18" s="1">
        <f>D51/D27*365</f>
        <v>36.497193962534915</v>
      </c>
      <c r="E18" s="1">
        <f>E51/E27*365</f>
        <v>36.496958586784437</v>
      </c>
      <c r="F18" s="1">
        <f>F51/F27*365</f>
        <v>36.497770901614317</v>
      </c>
      <c r="G18" s="1">
        <f>G51/G27*365</f>
        <v>36.497227181220801</v>
      </c>
      <c r="H18" s="1">
        <f>H51/H27*365</f>
        <v>36.5</v>
      </c>
      <c r="I18" s="14">
        <v>37</v>
      </c>
      <c r="J18" s="14">
        <v>37</v>
      </c>
      <c r="K18" s="14">
        <v>37</v>
      </c>
      <c r="L18" s="14">
        <v>37</v>
      </c>
      <c r="M18" s="14">
        <v>37</v>
      </c>
    </row>
    <row r="19" spans="1:13" x14ac:dyDescent="0.25">
      <c r="A19" s="8" t="s">
        <v>15</v>
      </c>
      <c r="B19" s="8"/>
      <c r="C19" s="9"/>
      <c r="D19" s="1">
        <f>D72</f>
        <v>15000</v>
      </c>
      <c r="E19" s="1">
        <f>E72</f>
        <v>15000</v>
      </c>
      <c r="F19" s="1">
        <f>F72</f>
        <v>15000</v>
      </c>
      <c r="G19" s="1">
        <f>G72</f>
        <v>15000</v>
      </c>
      <c r="H19" s="1">
        <f>H72</f>
        <v>15000</v>
      </c>
      <c r="I19" s="14">
        <v>15000</v>
      </c>
      <c r="J19" s="14">
        <v>15000</v>
      </c>
      <c r="K19" s="14">
        <v>15000</v>
      </c>
      <c r="L19" s="14">
        <v>15000</v>
      </c>
      <c r="M19" s="14">
        <v>15000</v>
      </c>
    </row>
    <row r="20" spans="1:13" x14ac:dyDescent="0.25">
      <c r="A20" s="8" t="s">
        <v>16</v>
      </c>
      <c r="B20" s="8"/>
      <c r="C20" s="9"/>
      <c r="D20" s="1">
        <f>D76</f>
        <v>0</v>
      </c>
      <c r="E20" s="1">
        <f>E76</f>
        <v>0</v>
      </c>
      <c r="F20" s="1">
        <f t="shared" ref="F20:H21" si="3">F76</f>
        <v>-20000</v>
      </c>
      <c r="G20" s="1">
        <f t="shared" si="3"/>
        <v>0</v>
      </c>
      <c r="H20" s="1">
        <f t="shared" si="3"/>
        <v>0</v>
      </c>
      <c r="I20" s="14">
        <v>0</v>
      </c>
      <c r="J20" s="14">
        <v>0</v>
      </c>
      <c r="K20" s="14">
        <v>-20000</v>
      </c>
      <c r="L20" s="14">
        <v>0</v>
      </c>
      <c r="M20" s="14">
        <v>0</v>
      </c>
    </row>
    <row r="21" spans="1:13" x14ac:dyDescent="0.25">
      <c r="A21" s="8" t="s">
        <v>17</v>
      </c>
      <c r="B21" s="8"/>
      <c r="C21" s="9"/>
      <c r="D21" s="1">
        <f>D77</f>
        <v>70000</v>
      </c>
      <c r="E21" s="1">
        <f>E77</f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25">
      <c r="A22" s="8"/>
      <c r="B22" s="8"/>
      <c r="C22" s="9"/>
      <c r="D22" s="1"/>
      <c r="E22" s="1"/>
      <c r="F22" s="1"/>
      <c r="G22" s="1"/>
      <c r="H22" s="1"/>
      <c r="I22" s="14"/>
      <c r="J22" s="14"/>
      <c r="K22" s="14"/>
      <c r="L22" s="14"/>
      <c r="M22" s="14"/>
    </row>
    <row r="23" spans="1:13" x14ac:dyDescent="0.25">
      <c r="A23" s="8"/>
      <c r="B23" s="8"/>
      <c r="C23" s="9"/>
      <c r="D23" s="1"/>
      <c r="E23" s="1"/>
      <c r="F23" s="1"/>
      <c r="G23" s="1"/>
      <c r="H23" s="1"/>
      <c r="I23" s="14"/>
      <c r="J23" s="14"/>
      <c r="K23" s="14"/>
      <c r="L23" s="14"/>
      <c r="M23" s="14"/>
    </row>
    <row r="24" spans="1:13" x14ac:dyDescent="0.25">
      <c r="A24" s="11" t="s">
        <v>18</v>
      </c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30"/>
      <c r="B25" s="30"/>
      <c r="C25" s="31"/>
      <c r="D25" s="32"/>
      <c r="E25" s="32"/>
      <c r="F25" s="32"/>
      <c r="G25" s="32"/>
      <c r="H25" s="32"/>
      <c r="I25" s="33"/>
      <c r="J25" s="33"/>
      <c r="K25" s="33"/>
      <c r="L25" s="33"/>
      <c r="M25" s="33"/>
    </row>
    <row r="26" spans="1:13" x14ac:dyDescent="0.25">
      <c r="A26" s="15" t="s">
        <v>19</v>
      </c>
      <c r="B26" s="15"/>
      <c r="C26" s="34"/>
      <c r="D26" s="35">
        <v>102007</v>
      </c>
      <c r="E26" s="35">
        <v>118086</v>
      </c>
      <c r="F26" s="35">
        <v>131345</v>
      </c>
      <c r="G26" s="35">
        <v>142341</v>
      </c>
      <c r="H26" s="35">
        <v>150772</v>
      </c>
      <c r="I26" s="36">
        <f>H26*(1+I9)</f>
        <v>165849.20000000001</v>
      </c>
      <c r="J26" s="36">
        <f>I26*(1+J9)</f>
        <v>182434.12000000002</v>
      </c>
      <c r="K26" s="36">
        <f>J26*(1+K9)</f>
        <v>200677.53200000004</v>
      </c>
      <c r="L26" s="36">
        <f>K26*(1+L9)</f>
        <v>220745.28520000007</v>
      </c>
      <c r="M26" s="36">
        <f>L26*(1+M9)</f>
        <v>242819.81372000009</v>
      </c>
    </row>
    <row r="27" spans="1:13" x14ac:dyDescent="0.25">
      <c r="A27" s="21" t="s">
        <v>20</v>
      </c>
      <c r="B27" s="21"/>
      <c r="C27" s="22"/>
      <c r="D27" s="37">
        <v>39023</v>
      </c>
      <c r="E27" s="37">
        <v>48004</v>
      </c>
      <c r="F27" s="37">
        <v>49123</v>
      </c>
      <c r="G27" s="37">
        <v>52654</v>
      </c>
      <c r="H27" s="37">
        <v>56710</v>
      </c>
      <c r="I27" s="38">
        <f>I26*I10</f>
        <v>69656.664000000004</v>
      </c>
      <c r="J27" s="38">
        <f>J26*J10</f>
        <v>85744.036400000012</v>
      </c>
      <c r="K27" s="38">
        <f>K26*K10</f>
        <v>100338.76600000002</v>
      </c>
      <c r="L27" s="38">
        <f>L26*L10</f>
        <v>79468.30267200002</v>
      </c>
      <c r="M27" s="38">
        <f>M26*M10</f>
        <v>84986.934802000033</v>
      </c>
    </row>
    <row r="28" spans="1:13" x14ac:dyDescent="0.25">
      <c r="A28" s="17" t="s">
        <v>21</v>
      </c>
      <c r="B28" s="17"/>
      <c r="C28" s="18"/>
      <c r="D28" s="39">
        <f t="shared" ref="D28:M28" si="4">D26-D27</f>
        <v>62984</v>
      </c>
      <c r="E28" s="39">
        <f t="shared" si="4"/>
        <v>70082</v>
      </c>
      <c r="F28" s="39">
        <f t="shared" si="4"/>
        <v>82222</v>
      </c>
      <c r="G28" s="39">
        <f t="shared" si="4"/>
        <v>89687</v>
      </c>
      <c r="H28" s="39">
        <f t="shared" si="4"/>
        <v>94062</v>
      </c>
      <c r="I28" s="39">
        <f t="shared" si="4"/>
        <v>96192.536000000007</v>
      </c>
      <c r="J28" s="39">
        <f t="shared" si="4"/>
        <v>96690.083600000013</v>
      </c>
      <c r="K28" s="39">
        <f t="shared" si="4"/>
        <v>100338.76600000002</v>
      </c>
      <c r="L28" s="39">
        <f t="shared" si="4"/>
        <v>141276.98252800005</v>
      </c>
      <c r="M28" s="39">
        <f t="shared" si="4"/>
        <v>157832.87891800006</v>
      </c>
    </row>
    <row r="29" spans="1:13" x14ac:dyDescent="0.25">
      <c r="A29" s="30" t="s">
        <v>22</v>
      </c>
      <c r="B29" s="30"/>
      <c r="C29" s="31"/>
      <c r="D29" s="40"/>
      <c r="E29" s="40"/>
      <c r="F29" s="40"/>
      <c r="G29" s="40"/>
      <c r="H29" s="40"/>
      <c r="I29" s="40"/>
      <c r="J29" s="40"/>
      <c r="K29" s="40"/>
      <c r="L29" s="33"/>
      <c r="M29" s="33"/>
    </row>
    <row r="30" spans="1:13" x14ac:dyDescent="0.25">
      <c r="A30" s="8" t="s">
        <v>23</v>
      </c>
      <c r="B30" s="8"/>
      <c r="C30" s="9"/>
      <c r="D30" s="41">
        <v>26427</v>
      </c>
      <c r="E30" s="41">
        <v>22658</v>
      </c>
      <c r="F30" s="41">
        <v>23872</v>
      </c>
      <c r="G30" s="41">
        <v>23002</v>
      </c>
      <c r="H30" s="41">
        <v>25245</v>
      </c>
      <c r="I30" s="42">
        <f>I26*I11</f>
        <v>28194.364000000005</v>
      </c>
      <c r="J30" s="42">
        <f>J26*J11</f>
        <v>31013.800400000007</v>
      </c>
      <c r="K30" s="42">
        <f>K26*K11</f>
        <v>34115.180440000011</v>
      </c>
      <c r="L30" s="42">
        <f>L26*L11</f>
        <v>37526.698484000015</v>
      </c>
      <c r="M30" s="42">
        <f>M26*M11</f>
        <v>41279.368332400016</v>
      </c>
    </row>
    <row r="31" spans="1:13" x14ac:dyDescent="0.25">
      <c r="A31" s="8" t="s">
        <v>24</v>
      </c>
      <c r="B31" s="8"/>
      <c r="C31" s="9"/>
      <c r="D31" s="41">
        <v>10963</v>
      </c>
      <c r="E31" s="41">
        <v>10125</v>
      </c>
      <c r="F31" s="41">
        <v>10087</v>
      </c>
      <c r="G31" s="41">
        <v>11020</v>
      </c>
      <c r="H31" s="41">
        <v>11412</v>
      </c>
      <c r="I31" s="42">
        <f>I12</f>
        <v>15000</v>
      </c>
      <c r="J31" s="42">
        <f>J12</f>
        <v>15000</v>
      </c>
      <c r="K31" s="42">
        <f>K12</f>
        <v>15000</v>
      </c>
      <c r="L31" s="42">
        <f>L12</f>
        <v>15000</v>
      </c>
      <c r="M31" s="42">
        <f>M12</f>
        <v>15000</v>
      </c>
    </row>
    <row r="32" spans="1:13" x14ac:dyDescent="0.25">
      <c r="A32" s="8" t="s">
        <v>25</v>
      </c>
      <c r="B32" s="8"/>
      <c r="C32" s="9"/>
      <c r="D32" s="41">
        <v>19500</v>
      </c>
      <c r="E32" s="41">
        <v>18150</v>
      </c>
      <c r="F32" s="41">
        <v>17205</v>
      </c>
      <c r="G32" s="41">
        <v>16543.5</v>
      </c>
      <c r="H32" s="41">
        <v>16080.449999999999</v>
      </c>
      <c r="I32" s="43">
        <f>I99</f>
        <v>13132.367500000002</v>
      </c>
      <c r="J32" s="43">
        <f>J99</f>
        <v>13786.038875000002</v>
      </c>
      <c r="K32" s="43">
        <f>K99</f>
        <v>14210.925268750003</v>
      </c>
      <c r="L32" s="43">
        <f>L99</f>
        <v>14487.101424687502</v>
      </c>
      <c r="M32" s="43">
        <f>M99</f>
        <v>14666.615926046874</v>
      </c>
    </row>
    <row r="33" spans="1:13" x14ac:dyDescent="0.25">
      <c r="A33" s="44" t="s">
        <v>26</v>
      </c>
      <c r="B33" s="44"/>
      <c r="C33" s="45"/>
      <c r="D33" s="46">
        <v>2500</v>
      </c>
      <c r="E33" s="46">
        <v>2500</v>
      </c>
      <c r="F33" s="46">
        <v>1500</v>
      </c>
      <c r="G33" s="46">
        <v>1500</v>
      </c>
      <c r="H33" s="46">
        <v>1500</v>
      </c>
      <c r="I33" s="43">
        <f>I106</f>
        <v>3000.0000000000009</v>
      </c>
      <c r="J33" s="43">
        <f>J106</f>
        <v>3000.0000000000009</v>
      </c>
      <c r="K33" s="43">
        <f>K106</f>
        <v>3000.0000000000009</v>
      </c>
      <c r="L33" s="43">
        <f>L106</f>
        <v>1000.0000000000008</v>
      </c>
      <c r="M33" s="43">
        <f>M106</f>
        <v>1000.0000000000008</v>
      </c>
    </row>
    <row r="34" spans="1:13" x14ac:dyDescent="0.25">
      <c r="A34" s="30" t="s">
        <v>27</v>
      </c>
      <c r="B34" s="21"/>
      <c r="C34" s="22"/>
      <c r="D34" s="33">
        <f t="shared" ref="D34:M34" si="5">SUM(D30:D33)</f>
        <v>59390</v>
      </c>
      <c r="E34" s="33">
        <f t="shared" si="5"/>
        <v>53433</v>
      </c>
      <c r="F34" s="33">
        <f t="shared" si="5"/>
        <v>52664</v>
      </c>
      <c r="G34" s="33">
        <f t="shared" si="5"/>
        <v>52065.5</v>
      </c>
      <c r="H34" s="33">
        <f t="shared" si="5"/>
        <v>54237.45</v>
      </c>
      <c r="I34" s="47">
        <f t="shared" si="5"/>
        <v>59326.731500000002</v>
      </c>
      <c r="J34" s="47">
        <f t="shared" si="5"/>
        <v>62799.839275000006</v>
      </c>
      <c r="K34" s="47">
        <f t="shared" si="5"/>
        <v>66326.105708750023</v>
      </c>
      <c r="L34" s="47">
        <f t="shared" si="5"/>
        <v>68013.799908687521</v>
      </c>
      <c r="M34" s="47">
        <f t="shared" si="5"/>
        <v>71945.984258446886</v>
      </c>
    </row>
    <row r="35" spans="1:13" x14ac:dyDescent="0.25">
      <c r="A35" s="17" t="s">
        <v>28</v>
      </c>
      <c r="B35" s="17"/>
      <c r="C35" s="18"/>
      <c r="D35" s="39">
        <f t="shared" ref="D35:M35" si="6">D28-D34</f>
        <v>3594</v>
      </c>
      <c r="E35" s="39">
        <f t="shared" si="6"/>
        <v>16649</v>
      </c>
      <c r="F35" s="39">
        <f t="shared" si="6"/>
        <v>29558</v>
      </c>
      <c r="G35" s="39">
        <f t="shared" si="6"/>
        <v>37621.5</v>
      </c>
      <c r="H35" s="39">
        <f t="shared" si="6"/>
        <v>39824.550000000003</v>
      </c>
      <c r="I35" s="39">
        <f t="shared" si="6"/>
        <v>36865.804500000006</v>
      </c>
      <c r="J35" s="39">
        <f t="shared" si="6"/>
        <v>33890.244325000007</v>
      </c>
      <c r="K35" s="39">
        <f t="shared" si="6"/>
        <v>34012.660291249995</v>
      </c>
      <c r="L35" s="39">
        <f t="shared" si="6"/>
        <v>73263.182619312531</v>
      </c>
      <c r="M35" s="39">
        <f t="shared" si="6"/>
        <v>85886.894659553174</v>
      </c>
    </row>
    <row r="36" spans="1:13" x14ac:dyDescent="0.25">
      <c r="A36" s="30"/>
      <c r="B36" s="30"/>
      <c r="C36" s="31"/>
      <c r="D36" s="32"/>
      <c r="E36" s="32"/>
      <c r="F36" s="32"/>
      <c r="G36" s="32"/>
      <c r="H36" s="32"/>
      <c r="I36" s="33"/>
      <c r="J36" s="33"/>
      <c r="K36" s="33"/>
      <c r="L36" s="33"/>
      <c r="M36" s="33"/>
    </row>
    <row r="37" spans="1:13" x14ac:dyDescent="0.25">
      <c r="A37" s="21" t="s">
        <v>29</v>
      </c>
      <c r="B37" s="21"/>
      <c r="C37" s="22"/>
      <c r="D37" s="41">
        <v>1120.1708000000001</v>
      </c>
      <c r="E37" s="41">
        <v>4858.2165021220308</v>
      </c>
      <c r="F37" s="41">
        <v>8482.8061148686775</v>
      </c>
      <c r="G37" s="41">
        <v>10908.02097640469</v>
      </c>
      <c r="H37" s="41">
        <v>11597.665241419718</v>
      </c>
      <c r="I37" s="48">
        <f>I15*I35</f>
        <v>10322.425260000002</v>
      </c>
      <c r="J37" s="48">
        <f>J15*J35</f>
        <v>9489.2684110000027</v>
      </c>
      <c r="K37" s="48">
        <f>K15*K35</f>
        <v>9523.5448815499985</v>
      </c>
      <c r="L37" s="48">
        <f>L15*L35</f>
        <v>20513.691133407512</v>
      </c>
      <c r="M37" s="48">
        <f>M15*M35</f>
        <v>24048.33050467489</v>
      </c>
    </row>
    <row r="38" spans="1:13" ht="15.75" thickBot="1" x14ac:dyDescent="0.3">
      <c r="A38" s="49" t="s">
        <v>30</v>
      </c>
      <c r="B38" s="49"/>
      <c r="C38" s="50"/>
      <c r="D38" s="51">
        <f t="shared" ref="D38:M38" si="7">D35-D37</f>
        <v>2473.8292000000001</v>
      </c>
      <c r="E38" s="51">
        <f t="shared" si="7"/>
        <v>11790.783497877968</v>
      </c>
      <c r="F38" s="51">
        <f t="shared" si="7"/>
        <v>21075.193885131324</v>
      </c>
      <c r="G38" s="51">
        <f t="shared" si="7"/>
        <v>26713.479023595311</v>
      </c>
      <c r="H38" s="51">
        <f t="shared" si="7"/>
        <v>28226.884758580287</v>
      </c>
      <c r="I38" s="51">
        <f t="shared" si="7"/>
        <v>26543.379240000002</v>
      </c>
      <c r="J38" s="51">
        <f t="shared" si="7"/>
        <v>24400.975914000002</v>
      </c>
      <c r="K38" s="51">
        <f t="shared" si="7"/>
        <v>24489.115409699996</v>
      </c>
      <c r="L38" s="51">
        <f t="shared" si="7"/>
        <v>52749.491485905019</v>
      </c>
      <c r="M38" s="51">
        <f t="shared" si="7"/>
        <v>61838.564154878288</v>
      </c>
    </row>
    <row r="39" spans="1:13" ht="15.75" thickTop="1" x14ac:dyDescent="0.25">
      <c r="A39" s="8"/>
      <c r="B39" s="8"/>
      <c r="C39" s="9"/>
      <c r="D39" s="41"/>
      <c r="E39" s="41"/>
      <c r="F39" s="41"/>
      <c r="G39" s="41"/>
      <c r="H39" s="41"/>
      <c r="I39" s="8"/>
      <c r="J39" s="8"/>
      <c r="K39" s="8"/>
      <c r="L39" s="8"/>
      <c r="M39" s="8"/>
    </row>
    <row r="40" spans="1:13" x14ac:dyDescent="0.25">
      <c r="A40" s="8"/>
      <c r="B40" s="8"/>
      <c r="C40" s="9"/>
      <c r="D40" s="41"/>
      <c r="E40" s="41"/>
      <c r="F40" s="41"/>
      <c r="G40" s="41"/>
      <c r="H40" s="41"/>
      <c r="I40" s="8"/>
      <c r="J40" s="8"/>
      <c r="K40" s="8"/>
      <c r="L40" s="8"/>
      <c r="M40" s="8"/>
    </row>
    <row r="41" spans="1:13" x14ac:dyDescent="0.25">
      <c r="A41" s="11" t="s">
        <v>31</v>
      </c>
      <c r="B41" s="12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8"/>
      <c r="B42" s="8"/>
      <c r="C42" s="9"/>
      <c r="D42" s="41"/>
      <c r="E42" s="41"/>
      <c r="F42" s="41"/>
      <c r="G42" s="41"/>
      <c r="H42" s="41"/>
      <c r="I42" s="8"/>
      <c r="J42" s="8"/>
      <c r="K42" s="8"/>
      <c r="L42" s="8"/>
      <c r="M42" s="8"/>
    </row>
    <row r="43" spans="1:13" x14ac:dyDescent="0.25">
      <c r="A43" s="15" t="s">
        <v>32</v>
      </c>
      <c r="B43" s="8"/>
      <c r="C43" s="9"/>
      <c r="D43" s="41"/>
      <c r="E43" s="41"/>
      <c r="F43" s="41"/>
      <c r="G43" s="41"/>
      <c r="H43" s="41"/>
      <c r="I43" s="8"/>
      <c r="J43" s="8"/>
      <c r="K43" s="8"/>
      <c r="L43" s="8"/>
      <c r="M43" s="8"/>
    </row>
    <row r="44" spans="1:13" x14ac:dyDescent="0.25">
      <c r="A44" s="8" t="s">
        <v>33</v>
      </c>
      <c r="B44" s="8"/>
      <c r="C44" s="52"/>
      <c r="D44" s="41">
        <v>67971</v>
      </c>
      <c r="E44" s="41">
        <v>81210</v>
      </c>
      <c r="F44" s="41">
        <v>83715</v>
      </c>
      <c r="G44" s="41">
        <v>111069</v>
      </c>
      <c r="H44" s="41">
        <v>139550</v>
      </c>
      <c r="I44" s="53">
        <f>I82</f>
        <v>161049.27490792464</v>
      </c>
      <c r="J44" s="53">
        <f>J82</f>
        <v>179174.0268552808</v>
      </c>
      <c r="K44" s="53">
        <f>K82</f>
        <v>177106.15042468969</v>
      </c>
      <c r="L44" s="53">
        <f>L82</f>
        <v>231955.39986148494</v>
      </c>
      <c r="M44" s="53">
        <f>M82</f>
        <v>291419.44203131419</v>
      </c>
    </row>
    <row r="45" spans="1:13" x14ac:dyDescent="0.25">
      <c r="A45" s="8" t="s">
        <v>34</v>
      </c>
      <c r="B45" s="8"/>
      <c r="C45" s="52"/>
      <c r="D45" s="41">
        <v>5100</v>
      </c>
      <c r="E45" s="41">
        <v>5904</v>
      </c>
      <c r="F45" s="41">
        <v>6567</v>
      </c>
      <c r="G45" s="41">
        <v>7117</v>
      </c>
      <c r="H45" s="41">
        <v>7538</v>
      </c>
      <c r="I45" s="54">
        <f>I16*I26/365</f>
        <v>8178.8646575342473</v>
      </c>
      <c r="J45" s="54">
        <f>J16*J26/365</f>
        <v>8996.7511232876732</v>
      </c>
      <c r="K45" s="54">
        <f>K16*K26/365</f>
        <v>9896.42623561644</v>
      </c>
      <c r="L45" s="54">
        <f>L16*L26/365</f>
        <v>10886.068859178085</v>
      </c>
      <c r="M45" s="54">
        <f>M16*M26/365</f>
        <v>11974.675745095894</v>
      </c>
    </row>
    <row r="46" spans="1:13" x14ac:dyDescent="0.25">
      <c r="A46" s="8" t="s">
        <v>35</v>
      </c>
      <c r="B46" s="8"/>
      <c r="C46" s="52"/>
      <c r="D46" s="41">
        <v>7805</v>
      </c>
      <c r="E46" s="41">
        <v>9601</v>
      </c>
      <c r="F46" s="41">
        <v>9825</v>
      </c>
      <c r="G46" s="41">
        <v>10531</v>
      </c>
      <c r="H46" s="41">
        <v>11342</v>
      </c>
      <c r="I46" s="8">
        <f>I27*I17/365</f>
        <v>15267.21402739726</v>
      </c>
      <c r="J46" s="8">
        <f>J27*J17/365</f>
        <v>21142.365139726033</v>
      </c>
      <c r="K46" s="8">
        <f>K27*K17/365</f>
        <v>27490.072876712333</v>
      </c>
      <c r="L46" s="8">
        <f>L27*L17/365</f>
        <v>21772.137718356171</v>
      </c>
      <c r="M46" s="8">
        <f>M27*M17/365</f>
        <v>23284.091726575352</v>
      </c>
    </row>
    <row r="47" spans="1:13" x14ac:dyDescent="0.25">
      <c r="A47" s="8" t="s">
        <v>36</v>
      </c>
      <c r="B47" s="8"/>
      <c r="C47" s="9"/>
      <c r="D47" s="41">
        <v>45500</v>
      </c>
      <c r="E47" s="41">
        <v>42350</v>
      </c>
      <c r="F47" s="41">
        <v>40145</v>
      </c>
      <c r="G47" s="41">
        <v>38602</v>
      </c>
      <c r="H47" s="41">
        <v>37521</v>
      </c>
      <c r="I47" s="53">
        <f>I100</f>
        <v>39388.68250000001</v>
      </c>
      <c r="J47" s="53">
        <f>J100</f>
        <v>40602.643625000012</v>
      </c>
      <c r="K47" s="53">
        <f>K100</f>
        <v>41391.718356250007</v>
      </c>
      <c r="L47" s="53">
        <f>L100</f>
        <v>41904.616931562501</v>
      </c>
      <c r="M47" s="53">
        <f>M100</f>
        <v>42238.001005515631</v>
      </c>
    </row>
    <row r="48" spans="1:13" ht="15.75" thickBot="1" x14ac:dyDescent="0.3">
      <c r="A48" s="49" t="s">
        <v>37</v>
      </c>
      <c r="B48" s="49"/>
      <c r="C48" s="50"/>
      <c r="D48" s="51">
        <f t="shared" ref="D48:M48" si="8">SUM(D44:D47)</f>
        <v>126376</v>
      </c>
      <c r="E48" s="51">
        <f t="shared" si="8"/>
        <v>139065</v>
      </c>
      <c r="F48" s="51">
        <f t="shared" si="8"/>
        <v>140252</v>
      </c>
      <c r="G48" s="51">
        <f t="shared" si="8"/>
        <v>167319</v>
      </c>
      <c r="H48" s="51">
        <f t="shared" si="8"/>
        <v>195951</v>
      </c>
      <c r="I48" s="51">
        <f t="shared" si="8"/>
        <v>223884.03609285614</v>
      </c>
      <c r="J48" s="51">
        <f t="shared" si="8"/>
        <v>249915.78674329451</v>
      </c>
      <c r="K48" s="51">
        <f t="shared" si="8"/>
        <v>255884.36789326847</v>
      </c>
      <c r="L48" s="51">
        <f t="shared" si="8"/>
        <v>306518.22337058169</v>
      </c>
      <c r="M48" s="51">
        <f t="shared" si="8"/>
        <v>368916.21050850104</v>
      </c>
    </row>
    <row r="49" spans="1:13" ht="15.75" thickTop="1" x14ac:dyDescent="0.25">
      <c r="A49" s="30"/>
      <c r="B49" s="30"/>
      <c r="C49" s="31"/>
      <c r="D49" s="32"/>
      <c r="E49" s="32"/>
      <c r="F49" s="32"/>
      <c r="G49" s="32"/>
      <c r="H49" s="32"/>
      <c r="I49" s="30"/>
      <c r="J49" s="30"/>
      <c r="K49" s="30"/>
      <c r="L49" s="30"/>
      <c r="M49" s="30"/>
    </row>
    <row r="50" spans="1:13" x14ac:dyDescent="0.25">
      <c r="A50" s="15" t="s">
        <v>38</v>
      </c>
      <c r="B50" s="8"/>
      <c r="C50" s="52"/>
      <c r="D50" s="41"/>
      <c r="E50" s="41"/>
      <c r="F50" s="41"/>
      <c r="G50" s="41"/>
      <c r="H50" s="41"/>
      <c r="I50" s="8"/>
      <c r="J50" s="8"/>
      <c r="K50" s="8"/>
      <c r="L50" s="8"/>
      <c r="M50" s="8"/>
    </row>
    <row r="51" spans="1:13" x14ac:dyDescent="0.25">
      <c r="A51" s="8" t="s">
        <v>39</v>
      </c>
      <c r="B51" s="8"/>
      <c r="C51" s="52"/>
      <c r="D51" s="41">
        <v>3902</v>
      </c>
      <c r="E51" s="41">
        <v>4800</v>
      </c>
      <c r="F51" s="41">
        <v>4912</v>
      </c>
      <c r="G51" s="41">
        <v>5265</v>
      </c>
      <c r="H51" s="41">
        <v>5671</v>
      </c>
      <c r="I51" s="8">
        <f>I27*I18/365</f>
        <v>7061.086487671233</v>
      </c>
      <c r="J51" s="8">
        <f>J27*J18/365</f>
        <v>8691.8612241095907</v>
      </c>
      <c r="K51" s="8">
        <f>K27*K18/365</f>
        <v>10171.326964383563</v>
      </c>
      <c r="L51" s="8">
        <f>L27*L18/365</f>
        <v>8055.6909557917834</v>
      </c>
      <c r="M51" s="8">
        <f>M27*M18/365</f>
        <v>8615.1139388328793</v>
      </c>
    </row>
    <row r="52" spans="1:13" x14ac:dyDescent="0.25">
      <c r="A52" s="8" t="s">
        <v>40</v>
      </c>
      <c r="B52" s="8"/>
      <c r="C52" s="9"/>
      <c r="D52" s="41">
        <v>50000</v>
      </c>
      <c r="E52" s="41">
        <v>50000</v>
      </c>
      <c r="F52" s="41">
        <v>30000</v>
      </c>
      <c r="G52" s="41">
        <v>30000</v>
      </c>
      <c r="H52" s="41">
        <v>30000</v>
      </c>
      <c r="I52" s="53">
        <f>I105</f>
        <v>30000.000000000007</v>
      </c>
      <c r="J52" s="53">
        <f>J105</f>
        <v>30000.000000000007</v>
      </c>
      <c r="K52" s="53">
        <f>K105</f>
        <v>10000.000000000007</v>
      </c>
      <c r="L52" s="53">
        <f>L105</f>
        <v>10000.000000000007</v>
      </c>
      <c r="M52" s="53">
        <f>M105</f>
        <v>10000.000000000007</v>
      </c>
    </row>
    <row r="53" spans="1:13" x14ac:dyDescent="0.25">
      <c r="A53" s="17" t="s">
        <v>41</v>
      </c>
      <c r="B53" s="17"/>
      <c r="C53" s="18"/>
      <c r="D53" s="39">
        <f t="shared" ref="D53:M53" si="9">SUM(D51:D52)</f>
        <v>53902</v>
      </c>
      <c r="E53" s="39">
        <f t="shared" si="9"/>
        <v>54800</v>
      </c>
      <c r="F53" s="39">
        <f t="shared" si="9"/>
        <v>34912</v>
      </c>
      <c r="G53" s="39">
        <f t="shared" si="9"/>
        <v>35265</v>
      </c>
      <c r="H53" s="39">
        <f t="shared" si="9"/>
        <v>35671</v>
      </c>
      <c r="I53" s="39">
        <f t="shared" si="9"/>
        <v>37061.086487671244</v>
      </c>
      <c r="J53" s="39">
        <f t="shared" si="9"/>
        <v>38691.861224109598</v>
      </c>
      <c r="K53" s="39">
        <f t="shared" si="9"/>
        <v>20171.32696438357</v>
      </c>
      <c r="L53" s="39">
        <f t="shared" si="9"/>
        <v>18055.69095579179</v>
      </c>
      <c r="M53" s="39">
        <f t="shared" si="9"/>
        <v>18615.113938832888</v>
      </c>
    </row>
    <row r="54" spans="1:13" x14ac:dyDescent="0.25">
      <c r="A54" s="15" t="s">
        <v>42</v>
      </c>
      <c r="B54" s="8"/>
      <c r="C54" s="9"/>
      <c r="D54" s="41"/>
      <c r="E54" s="41"/>
      <c r="F54" s="41"/>
      <c r="G54" s="41"/>
      <c r="H54" s="41"/>
      <c r="I54" s="8"/>
      <c r="J54" s="8"/>
      <c r="K54" s="8"/>
      <c r="L54" s="8"/>
      <c r="M54" s="8"/>
    </row>
    <row r="55" spans="1:13" x14ac:dyDescent="0.25">
      <c r="A55" s="8" t="s">
        <v>43</v>
      </c>
      <c r="B55" s="8"/>
      <c r="C55" s="9"/>
      <c r="D55" s="41">
        <v>70000</v>
      </c>
      <c r="E55" s="41">
        <v>70000</v>
      </c>
      <c r="F55" s="41">
        <v>70000</v>
      </c>
      <c r="G55" s="41">
        <v>70000</v>
      </c>
      <c r="H55" s="41">
        <v>70000</v>
      </c>
      <c r="I55" s="8">
        <f>H55+I21</f>
        <v>70000</v>
      </c>
      <c r="J55" s="8">
        <f>I55+J21</f>
        <v>70000</v>
      </c>
      <c r="K55" s="8">
        <f>J55+K21</f>
        <v>70000</v>
      </c>
      <c r="L55" s="8">
        <f>K55+L21</f>
        <v>70000</v>
      </c>
      <c r="M55" s="8">
        <f>L55+M21</f>
        <v>70000</v>
      </c>
    </row>
    <row r="56" spans="1:13" x14ac:dyDescent="0.25">
      <c r="A56" s="8" t="s">
        <v>44</v>
      </c>
      <c r="B56" s="8"/>
      <c r="C56" s="9"/>
      <c r="D56" s="41">
        <v>2474</v>
      </c>
      <c r="E56" s="41">
        <v>14265</v>
      </c>
      <c r="F56" s="41">
        <v>35340</v>
      </c>
      <c r="G56" s="41">
        <v>62054</v>
      </c>
      <c r="H56" s="41">
        <v>90280</v>
      </c>
      <c r="I56" s="8">
        <f>H56+I38</f>
        <v>116823.37924000001</v>
      </c>
      <c r="J56" s="8">
        <f>I56+J38</f>
        <v>141224.35515400002</v>
      </c>
      <c r="K56" s="8">
        <f>J56+K38</f>
        <v>165713.47056370002</v>
      </c>
      <c r="L56" s="8">
        <f>K56+L38</f>
        <v>218462.96204960503</v>
      </c>
      <c r="M56" s="8">
        <f>L56+M38</f>
        <v>280301.52620448335</v>
      </c>
    </row>
    <row r="57" spans="1:13" x14ac:dyDescent="0.25">
      <c r="A57" s="55" t="s">
        <v>42</v>
      </c>
      <c r="B57" s="55"/>
      <c r="C57" s="56"/>
      <c r="D57" s="47">
        <f t="shared" ref="D57:M57" si="10">SUM(D55:D56)</f>
        <v>72474</v>
      </c>
      <c r="E57" s="47">
        <f t="shared" si="10"/>
        <v>84265</v>
      </c>
      <c r="F57" s="47">
        <f t="shared" si="10"/>
        <v>105340</v>
      </c>
      <c r="G57" s="47">
        <f t="shared" si="10"/>
        <v>132054</v>
      </c>
      <c r="H57" s="47">
        <f t="shared" si="10"/>
        <v>160280</v>
      </c>
      <c r="I57" s="47">
        <f t="shared" si="10"/>
        <v>186823.37924000001</v>
      </c>
      <c r="J57" s="47">
        <f t="shared" si="10"/>
        <v>211224.35515400002</v>
      </c>
      <c r="K57" s="47">
        <f t="shared" si="10"/>
        <v>235713.47056370002</v>
      </c>
      <c r="L57" s="47">
        <f t="shared" si="10"/>
        <v>288462.96204960503</v>
      </c>
      <c r="M57" s="47">
        <f t="shared" si="10"/>
        <v>350301.52620448335</v>
      </c>
    </row>
    <row r="58" spans="1:13" ht="15.75" thickBot="1" x14ac:dyDescent="0.3">
      <c r="A58" s="49" t="s">
        <v>45</v>
      </c>
      <c r="B58" s="49"/>
      <c r="C58" s="50"/>
      <c r="D58" s="51">
        <f t="shared" ref="D58:M58" si="11">D53+D57</f>
        <v>126376</v>
      </c>
      <c r="E58" s="51">
        <f t="shared" si="11"/>
        <v>139065</v>
      </c>
      <c r="F58" s="51">
        <f t="shared" si="11"/>
        <v>140252</v>
      </c>
      <c r="G58" s="51">
        <f t="shared" si="11"/>
        <v>167319</v>
      </c>
      <c r="H58" s="51">
        <f t="shared" si="11"/>
        <v>195951</v>
      </c>
      <c r="I58" s="51">
        <f t="shared" si="11"/>
        <v>223884.46572767125</v>
      </c>
      <c r="J58" s="51">
        <f t="shared" si="11"/>
        <v>249916.21637810962</v>
      </c>
      <c r="K58" s="51">
        <f t="shared" si="11"/>
        <v>255884.79752808358</v>
      </c>
      <c r="L58" s="51">
        <f t="shared" si="11"/>
        <v>306518.65300539683</v>
      </c>
      <c r="M58" s="51">
        <f t="shared" si="11"/>
        <v>368916.64014331624</v>
      </c>
    </row>
    <row r="59" spans="1:13" ht="15.75" thickTop="1" x14ac:dyDescent="0.25">
      <c r="A59" s="8"/>
      <c r="B59" s="8"/>
      <c r="C59" s="9"/>
      <c r="D59" s="41"/>
      <c r="E59" s="41"/>
      <c r="F59" s="41"/>
      <c r="G59" s="41"/>
      <c r="H59" s="41"/>
      <c r="I59" s="8"/>
      <c r="J59" s="8"/>
      <c r="K59" s="8"/>
      <c r="L59" s="8"/>
      <c r="M59" s="8"/>
    </row>
    <row r="60" spans="1:13" x14ac:dyDescent="0.25">
      <c r="A60" s="57" t="s">
        <v>46</v>
      </c>
      <c r="B60" s="58"/>
      <c r="C60" s="59"/>
      <c r="D60" s="60">
        <f t="shared" ref="D60:M60" si="12">D58-D48</f>
        <v>0</v>
      </c>
      <c r="E60" s="60">
        <f t="shared" si="12"/>
        <v>0</v>
      </c>
      <c r="F60" s="60">
        <f t="shared" si="12"/>
        <v>0</v>
      </c>
      <c r="G60" s="60">
        <f t="shared" si="12"/>
        <v>0</v>
      </c>
      <c r="H60" s="60">
        <f t="shared" si="12"/>
        <v>0</v>
      </c>
      <c r="I60" s="60">
        <f t="shared" si="12"/>
        <v>0.42963481511105783</v>
      </c>
      <c r="J60" s="60">
        <f t="shared" si="12"/>
        <v>0.42963481511105783</v>
      </c>
      <c r="K60" s="60">
        <f t="shared" si="12"/>
        <v>0.42963481511105783</v>
      </c>
      <c r="L60" s="60">
        <f t="shared" si="12"/>
        <v>0.42963481514016166</v>
      </c>
      <c r="M60" s="60">
        <f t="shared" si="12"/>
        <v>0.42963481519836932</v>
      </c>
    </row>
    <row r="61" spans="1:13" x14ac:dyDescent="0.25">
      <c r="A61" s="61"/>
      <c r="B61" s="61"/>
      <c r="C61" s="62"/>
      <c r="D61" s="61"/>
      <c r="E61" s="61"/>
      <c r="F61" s="61"/>
      <c r="G61" s="61"/>
      <c r="H61" s="61"/>
      <c r="I61" s="61"/>
      <c r="J61" s="61"/>
      <c r="K61" s="61"/>
      <c r="L61" s="61"/>
      <c r="M61" s="61"/>
    </row>
    <row r="62" spans="1:13" x14ac:dyDescent="0.25">
      <c r="A62" s="8"/>
      <c r="B62" s="8"/>
      <c r="C62" s="9"/>
      <c r="D62" s="41"/>
      <c r="E62" s="41"/>
      <c r="F62" s="41"/>
      <c r="G62" s="41"/>
      <c r="H62" s="41"/>
      <c r="I62" s="8"/>
      <c r="J62" s="8"/>
      <c r="K62" s="8"/>
      <c r="L62" s="8"/>
      <c r="M62" s="8"/>
    </row>
    <row r="63" spans="1:13" x14ac:dyDescent="0.25">
      <c r="A63" s="11" t="s">
        <v>47</v>
      </c>
      <c r="B63" s="12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5"/>
      <c r="B64" s="8"/>
      <c r="C64" s="9"/>
      <c r="D64" s="32"/>
      <c r="E64" s="41"/>
      <c r="F64" s="41"/>
      <c r="G64" s="41"/>
      <c r="H64" s="41"/>
      <c r="I64" s="8"/>
      <c r="J64" s="8"/>
      <c r="K64" s="8"/>
      <c r="L64" s="8"/>
      <c r="M64" s="8"/>
    </row>
    <row r="65" spans="1:13" x14ac:dyDescent="0.25">
      <c r="A65" s="15" t="s">
        <v>48</v>
      </c>
      <c r="B65" s="8"/>
      <c r="C65" s="9"/>
      <c r="D65" s="41"/>
      <c r="E65" s="41"/>
      <c r="F65" s="41"/>
      <c r="G65" s="41"/>
      <c r="H65" s="41"/>
      <c r="I65" s="8"/>
      <c r="J65" s="8"/>
      <c r="K65" s="8"/>
      <c r="L65" s="8"/>
      <c r="M65" s="8"/>
    </row>
    <row r="66" spans="1:13" x14ac:dyDescent="0.25">
      <c r="A66" s="8" t="s">
        <v>30</v>
      </c>
      <c r="B66" s="8"/>
      <c r="C66" s="9"/>
      <c r="D66" s="41">
        <v>2473.8292000000001</v>
      </c>
      <c r="E66" s="41">
        <v>11790.783497877968</v>
      </c>
      <c r="F66" s="41">
        <v>21075.193885131324</v>
      </c>
      <c r="G66" s="41">
        <v>26713.479023595311</v>
      </c>
      <c r="H66" s="41">
        <v>28226.884758580287</v>
      </c>
      <c r="I66" s="8">
        <f>I38</f>
        <v>26543.379240000002</v>
      </c>
      <c r="J66" s="8">
        <f>J38</f>
        <v>24400.975914000002</v>
      </c>
      <c r="K66" s="8">
        <f>K38</f>
        <v>24489.115409699996</v>
      </c>
      <c r="L66" s="8">
        <f>L38</f>
        <v>52749.491485905019</v>
      </c>
      <c r="M66" s="8">
        <f>M38</f>
        <v>61838.564154878288</v>
      </c>
    </row>
    <row r="67" spans="1:13" x14ac:dyDescent="0.25">
      <c r="A67" s="8" t="s">
        <v>49</v>
      </c>
      <c r="B67" s="8"/>
      <c r="C67" s="9"/>
      <c r="D67" s="41">
        <v>19500</v>
      </c>
      <c r="E67" s="41">
        <v>18150</v>
      </c>
      <c r="F67" s="41">
        <v>17205</v>
      </c>
      <c r="G67" s="41">
        <v>16543.5</v>
      </c>
      <c r="H67" s="41">
        <v>16080.449999999999</v>
      </c>
      <c r="I67" s="8">
        <f>I32</f>
        <v>13132.367500000002</v>
      </c>
      <c r="J67" s="8">
        <f>J32</f>
        <v>13786.038875000002</v>
      </c>
      <c r="K67" s="8">
        <f>K32</f>
        <v>14210.925268750003</v>
      </c>
      <c r="L67" s="8">
        <f>L32</f>
        <v>14487.101424687502</v>
      </c>
      <c r="M67" s="8">
        <f>M32</f>
        <v>14666.615926046874</v>
      </c>
    </row>
    <row r="68" spans="1:13" x14ac:dyDescent="0.25">
      <c r="A68" s="8" t="s">
        <v>50</v>
      </c>
      <c r="B68" s="8"/>
      <c r="C68" s="9"/>
      <c r="D68" s="41">
        <v>9002.6500000000015</v>
      </c>
      <c r="E68" s="41">
        <v>1702.0499999999993</v>
      </c>
      <c r="F68" s="41">
        <v>774.84999999999854</v>
      </c>
      <c r="G68" s="41">
        <v>902.90000000000146</v>
      </c>
      <c r="H68" s="41">
        <v>827.14999999999782</v>
      </c>
      <c r="I68" s="8">
        <f>I94</f>
        <v>3175.9921972602751</v>
      </c>
      <c r="J68" s="8">
        <f>J94</f>
        <v>5062.2628416438383</v>
      </c>
      <c r="K68" s="8">
        <f>K94</f>
        <v>5767.9171090411</v>
      </c>
      <c r="L68" s="8">
        <f>L94</f>
        <v>-2612.6565262027398</v>
      </c>
      <c r="M68" s="8">
        <f>M94</f>
        <v>2041.1379110958951</v>
      </c>
    </row>
    <row r="69" spans="1:13" x14ac:dyDescent="0.25">
      <c r="A69" s="17" t="s">
        <v>51</v>
      </c>
      <c r="B69" s="16"/>
      <c r="C69" s="63"/>
      <c r="D69" s="39">
        <f t="shared" ref="D69:I69" si="13">D66+D67-D68</f>
        <v>12971.179199999999</v>
      </c>
      <c r="E69" s="39">
        <f t="shared" si="13"/>
        <v>28238.733497877969</v>
      </c>
      <c r="F69" s="39">
        <f t="shared" si="13"/>
        <v>37505.343885131326</v>
      </c>
      <c r="G69" s="39">
        <f t="shared" si="13"/>
        <v>42354.07902359531</v>
      </c>
      <c r="H69" s="39">
        <f t="shared" si="13"/>
        <v>43480.18475858029</v>
      </c>
      <c r="I69" s="39">
        <f t="shared" si="13"/>
        <v>36499.754542739727</v>
      </c>
      <c r="J69" s="39">
        <f>J66+J67-J68</f>
        <v>33124.75194735617</v>
      </c>
      <c r="K69" s="39">
        <f>K66+K67-K68</f>
        <v>32932.123569408897</v>
      </c>
      <c r="L69" s="39">
        <f>L66+L67-L68</f>
        <v>69849.24943679526</v>
      </c>
      <c r="M69" s="39">
        <f>M66+M67-M68</f>
        <v>74464.042169829263</v>
      </c>
    </row>
    <row r="70" spans="1:13" x14ac:dyDescent="0.25">
      <c r="A70" s="30"/>
      <c r="B70" s="21"/>
      <c r="C70" s="22"/>
      <c r="D70" s="32"/>
      <c r="E70" s="32"/>
      <c r="F70" s="32"/>
      <c r="G70" s="32"/>
      <c r="H70" s="32"/>
      <c r="I70" s="30"/>
      <c r="J70" s="30"/>
      <c r="K70" s="30"/>
      <c r="L70" s="30"/>
      <c r="M70" s="30"/>
    </row>
    <row r="71" spans="1:13" x14ac:dyDescent="0.25">
      <c r="A71" s="15" t="s">
        <v>52</v>
      </c>
      <c r="B71" s="8"/>
      <c r="C71" s="9"/>
      <c r="D71" s="37"/>
      <c r="E71" s="37"/>
      <c r="F71" s="37"/>
      <c r="G71" s="37"/>
      <c r="H71" s="37"/>
      <c r="I71" s="21"/>
      <c r="J71" s="21"/>
      <c r="K71" s="21"/>
      <c r="L71" s="21"/>
      <c r="M71" s="21"/>
    </row>
    <row r="72" spans="1:13" x14ac:dyDescent="0.25">
      <c r="A72" s="8" t="s">
        <v>53</v>
      </c>
      <c r="B72" s="8"/>
      <c r="C72" s="9"/>
      <c r="D72" s="37">
        <v>15000</v>
      </c>
      <c r="E72" s="37">
        <v>15000</v>
      </c>
      <c r="F72" s="37">
        <v>15000</v>
      </c>
      <c r="G72" s="37">
        <v>15000</v>
      </c>
      <c r="H72" s="37">
        <v>15000</v>
      </c>
      <c r="I72" s="21">
        <f>I19</f>
        <v>15000</v>
      </c>
      <c r="J72" s="21">
        <f>J19</f>
        <v>15000</v>
      </c>
      <c r="K72" s="21">
        <f>K19</f>
        <v>15000</v>
      </c>
      <c r="L72" s="21">
        <f>L19</f>
        <v>15000</v>
      </c>
      <c r="M72" s="21">
        <f>M19</f>
        <v>15000</v>
      </c>
    </row>
    <row r="73" spans="1:13" x14ac:dyDescent="0.25">
      <c r="A73" s="17" t="s">
        <v>54</v>
      </c>
      <c r="B73" s="16"/>
      <c r="C73" s="63"/>
      <c r="D73" s="39">
        <f t="shared" ref="D73:M73" si="14">SUM(D72)</f>
        <v>15000</v>
      </c>
      <c r="E73" s="39">
        <f t="shared" si="14"/>
        <v>15000</v>
      </c>
      <c r="F73" s="39">
        <f t="shared" si="14"/>
        <v>15000</v>
      </c>
      <c r="G73" s="39">
        <f t="shared" si="14"/>
        <v>15000</v>
      </c>
      <c r="H73" s="39">
        <f t="shared" si="14"/>
        <v>15000</v>
      </c>
      <c r="I73" s="39">
        <f t="shared" si="14"/>
        <v>15000</v>
      </c>
      <c r="J73" s="39">
        <f t="shared" si="14"/>
        <v>15000</v>
      </c>
      <c r="K73" s="39">
        <f t="shared" si="14"/>
        <v>15000</v>
      </c>
      <c r="L73" s="39">
        <f t="shared" si="14"/>
        <v>15000</v>
      </c>
      <c r="M73" s="39">
        <f t="shared" si="14"/>
        <v>15000</v>
      </c>
    </row>
    <row r="74" spans="1:13" x14ac:dyDescent="0.25">
      <c r="A74" s="30"/>
      <c r="B74" s="21"/>
      <c r="C74" s="22"/>
      <c r="D74" s="32"/>
      <c r="E74" s="32"/>
      <c r="F74" s="32"/>
      <c r="G74" s="32"/>
      <c r="H74" s="32"/>
      <c r="I74" s="30"/>
      <c r="J74" s="30"/>
      <c r="K74" s="30"/>
      <c r="L74" s="30"/>
      <c r="M74" s="30"/>
    </row>
    <row r="75" spans="1:13" x14ac:dyDescent="0.25">
      <c r="A75" s="15" t="s">
        <v>55</v>
      </c>
      <c r="B75" s="8"/>
      <c r="C75" s="9"/>
      <c r="D75" s="37"/>
      <c r="E75" s="37"/>
      <c r="F75" s="37"/>
      <c r="G75" s="37"/>
      <c r="H75" s="37"/>
      <c r="I75" s="21"/>
      <c r="J75" s="21"/>
      <c r="K75" s="21"/>
      <c r="L75" s="21"/>
      <c r="M75" s="21"/>
    </row>
    <row r="76" spans="1:13" x14ac:dyDescent="0.25">
      <c r="A76" s="8" t="s">
        <v>56</v>
      </c>
      <c r="B76" s="8"/>
      <c r="C76" s="9"/>
      <c r="D76" s="37">
        <v>0</v>
      </c>
      <c r="E76" s="37">
        <v>0</v>
      </c>
      <c r="F76" s="37">
        <v>-20000</v>
      </c>
      <c r="G76" s="37">
        <v>0</v>
      </c>
      <c r="H76" s="37">
        <v>0</v>
      </c>
      <c r="I76" s="21">
        <f t="shared" ref="I76:M77" si="15">I20</f>
        <v>0</v>
      </c>
      <c r="J76" s="21">
        <f t="shared" si="15"/>
        <v>0</v>
      </c>
      <c r="K76" s="21">
        <f t="shared" si="15"/>
        <v>-20000</v>
      </c>
      <c r="L76" s="21">
        <f t="shared" si="15"/>
        <v>0</v>
      </c>
      <c r="M76" s="21">
        <f t="shared" si="15"/>
        <v>0</v>
      </c>
    </row>
    <row r="77" spans="1:13" x14ac:dyDescent="0.25">
      <c r="A77" s="8" t="s">
        <v>57</v>
      </c>
      <c r="B77" s="8"/>
      <c r="C77" s="9"/>
      <c r="D77" s="37">
        <v>70000</v>
      </c>
      <c r="E77" s="37">
        <v>0</v>
      </c>
      <c r="F77" s="37">
        <v>0</v>
      </c>
      <c r="G77" s="37">
        <v>0</v>
      </c>
      <c r="H77" s="37">
        <v>0</v>
      </c>
      <c r="I77" s="21">
        <f t="shared" si="15"/>
        <v>0</v>
      </c>
      <c r="J77" s="21">
        <f t="shared" si="15"/>
        <v>0</v>
      </c>
      <c r="K77" s="21">
        <f t="shared" si="15"/>
        <v>0</v>
      </c>
      <c r="L77" s="21">
        <f t="shared" si="15"/>
        <v>0</v>
      </c>
      <c r="M77" s="21">
        <f t="shared" si="15"/>
        <v>0</v>
      </c>
    </row>
    <row r="78" spans="1:13" x14ac:dyDescent="0.25">
      <c r="A78" s="17" t="s">
        <v>58</v>
      </c>
      <c r="B78" s="16"/>
      <c r="C78" s="63"/>
      <c r="D78" s="39">
        <f t="shared" ref="D78:I78" si="16">SUM(D76:D77)</f>
        <v>70000</v>
      </c>
      <c r="E78" s="39">
        <f t="shared" si="16"/>
        <v>0</v>
      </c>
      <c r="F78" s="39">
        <f t="shared" si="16"/>
        <v>-20000</v>
      </c>
      <c r="G78" s="39">
        <f t="shared" si="16"/>
        <v>0</v>
      </c>
      <c r="H78" s="39">
        <f t="shared" si="16"/>
        <v>0</v>
      </c>
      <c r="I78" s="39">
        <f t="shared" si="16"/>
        <v>0</v>
      </c>
      <c r="J78" s="39">
        <f>SUM(J76:J77)</f>
        <v>0</v>
      </c>
      <c r="K78" s="39">
        <f>SUM(K76:K77)</f>
        <v>-20000</v>
      </c>
      <c r="L78" s="39">
        <f>SUM(L76:L77)</f>
        <v>0</v>
      </c>
      <c r="M78" s="39">
        <f>SUM(M76:M77)</f>
        <v>0</v>
      </c>
    </row>
    <row r="79" spans="1:13" x14ac:dyDescent="0.25">
      <c r="A79" s="30"/>
      <c r="B79" s="21"/>
      <c r="C79" s="22"/>
      <c r="D79" s="32"/>
      <c r="E79" s="32"/>
      <c r="F79" s="32"/>
      <c r="G79" s="32"/>
      <c r="H79" s="32"/>
      <c r="I79" s="30"/>
      <c r="J79" s="30"/>
      <c r="K79" s="30"/>
      <c r="L79" s="30"/>
      <c r="M79" s="30"/>
    </row>
    <row r="80" spans="1:13" x14ac:dyDescent="0.25">
      <c r="A80" s="8" t="s">
        <v>59</v>
      </c>
      <c r="B80" s="8"/>
      <c r="C80" s="9"/>
      <c r="D80" s="64">
        <f t="shared" ref="D80:M80" si="17">D69-D73+D78</f>
        <v>67971.179199999999</v>
      </c>
      <c r="E80" s="64">
        <f t="shared" si="17"/>
        <v>13238.733497877969</v>
      </c>
      <c r="F80" s="64">
        <f t="shared" si="17"/>
        <v>2505.3438851313258</v>
      </c>
      <c r="G80" s="64">
        <f t="shared" si="17"/>
        <v>27354.07902359531</v>
      </c>
      <c r="H80" s="64">
        <f t="shared" si="17"/>
        <v>28480.18475858029</v>
      </c>
      <c r="I80" s="64">
        <f t="shared" si="17"/>
        <v>21499.754542739727</v>
      </c>
      <c r="J80" s="64">
        <f t="shared" si="17"/>
        <v>18124.75194735617</v>
      </c>
      <c r="K80" s="64">
        <f t="shared" si="17"/>
        <v>-2067.8764305911027</v>
      </c>
      <c r="L80" s="64">
        <f t="shared" si="17"/>
        <v>54849.24943679526</v>
      </c>
      <c r="M80" s="64">
        <f t="shared" si="17"/>
        <v>59464.042169829263</v>
      </c>
    </row>
    <row r="81" spans="1:13" x14ac:dyDescent="0.25">
      <c r="A81" s="8" t="s">
        <v>60</v>
      </c>
      <c r="B81" s="8"/>
      <c r="C81" s="9"/>
      <c r="D81" s="37">
        <v>0</v>
      </c>
      <c r="E81" s="37">
        <v>67971.179200000013</v>
      </c>
      <c r="F81" s="37">
        <v>81209.912697877968</v>
      </c>
      <c r="G81" s="37">
        <v>83715.256583009294</v>
      </c>
      <c r="H81" s="37">
        <v>111069.33560660461</v>
      </c>
      <c r="I81" s="21">
        <f>H82</f>
        <v>139549.5203651849</v>
      </c>
      <c r="J81" s="21">
        <f>I82</f>
        <v>161049.27490792464</v>
      </c>
      <c r="K81" s="21">
        <f>J82</f>
        <v>179174.0268552808</v>
      </c>
      <c r="L81" s="21">
        <f>K82</f>
        <v>177106.15042468969</v>
      </c>
      <c r="M81" s="21">
        <f>L82</f>
        <v>231955.39986148494</v>
      </c>
    </row>
    <row r="82" spans="1:13" x14ac:dyDescent="0.25">
      <c r="A82" s="17" t="s">
        <v>61</v>
      </c>
      <c r="B82" s="16"/>
      <c r="C82" s="63"/>
      <c r="D82" s="39">
        <f t="shared" ref="D82:M82" si="18">SUM(D80:D81)</f>
        <v>67971.179199999999</v>
      </c>
      <c r="E82" s="39">
        <f t="shared" si="18"/>
        <v>81209.912697877982</v>
      </c>
      <c r="F82" s="39">
        <f t="shared" si="18"/>
        <v>83715.256583009294</v>
      </c>
      <c r="G82" s="39">
        <f t="shared" si="18"/>
        <v>111069.33560660461</v>
      </c>
      <c r="H82" s="39">
        <f t="shared" si="18"/>
        <v>139549.5203651849</v>
      </c>
      <c r="I82" s="39">
        <f t="shared" si="18"/>
        <v>161049.27490792464</v>
      </c>
      <c r="J82" s="39">
        <f t="shared" si="18"/>
        <v>179174.0268552808</v>
      </c>
      <c r="K82" s="39">
        <f t="shared" si="18"/>
        <v>177106.15042468969</v>
      </c>
      <c r="L82" s="39">
        <f t="shared" si="18"/>
        <v>231955.39986148494</v>
      </c>
      <c r="M82" s="39">
        <f t="shared" si="18"/>
        <v>291419.44203131419</v>
      </c>
    </row>
    <row r="83" spans="1:13" x14ac:dyDescent="0.25">
      <c r="A83" s="30" t="s">
        <v>62</v>
      </c>
      <c r="B83" s="21"/>
      <c r="C83" s="22"/>
      <c r="D83" s="33">
        <f t="shared" ref="D83:I83" si="19">+D69-D73+(D106*(1-D15))</f>
        <v>-308.01584730105856</v>
      </c>
      <c r="E83" s="33">
        <f t="shared" si="19"/>
        <v>15009.227746463164</v>
      </c>
      <c r="F83" s="33">
        <f t="shared" si="19"/>
        <v>23574.861133514063</v>
      </c>
      <c r="G83" s="33">
        <f t="shared" si="19"/>
        <v>28419.16729852834</v>
      </c>
      <c r="H83" s="33">
        <f t="shared" si="19"/>
        <v>29543.356273082536</v>
      </c>
      <c r="I83" s="33">
        <f t="shared" si="19"/>
        <v>23659.754542739727</v>
      </c>
      <c r="J83" s="33">
        <f>+J69-J73+(J106*(1-J15))</f>
        <v>20284.75194735617</v>
      </c>
      <c r="K83" s="33">
        <f>+K69-K73+(K106*(1-K15))</f>
        <v>20092.123569408897</v>
      </c>
      <c r="L83" s="33">
        <f>+L69-L73+(L106*(1-L15))</f>
        <v>55569.24943679526</v>
      </c>
      <c r="M83" s="33">
        <f>+M69-M73+(M106*(1-M15))</f>
        <v>60184.042169829263</v>
      </c>
    </row>
    <row r="84" spans="1:13" x14ac:dyDescent="0.25">
      <c r="A84" s="15"/>
      <c r="B84" s="8"/>
      <c r="C84" s="9"/>
      <c r="D84" s="32"/>
      <c r="E84" s="32"/>
      <c r="F84" s="32"/>
      <c r="G84" s="32"/>
      <c r="H84" s="32"/>
      <c r="I84" s="8"/>
      <c r="J84" s="8"/>
      <c r="K84" s="8"/>
      <c r="L84" s="8"/>
      <c r="M84" s="8"/>
    </row>
    <row r="85" spans="1:13" x14ac:dyDescent="0.25">
      <c r="A85" s="57" t="s">
        <v>46</v>
      </c>
      <c r="B85" s="8"/>
      <c r="C85" s="9"/>
      <c r="D85" s="32">
        <f t="shared" ref="D85:M85" si="20">+D82-D44</f>
        <v>0.17919999999867287</v>
      </c>
      <c r="E85" s="32">
        <f t="shared" si="20"/>
        <v>-8.730212201771792E-2</v>
      </c>
      <c r="F85" s="32">
        <f t="shared" si="20"/>
        <v>0.25658300929353572</v>
      </c>
      <c r="G85" s="32">
        <f t="shared" si="20"/>
        <v>0.33560660461080261</v>
      </c>
      <c r="H85" s="32">
        <f t="shared" si="20"/>
        <v>-0.4796348150994163</v>
      </c>
      <c r="I85" s="32">
        <f t="shared" si="20"/>
        <v>0</v>
      </c>
      <c r="J85" s="32">
        <f t="shared" si="20"/>
        <v>0</v>
      </c>
      <c r="K85" s="32">
        <f t="shared" si="20"/>
        <v>0</v>
      </c>
      <c r="L85" s="32">
        <f t="shared" si="20"/>
        <v>0</v>
      </c>
      <c r="M85" s="32">
        <f t="shared" si="20"/>
        <v>0</v>
      </c>
    </row>
    <row r="86" spans="1:13" x14ac:dyDescent="0.25">
      <c r="A86" s="8"/>
      <c r="B86" s="8"/>
      <c r="C86" s="9"/>
      <c r="D86" s="41"/>
      <c r="E86" s="41"/>
      <c r="F86" s="41"/>
      <c r="G86" s="41"/>
      <c r="H86" s="41"/>
      <c r="I86" s="8"/>
      <c r="J86" s="8"/>
      <c r="K86" s="8"/>
      <c r="L86" s="8"/>
      <c r="M86" s="8"/>
    </row>
    <row r="87" spans="1:13" x14ac:dyDescent="0.25">
      <c r="A87" s="11" t="s">
        <v>63</v>
      </c>
      <c r="B87" s="12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8"/>
      <c r="B88" s="8"/>
      <c r="C88" s="9"/>
      <c r="D88" s="41"/>
      <c r="E88" s="41"/>
      <c r="F88" s="41"/>
      <c r="G88" s="41"/>
      <c r="H88" s="41"/>
      <c r="I88" s="8"/>
      <c r="J88" s="8"/>
      <c r="K88" s="8"/>
      <c r="L88" s="8"/>
      <c r="M88" s="8"/>
    </row>
    <row r="89" spans="1:13" x14ac:dyDescent="0.25">
      <c r="A89" s="15" t="s">
        <v>64</v>
      </c>
      <c r="B89" s="8"/>
      <c r="C89" s="9"/>
      <c r="D89" s="41"/>
      <c r="E89" s="41"/>
      <c r="F89" s="41"/>
      <c r="G89" s="41"/>
      <c r="H89" s="41"/>
      <c r="I89" s="8"/>
      <c r="J89" s="8"/>
      <c r="K89" s="8"/>
      <c r="L89" s="8"/>
      <c r="M89" s="8"/>
    </row>
    <row r="90" spans="1:13" x14ac:dyDescent="0.25">
      <c r="A90" s="8" t="s">
        <v>34</v>
      </c>
      <c r="B90" s="8"/>
      <c r="C90" s="9"/>
      <c r="D90" s="65">
        <f t="shared" ref="D90:M91" si="21">D45</f>
        <v>5100</v>
      </c>
      <c r="E90" s="65">
        <f t="shared" si="21"/>
        <v>5904</v>
      </c>
      <c r="F90" s="65">
        <f t="shared" si="21"/>
        <v>6567</v>
      </c>
      <c r="G90" s="65">
        <f t="shared" si="21"/>
        <v>7117</v>
      </c>
      <c r="H90" s="65">
        <f t="shared" si="21"/>
        <v>7538</v>
      </c>
      <c r="I90" s="65">
        <f t="shared" si="21"/>
        <v>8178.8646575342473</v>
      </c>
      <c r="J90" s="65">
        <f t="shared" si="21"/>
        <v>8996.7511232876732</v>
      </c>
      <c r="K90" s="65">
        <f t="shared" si="21"/>
        <v>9896.42623561644</v>
      </c>
      <c r="L90" s="65">
        <f t="shared" si="21"/>
        <v>10886.068859178085</v>
      </c>
      <c r="M90" s="65">
        <f t="shared" si="21"/>
        <v>11974.675745095894</v>
      </c>
    </row>
    <row r="91" spans="1:13" x14ac:dyDescent="0.25">
      <c r="A91" s="8" t="s">
        <v>35</v>
      </c>
      <c r="B91" s="8"/>
      <c r="C91" s="9"/>
      <c r="D91" s="65">
        <f t="shared" si="21"/>
        <v>7805</v>
      </c>
      <c r="E91" s="65">
        <f t="shared" si="21"/>
        <v>9601</v>
      </c>
      <c r="F91" s="65">
        <f t="shared" si="21"/>
        <v>9825</v>
      </c>
      <c r="G91" s="65">
        <f t="shared" si="21"/>
        <v>10531</v>
      </c>
      <c r="H91" s="65">
        <f t="shared" si="21"/>
        <v>11342</v>
      </c>
      <c r="I91" s="65">
        <f t="shared" si="21"/>
        <v>15267.21402739726</v>
      </c>
      <c r="J91" s="65">
        <f t="shared" si="21"/>
        <v>21142.365139726033</v>
      </c>
      <c r="K91" s="65">
        <f t="shared" si="21"/>
        <v>27490.072876712333</v>
      </c>
      <c r="L91" s="65">
        <f t="shared" si="21"/>
        <v>21772.137718356171</v>
      </c>
      <c r="M91" s="65">
        <f t="shared" si="21"/>
        <v>23284.091726575352</v>
      </c>
    </row>
    <row r="92" spans="1:13" x14ac:dyDescent="0.25">
      <c r="A92" s="8" t="s">
        <v>39</v>
      </c>
      <c r="B92" s="8"/>
      <c r="C92" s="9"/>
      <c r="D92" s="65">
        <f t="shared" ref="D92:M92" si="22">D51</f>
        <v>3902</v>
      </c>
      <c r="E92" s="65">
        <f t="shared" si="22"/>
        <v>4800</v>
      </c>
      <c r="F92" s="65">
        <f t="shared" si="22"/>
        <v>4912</v>
      </c>
      <c r="G92" s="65">
        <f t="shared" si="22"/>
        <v>5265</v>
      </c>
      <c r="H92" s="65">
        <f t="shared" si="22"/>
        <v>5671</v>
      </c>
      <c r="I92" s="65">
        <f t="shared" si="22"/>
        <v>7061.086487671233</v>
      </c>
      <c r="J92" s="65">
        <f t="shared" si="22"/>
        <v>8691.8612241095907</v>
      </c>
      <c r="K92" s="65">
        <f t="shared" si="22"/>
        <v>10171.326964383563</v>
      </c>
      <c r="L92" s="65">
        <f t="shared" si="22"/>
        <v>8055.6909557917834</v>
      </c>
      <c r="M92" s="65">
        <f t="shared" si="22"/>
        <v>8615.1139388328793</v>
      </c>
    </row>
    <row r="93" spans="1:13" x14ac:dyDescent="0.25">
      <c r="A93" s="16" t="s">
        <v>65</v>
      </c>
      <c r="B93" s="16"/>
      <c r="C93" s="63"/>
      <c r="D93" s="66">
        <f t="shared" ref="D93:M93" si="23">D90+D91-D92</f>
        <v>9003</v>
      </c>
      <c r="E93" s="66">
        <f t="shared" si="23"/>
        <v>10705</v>
      </c>
      <c r="F93" s="66">
        <f t="shared" si="23"/>
        <v>11480</v>
      </c>
      <c r="G93" s="66">
        <f t="shared" si="23"/>
        <v>12383</v>
      </c>
      <c r="H93" s="66">
        <f t="shared" si="23"/>
        <v>13209</v>
      </c>
      <c r="I93" s="66">
        <f t="shared" si="23"/>
        <v>16384.992197260275</v>
      </c>
      <c r="J93" s="66">
        <f t="shared" si="23"/>
        <v>21447.255038904113</v>
      </c>
      <c r="K93" s="66">
        <f t="shared" si="23"/>
        <v>27215.172147945214</v>
      </c>
      <c r="L93" s="66">
        <f t="shared" si="23"/>
        <v>24602.515621742474</v>
      </c>
      <c r="M93" s="66">
        <f t="shared" si="23"/>
        <v>26643.653532838369</v>
      </c>
    </row>
    <row r="94" spans="1:13" x14ac:dyDescent="0.25">
      <c r="A94" s="8" t="s">
        <v>66</v>
      </c>
      <c r="B94" s="8"/>
      <c r="C94" s="9"/>
      <c r="D94" s="65">
        <f t="shared" ref="D94:M94" si="24">D93-C93</f>
        <v>9003</v>
      </c>
      <c r="E94" s="65">
        <f t="shared" si="24"/>
        <v>1702</v>
      </c>
      <c r="F94" s="65">
        <f t="shared" si="24"/>
        <v>775</v>
      </c>
      <c r="G94" s="65">
        <f t="shared" si="24"/>
        <v>903</v>
      </c>
      <c r="H94" s="65">
        <f t="shared" si="24"/>
        <v>826</v>
      </c>
      <c r="I94" s="65">
        <f t="shared" si="24"/>
        <v>3175.9921972602751</v>
      </c>
      <c r="J94" s="65">
        <f t="shared" si="24"/>
        <v>5062.2628416438383</v>
      </c>
      <c r="K94" s="65">
        <f t="shared" si="24"/>
        <v>5767.9171090411</v>
      </c>
      <c r="L94" s="65">
        <f t="shared" si="24"/>
        <v>-2612.6565262027398</v>
      </c>
      <c r="M94" s="65">
        <f t="shared" si="24"/>
        <v>2041.1379110958951</v>
      </c>
    </row>
    <row r="95" spans="1:13" x14ac:dyDescent="0.25">
      <c r="A95" s="8"/>
      <c r="B95" s="8"/>
      <c r="C95" s="9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 x14ac:dyDescent="0.25">
      <c r="A96" s="15" t="s">
        <v>67</v>
      </c>
      <c r="B96" s="8"/>
      <c r="C96" s="9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 x14ac:dyDescent="0.25">
      <c r="A97" s="8" t="s">
        <v>68</v>
      </c>
      <c r="B97" s="8"/>
      <c r="C97" s="9"/>
      <c r="D97" s="41">
        <v>50000.000000000007</v>
      </c>
      <c r="E97" s="65">
        <f t="shared" ref="E97:M97" si="25">D100</f>
        <v>45500.000000000007</v>
      </c>
      <c r="F97" s="65">
        <f t="shared" si="25"/>
        <v>42350.000000000007</v>
      </c>
      <c r="G97" s="65">
        <f t="shared" si="25"/>
        <v>40145.000000000007</v>
      </c>
      <c r="H97" s="65">
        <f t="shared" si="25"/>
        <v>38601.500000000007</v>
      </c>
      <c r="I97" s="65">
        <f t="shared" si="25"/>
        <v>37521.05000000001</v>
      </c>
      <c r="J97" s="65">
        <f t="shared" si="25"/>
        <v>39388.68250000001</v>
      </c>
      <c r="K97" s="65">
        <f t="shared" si="25"/>
        <v>40602.643625000012</v>
      </c>
      <c r="L97" s="65">
        <f t="shared" si="25"/>
        <v>41391.718356250007</v>
      </c>
      <c r="M97" s="65">
        <f t="shared" si="25"/>
        <v>41904.616931562501</v>
      </c>
    </row>
    <row r="98" spans="1:13" x14ac:dyDescent="0.25">
      <c r="A98" s="8" t="s">
        <v>69</v>
      </c>
      <c r="B98" s="8"/>
      <c r="C98" s="9"/>
      <c r="D98" s="65">
        <f>D72</f>
        <v>15000</v>
      </c>
      <c r="E98" s="65">
        <f>E72</f>
        <v>15000</v>
      </c>
      <c r="F98" s="65">
        <f>F72</f>
        <v>15000</v>
      </c>
      <c r="G98" s="65">
        <f>G72</f>
        <v>15000</v>
      </c>
      <c r="H98" s="65">
        <f>H72</f>
        <v>15000</v>
      </c>
      <c r="I98" s="65">
        <f>I19</f>
        <v>15000</v>
      </c>
      <c r="J98" s="65">
        <f>J19</f>
        <v>15000</v>
      </c>
      <c r="K98" s="65">
        <f>K19</f>
        <v>15000</v>
      </c>
      <c r="L98" s="65">
        <f>L19</f>
        <v>15000</v>
      </c>
      <c r="M98" s="65">
        <f>M19</f>
        <v>15000</v>
      </c>
    </row>
    <row r="99" spans="1:13" x14ac:dyDescent="0.25">
      <c r="A99" s="8" t="s">
        <v>70</v>
      </c>
      <c r="B99" s="8"/>
      <c r="C99" s="52"/>
      <c r="D99" s="65">
        <f>D67</f>
        <v>19500</v>
      </c>
      <c r="E99" s="65">
        <f>E67</f>
        <v>18150</v>
      </c>
      <c r="F99" s="65">
        <f>F67</f>
        <v>17205</v>
      </c>
      <c r="G99" s="65">
        <f>G67</f>
        <v>16543.5</v>
      </c>
      <c r="H99" s="65">
        <f>H67</f>
        <v>16080.449999999999</v>
      </c>
      <c r="I99" s="65">
        <f>I97*I13</f>
        <v>13132.367500000002</v>
      </c>
      <c r="J99" s="65">
        <f>J97*J13</f>
        <v>13786.038875000002</v>
      </c>
      <c r="K99" s="65">
        <f>K97*K13</f>
        <v>14210.925268750003</v>
      </c>
      <c r="L99" s="65">
        <f>L97*L13</f>
        <v>14487.101424687502</v>
      </c>
      <c r="M99" s="65">
        <f>M97*M13</f>
        <v>14666.615926046874</v>
      </c>
    </row>
    <row r="100" spans="1:13" x14ac:dyDescent="0.25">
      <c r="A100" s="16" t="s">
        <v>71</v>
      </c>
      <c r="B100" s="16"/>
      <c r="C100" s="63"/>
      <c r="D100" s="66">
        <f t="shared" ref="D100:M100" si="26">D97+D98-D99</f>
        <v>45500.000000000007</v>
      </c>
      <c r="E100" s="66">
        <f t="shared" si="26"/>
        <v>42350.000000000007</v>
      </c>
      <c r="F100" s="66">
        <f t="shared" si="26"/>
        <v>40145.000000000007</v>
      </c>
      <c r="G100" s="66">
        <f t="shared" si="26"/>
        <v>38601.500000000007</v>
      </c>
      <c r="H100" s="66">
        <f t="shared" si="26"/>
        <v>37521.05000000001</v>
      </c>
      <c r="I100" s="66">
        <f t="shared" si="26"/>
        <v>39388.68250000001</v>
      </c>
      <c r="J100" s="66">
        <f t="shared" si="26"/>
        <v>40602.643625000012</v>
      </c>
      <c r="K100" s="66">
        <f t="shared" si="26"/>
        <v>41391.718356250007</v>
      </c>
      <c r="L100" s="66">
        <f t="shared" si="26"/>
        <v>41904.616931562501</v>
      </c>
      <c r="M100" s="66">
        <f t="shared" si="26"/>
        <v>42238.001005515631</v>
      </c>
    </row>
    <row r="101" spans="1:13" x14ac:dyDescent="0.25">
      <c r="A101" s="8"/>
      <c r="B101" s="8"/>
      <c r="C101" s="9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 x14ac:dyDescent="0.25">
      <c r="A102" s="15" t="s">
        <v>72</v>
      </c>
      <c r="B102" s="8"/>
      <c r="C102" s="9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 x14ac:dyDescent="0.25">
      <c r="A103" s="8" t="s">
        <v>73</v>
      </c>
      <c r="B103" s="8"/>
      <c r="C103" s="9"/>
      <c r="D103" s="41">
        <v>50000.000000000007</v>
      </c>
      <c r="E103" s="65">
        <f t="shared" ref="E103:M103" si="27">D105</f>
        <v>50000.000000000007</v>
      </c>
      <c r="F103" s="65">
        <f t="shared" si="27"/>
        <v>50000.000000000007</v>
      </c>
      <c r="G103" s="65">
        <f t="shared" si="27"/>
        <v>30000.000000000007</v>
      </c>
      <c r="H103" s="65">
        <f t="shared" si="27"/>
        <v>30000.000000000007</v>
      </c>
      <c r="I103" s="65">
        <f t="shared" si="27"/>
        <v>30000.000000000007</v>
      </c>
      <c r="J103" s="65">
        <f t="shared" si="27"/>
        <v>30000.000000000007</v>
      </c>
      <c r="K103" s="65">
        <f t="shared" si="27"/>
        <v>30000.000000000007</v>
      </c>
      <c r="L103" s="65">
        <f t="shared" si="27"/>
        <v>10000.000000000007</v>
      </c>
      <c r="M103" s="65">
        <f t="shared" si="27"/>
        <v>10000.000000000007</v>
      </c>
    </row>
    <row r="104" spans="1:13" x14ac:dyDescent="0.25">
      <c r="A104" s="8" t="s">
        <v>74</v>
      </c>
      <c r="B104" s="8"/>
      <c r="C104" s="9"/>
      <c r="D104" s="65">
        <f>D76</f>
        <v>0</v>
      </c>
      <c r="E104" s="65">
        <f>E76</f>
        <v>0</v>
      </c>
      <c r="F104" s="65">
        <f>F76</f>
        <v>-20000</v>
      </c>
      <c r="G104" s="65">
        <f>G76</f>
        <v>0</v>
      </c>
      <c r="H104" s="65">
        <f>H76</f>
        <v>0</v>
      </c>
      <c r="I104" s="65">
        <f>I20</f>
        <v>0</v>
      </c>
      <c r="J104" s="65">
        <f>J20</f>
        <v>0</v>
      </c>
      <c r="K104" s="65">
        <f>K20</f>
        <v>-20000</v>
      </c>
      <c r="L104" s="65">
        <f>L20</f>
        <v>0</v>
      </c>
      <c r="M104" s="65">
        <f>M20</f>
        <v>0</v>
      </c>
    </row>
    <row r="105" spans="1:13" x14ac:dyDescent="0.25">
      <c r="A105" s="16" t="s">
        <v>75</v>
      </c>
      <c r="B105" s="16"/>
      <c r="C105" s="63"/>
      <c r="D105" s="66">
        <f t="shared" ref="D105:M105" si="28">D103+D104</f>
        <v>50000.000000000007</v>
      </c>
      <c r="E105" s="66">
        <f t="shared" si="28"/>
        <v>50000.000000000007</v>
      </c>
      <c r="F105" s="66">
        <f t="shared" si="28"/>
        <v>30000.000000000007</v>
      </c>
      <c r="G105" s="66">
        <f t="shared" si="28"/>
        <v>30000.000000000007</v>
      </c>
      <c r="H105" s="66">
        <f t="shared" si="28"/>
        <v>30000.000000000007</v>
      </c>
      <c r="I105" s="66">
        <f t="shared" si="28"/>
        <v>30000.000000000007</v>
      </c>
      <c r="J105" s="66">
        <f t="shared" si="28"/>
        <v>30000.000000000007</v>
      </c>
      <c r="K105" s="66">
        <f t="shared" si="28"/>
        <v>10000.000000000007</v>
      </c>
      <c r="L105" s="66">
        <f t="shared" si="28"/>
        <v>10000.000000000007</v>
      </c>
      <c r="M105" s="66">
        <f t="shared" si="28"/>
        <v>10000.000000000007</v>
      </c>
    </row>
    <row r="106" spans="1:13" x14ac:dyDescent="0.25">
      <c r="A106" s="8" t="s">
        <v>76</v>
      </c>
      <c r="B106" s="8"/>
      <c r="C106" s="52"/>
      <c r="D106" s="65">
        <f>D33</f>
        <v>2500</v>
      </c>
      <c r="E106" s="65">
        <f>E33</f>
        <v>2500</v>
      </c>
      <c r="F106" s="65">
        <f>F33</f>
        <v>1500</v>
      </c>
      <c r="G106" s="65">
        <f>G33</f>
        <v>1500</v>
      </c>
      <c r="H106" s="65">
        <f>H33</f>
        <v>1500</v>
      </c>
      <c r="I106" s="65">
        <f>I14*I103</f>
        <v>3000.0000000000009</v>
      </c>
      <c r="J106" s="65">
        <f>J14*J103</f>
        <v>3000.0000000000009</v>
      </c>
      <c r="K106" s="65">
        <f>K14*K103</f>
        <v>3000.0000000000009</v>
      </c>
      <c r="L106" s="65">
        <f>L14*L103</f>
        <v>1000.0000000000008</v>
      </c>
      <c r="M106" s="65">
        <f>M14*M103</f>
        <v>1000.0000000000008</v>
      </c>
    </row>
    <row r="107" spans="1:13" x14ac:dyDescent="0.25">
      <c r="A107" s="8"/>
      <c r="B107" s="8"/>
      <c r="C107" s="9"/>
      <c r="D107" s="41"/>
      <c r="E107" s="41"/>
      <c r="F107" s="41"/>
      <c r="G107" s="41"/>
      <c r="H107" s="41"/>
      <c r="I107" s="8"/>
      <c r="J107" s="8"/>
      <c r="K107" s="8"/>
      <c r="L107" s="8"/>
      <c r="M107" s="8"/>
    </row>
    <row r="108" spans="1:13" x14ac:dyDescent="0.25">
      <c r="A108" s="11" t="s">
        <v>77</v>
      </c>
      <c r="B108" s="12"/>
      <c r="C108" s="13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5">
      <c r="A109" s="8"/>
      <c r="B109" s="8"/>
      <c r="C109" s="9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5">
      <c r="A110" s="67" t="s">
        <v>19</v>
      </c>
      <c r="B110" s="8"/>
      <c r="C110" s="9"/>
      <c r="D110" s="68">
        <f>D26/D26</f>
        <v>1</v>
      </c>
      <c r="E110" s="68">
        <f>E26/E26</f>
        <v>1</v>
      </c>
      <c r="F110" s="68">
        <f t="shared" ref="F110:M110" si="29">F26/F26</f>
        <v>1</v>
      </c>
      <c r="G110" s="68">
        <f t="shared" si="29"/>
        <v>1</v>
      </c>
      <c r="H110" s="68">
        <f t="shared" si="29"/>
        <v>1</v>
      </c>
      <c r="I110" s="68">
        <f t="shared" si="29"/>
        <v>1</v>
      </c>
      <c r="J110" s="68">
        <f t="shared" si="29"/>
        <v>1</v>
      </c>
      <c r="K110" s="68">
        <f t="shared" si="29"/>
        <v>1</v>
      </c>
      <c r="L110" s="68">
        <f t="shared" si="29"/>
        <v>1</v>
      </c>
      <c r="M110" s="68">
        <f t="shared" si="29"/>
        <v>1</v>
      </c>
    </row>
    <row r="111" spans="1:13" ht="15.75" thickBot="1" x14ac:dyDescent="0.3">
      <c r="A111" s="67" t="s">
        <v>78</v>
      </c>
      <c r="B111" s="8"/>
      <c r="C111" s="9"/>
      <c r="D111" s="69">
        <f>D27/D26</f>
        <v>0.38255217779172018</v>
      </c>
      <c r="E111" s="69">
        <f>E27/E26</f>
        <v>0.40651728401334619</v>
      </c>
      <c r="F111" s="69">
        <f t="shared" ref="F111:M111" si="30">F27/F26</f>
        <v>0.37399977159389397</v>
      </c>
      <c r="G111" s="69">
        <f t="shared" si="30"/>
        <v>0.369914501092447</v>
      </c>
      <c r="H111" s="69">
        <f t="shared" si="30"/>
        <v>0.37613084657628737</v>
      </c>
      <c r="I111" s="69">
        <f t="shared" si="30"/>
        <v>0.42</v>
      </c>
      <c r="J111" s="69">
        <f t="shared" si="30"/>
        <v>0.47000000000000003</v>
      </c>
      <c r="K111" s="69">
        <f t="shared" si="30"/>
        <v>0.5</v>
      </c>
      <c r="L111" s="69">
        <f t="shared" si="30"/>
        <v>0.36</v>
      </c>
      <c r="M111" s="69">
        <f t="shared" si="30"/>
        <v>0.35</v>
      </c>
    </row>
    <row r="112" spans="1:13" x14ac:dyDescent="0.25">
      <c r="A112" s="70" t="s">
        <v>79</v>
      </c>
      <c r="B112" s="8"/>
      <c r="C112" s="71"/>
      <c r="D112" s="71">
        <f>D28/D26</f>
        <v>0.61744782220827987</v>
      </c>
      <c r="E112" s="71">
        <f>E28/E26</f>
        <v>0.59348271598665381</v>
      </c>
      <c r="F112" s="71">
        <f t="shared" ref="F112:M112" si="31">F28/F26</f>
        <v>0.62600022840610603</v>
      </c>
      <c r="G112" s="71">
        <f t="shared" si="31"/>
        <v>0.63008549890755294</v>
      </c>
      <c r="H112" s="71">
        <f t="shared" si="31"/>
        <v>0.62386915342371263</v>
      </c>
      <c r="I112" s="71">
        <f t="shared" si="31"/>
        <v>0.57999999999999996</v>
      </c>
      <c r="J112" s="71">
        <f t="shared" si="31"/>
        <v>0.53</v>
      </c>
      <c r="K112" s="71">
        <f t="shared" si="31"/>
        <v>0.5</v>
      </c>
      <c r="L112" s="71">
        <f t="shared" si="31"/>
        <v>0.64</v>
      </c>
      <c r="M112" s="71">
        <f t="shared" si="31"/>
        <v>0.65</v>
      </c>
    </row>
    <row r="113" spans="1:13" x14ac:dyDescent="0.25">
      <c r="A113" s="67" t="s">
        <v>80</v>
      </c>
      <c r="B113" s="8"/>
      <c r="C113" s="9"/>
      <c r="D113" s="72">
        <f>D30/D26</f>
        <v>0.25907045594910155</v>
      </c>
      <c r="E113" s="72">
        <f>E30/E26</f>
        <v>0.19187710651559034</v>
      </c>
      <c r="F113" s="72">
        <f t="shared" ref="F113:M113" si="32">F30/F26</f>
        <v>0.18175035212608018</v>
      </c>
      <c r="G113" s="72">
        <f t="shared" si="32"/>
        <v>0.16159785304304453</v>
      </c>
      <c r="H113" s="72">
        <f t="shared" si="32"/>
        <v>0.16743825113416283</v>
      </c>
      <c r="I113" s="72">
        <f t="shared" si="32"/>
        <v>0.17</v>
      </c>
      <c r="J113" s="72">
        <f t="shared" si="32"/>
        <v>0.17</v>
      </c>
      <c r="K113" s="72">
        <f t="shared" si="32"/>
        <v>0.17</v>
      </c>
      <c r="L113" s="72">
        <f t="shared" si="32"/>
        <v>0.17</v>
      </c>
      <c r="M113" s="72">
        <f t="shared" si="32"/>
        <v>0.17</v>
      </c>
    </row>
    <row r="114" spans="1:13" x14ac:dyDescent="0.25">
      <c r="A114" s="67" t="s">
        <v>81</v>
      </c>
      <c r="B114" s="8"/>
      <c r="C114" s="9"/>
      <c r="D114" s="72">
        <f>D31/D26</f>
        <v>0.10747301655768722</v>
      </c>
      <c r="E114" s="72">
        <f>E31/E26</f>
        <v>8.5742594380366854E-2</v>
      </c>
      <c r="F114" s="72">
        <f t="shared" ref="F114:M114" si="33">F31/F26</f>
        <v>7.679774639308691E-2</v>
      </c>
      <c r="G114" s="72">
        <f t="shared" si="33"/>
        <v>7.7419717439107499E-2</v>
      </c>
      <c r="H114" s="72">
        <f t="shared" si="33"/>
        <v>7.5690446502003031E-2</v>
      </c>
      <c r="I114" s="72">
        <f t="shared" si="33"/>
        <v>9.0443607807574586E-2</v>
      </c>
      <c r="J114" s="72">
        <f t="shared" si="33"/>
        <v>8.2221461643249616E-2</v>
      </c>
      <c r="K114" s="72">
        <f t="shared" si="33"/>
        <v>7.4746783312045109E-2</v>
      </c>
      <c r="L114" s="72">
        <f t="shared" si="33"/>
        <v>6.7951621192768263E-2</v>
      </c>
      <c r="M114" s="72">
        <f t="shared" si="33"/>
        <v>6.1774201084334783E-2</v>
      </c>
    </row>
    <row r="115" spans="1:13" x14ac:dyDescent="0.25">
      <c r="A115" s="67" t="s">
        <v>82</v>
      </c>
      <c r="B115" s="8"/>
      <c r="C115" s="9"/>
      <c r="D115" s="72">
        <f>D33/D26</f>
        <v>2.4508121991628027E-2</v>
      </c>
      <c r="E115" s="72">
        <f>E33/E26</f>
        <v>2.1171010958115272E-2</v>
      </c>
      <c r="F115" s="72">
        <f t="shared" ref="F115:M115" si="34">F33/F26</f>
        <v>1.1420305302828429E-2</v>
      </c>
      <c r="G115" s="72">
        <f t="shared" si="34"/>
        <v>1.0538074061584505E-2</v>
      </c>
      <c r="H115" s="72">
        <f t="shared" si="34"/>
        <v>9.9487968588332053E-3</v>
      </c>
      <c r="I115" s="72">
        <f t="shared" si="34"/>
        <v>1.8088721561514923E-2</v>
      </c>
      <c r="J115" s="72">
        <f t="shared" si="34"/>
        <v>1.6444292328649929E-2</v>
      </c>
      <c r="K115" s="72">
        <f t="shared" si="34"/>
        <v>1.4949356662409026E-2</v>
      </c>
      <c r="L115" s="72">
        <f t="shared" si="34"/>
        <v>4.5301080795178876E-3</v>
      </c>
      <c r="M115" s="72">
        <f t="shared" si="34"/>
        <v>4.1182800722889892E-3</v>
      </c>
    </row>
    <row r="116" spans="1:13" ht="15.75" thickBot="1" x14ac:dyDescent="0.3">
      <c r="A116" s="67" t="s">
        <v>83</v>
      </c>
      <c r="B116" s="8"/>
      <c r="C116" s="9"/>
      <c r="D116" s="69">
        <f>D37/D35</f>
        <v>0.31167801892042296</v>
      </c>
      <c r="E116" s="69">
        <f>E37/E35</f>
        <v>0.29180230056592171</v>
      </c>
      <c r="F116" s="69">
        <f t="shared" ref="F116:M116" si="35">F37/F35</f>
        <v>0.28698850107817436</v>
      </c>
      <c r="G116" s="69">
        <f t="shared" si="35"/>
        <v>0.2899411500446471</v>
      </c>
      <c r="H116" s="69">
        <f t="shared" si="35"/>
        <v>0.29121899033183596</v>
      </c>
      <c r="I116" s="69">
        <f t="shared" si="35"/>
        <v>0.28000000000000003</v>
      </c>
      <c r="J116" s="69">
        <f t="shared" si="35"/>
        <v>0.28000000000000003</v>
      </c>
      <c r="K116" s="69">
        <f t="shared" si="35"/>
        <v>0.28000000000000003</v>
      </c>
      <c r="L116" s="69">
        <f t="shared" si="35"/>
        <v>0.28000000000000003</v>
      </c>
      <c r="M116" s="69">
        <f t="shared" si="35"/>
        <v>0.28000000000000003</v>
      </c>
    </row>
    <row r="117" spans="1:13" x14ac:dyDescent="0.25">
      <c r="A117" s="70" t="s">
        <v>84</v>
      </c>
      <c r="B117" s="8"/>
      <c r="C117" s="9"/>
      <c r="D117" s="73">
        <f>D38/D26</f>
        <v>2.4251563128020626E-2</v>
      </c>
      <c r="E117" s="73">
        <f>E38/E26</f>
        <v>9.9849122655335673E-2</v>
      </c>
      <c r="F117" s="73">
        <f t="shared" ref="F117:M117" si="36">F38/F26</f>
        <v>0.16045676565633502</v>
      </c>
      <c r="G117" s="73">
        <f t="shared" si="36"/>
        <v>0.18767241359548767</v>
      </c>
      <c r="H117" s="73">
        <f t="shared" si="36"/>
        <v>0.18721569494720697</v>
      </c>
      <c r="I117" s="73">
        <f t="shared" si="36"/>
        <v>0.16004526545801848</v>
      </c>
      <c r="J117" s="73">
        <f t="shared" si="36"/>
        <v>0.1337522603447206</v>
      </c>
      <c r="K117" s="73">
        <f t="shared" si="36"/>
        <v>0.12203217353550068</v>
      </c>
      <c r="L117" s="73">
        <f t="shared" si="36"/>
        <v>0.23896089757075817</v>
      </c>
      <c r="M117" s="73">
        <f t="shared" si="36"/>
        <v>0.25466852645799926</v>
      </c>
    </row>
    <row r="118" spans="1:13" x14ac:dyDescent="0.25">
      <c r="A118" s="8"/>
      <c r="B118" s="8"/>
      <c r="C118" s="9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25">
      <c r="A119" s="8"/>
      <c r="B119" s="8"/>
      <c r="C119" s="9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25">
      <c r="A120" s="8"/>
      <c r="B120" s="8"/>
      <c r="C120" s="9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9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9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9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A124" s="8"/>
      <c r="B124" s="8"/>
      <c r="C124" s="9"/>
      <c r="D124" s="8"/>
      <c r="E124" s="8"/>
      <c r="F124" s="8"/>
      <c r="G124" s="8"/>
      <c r="H124" s="8"/>
      <c r="I124" s="8"/>
      <c r="J124" s="8"/>
      <c r="K124" s="8"/>
      <c r="L124" s="8"/>
      <c r="M124" s="8"/>
    </row>
  </sheetData>
  <mergeCells count="2">
    <mergeCell ref="D1:H1"/>
    <mergeCell ref="I1:M1"/>
  </mergeCells>
  <conditionalFormatting sqref="D4:M4">
    <cfRule type="containsText" dxfId="1" priority="1" operator="containsText" text="OK">
      <formula>NOT(ISERROR(SEARCH("OK",D4)))</formula>
    </cfRule>
    <cfRule type="containsText" dxfId="0" priority="2" operator="containsText" text="ERROR">
      <formula>NOT(ISERROR(SEARCH("ERROR",D4)))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2025-04-08T11:01:53Z</dcterms:created>
  <dcterms:modified xsi:type="dcterms:W3CDTF">2025-04-08T11:14:05Z</dcterms:modified>
</cp:coreProperties>
</file>