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G:\Data Analysis\Github\Data-analysis-With-Excel\"/>
    </mc:Choice>
  </mc:AlternateContent>
  <xr:revisionPtr revIDLastSave="0" documentId="13_ncr:1_{0D3FDFC8-D8A6-418E-AE9F-81CEE31E2B4C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Income Statement" sheetId="1" r:id="rId1"/>
    <sheet name="Balance Sheet" sheetId="2" r:id="rId2"/>
    <sheet name="Cash Flow Statement" sheetId="3" r:id="rId3"/>
    <sheet name="Ratio Analysis" sheetId="4" r:id="rId4"/>
    <sheet name="Financial Projection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5" l="1"/>
  <c r="I7" i="5" s="1"/>
  <c r="N8" i="5"/>
  <c r="N10" i="5"/>
  <c r="I11" i="5"/>
  <c r="K11" i="5"/>
  <c r="M11" i="5"/>
  <c r="N11" i="5"/>
  <c r="I12" i="5"/>
  <c r="K12" i="5"/>
  <c r="M12" i="5"/>
  <c r="N12" i="5"/>
  <c r="J15" i="5"/>
  <c r="L15" i="5"/>
  <c r="D100" i="5"/>
  <c r="E100" i="5"/>
  <c r="F100" i="5"/>
  <c r="G100" i="5"/>
  <c r="C100" i="5"/>
  <c r="L78" i="5"/>
  <c r="J78" i="5"/>
  <c r="M69" i="5"/>
  <c r="K69" i="5"/>
  <c r="I69" i="5"/>
  <c r="L51" i="5"/>
  <c r="J51" i="5"/>
  <c r="M50" i="5"/>
  <c r="K50" i="5"/>
  <c r="I50" i="5"/>
  <c r="L46" i="5"/>
  <c r="J46" i="5"/>
  <c r="M45" i="5"/>
  <c r="K45" i="5"/>
  <c r="I45" i="5"/>
  <c r="L44" i="5"/>
  <c r="J44" i="5"/>
  <c r="M40" i="5"/>
  <c r="K40" i="5"/>
  <c r="I40" i="5"/>
  <c r="L39" i="5"/>
  <c r="J39" i="5"/>
  <c r="M10" i="5" l="1"/>
  <c r="K10" i="5"/>
  <c r="I10" i="5"/>
  <c r="L8" i="5"/>
  <c r="J8" i="5"/>
  <c r="L7" i="5"/>
  <c r="J7" i="5"/>
  <c r="I39" i="5"/>
  <c r="K39" i="5"/>
  <c r="M39" i="5"/>
  <c r="J40" i="5"/>
  <c r="L40" i="5"/>
  <c r="I44" i="5"/>
  <c r="K44" i="5"/>
  <c r="M44" i="5"/>
  <c r="J45" i="5"/>
  <c r="L45" i="5"/>
  <c r="I46" i="5"/>
  <c r="K46" i="5"/>
  <c r="M46" i="5"/>
  <c r="J50" i="5"/>
  <c r="L50" i="5"/>
  <c r="I51" i="5"/>
  <c r="K51" i="5"/>
  <c r="M51" i="5"/>
  <c r="J69" i="5"/>
  <c r="L69" i="5"/>
  <c r="I78" i="5"/>
  <c r="K78" i="5"/>
  <c r="M78" i="5"/>
  <c r="M15" i="5"/>
  <c r="K15" i="5"/>
  <c r="I15" i="5"/>
  <c r="L12" i="5"/>
  <c r="J12" i="5"/>
  <c r="L11" i="5"/>
  <c r="J11" i="5"/>
  <c r="L10" i="5"/>
  <c r="J10" i="5"/>
  <c r="M8" i="5"/>
  <c r="K8" i="5"/>
  <c r="I8" i="5"/>
  <c r="I9" i="5" s="1"/>
  <c r="M7" i="5"/>
  <c r="K7" i="5"/>
  <c r="J89" i="5"/>
  <c r="K89" i="5"/>
  <c r="L89" i="5"/>
  <c r="M89" i="5"/>
  <c r="I89" i="5"/>
  <c r="N69" i="5"/>
  <c r="N78" i="5"/>
  <c r="N51" i="5"/>
  <c r="N50" i="5"/>
  <c r="N45" i="5"/>
  <c r="N46" i="5"/>
  <c r="N44" i="5"/>
  <c r="N40" i="5"/>
  <c r="N39" i="5"/>
  <c r="G53" i="5"/>
  <c r="G54" i="5" s="1"/>
  <c r="G59" i="5" s="1"/>
  <c r="F53" i="5"/>
  <c r="F54" i="5" s="1"/>
  <c r="F59" i="5" s="1"/>
  <c r="E53" i="5"/>
  <c r="E54" i="5" s="1"/>
  <c r="E59" i="5" s="1"/>
  <c r="D53" i="5"/>
  <c r="D54" i="5" s="1"/>
  <c r="D59" i="5" s="1"/>
  <c r="C53" i="5"/>
  <c r="C54" i="5" s="1"/>
  <c r="C59" i="5" s="1"/>
  <c r="G48" i="5"/>
  <c r="F48" i="5"/>
  <c r="E48" i="5"/>
  <c r="D48" i="5"/>
  <c r="C48" i="5"/>
  <c r="G43" i="5"/>
  <c r="F43" i="5"/>
  <c r="F49" i="5" s="1"/>
  <c r="E43" i="5"/>
  <c r="D43" i="5"/>
  <c r="C43" i="5"/>
  <c r="G13" i="5"/>
  <c r="J13" i="5" s="1"/>
  <c r="F13" i="5"/>
  <c r="F14" i="5" s="1"/>
  <c r="F16" i="5" s="1"/>
  <c r="F18" i="5" s="1"/>
  <c r="F20" i="5" s="1"/>
  <c r="E13" i="5"/>
  <c r="E14" i="5" s="1"/>
  <c r="E16" i="5" s="1"/>
  <c r="E18" i="5" s="1"/>
  <c r="E20" i="5" s="1"/>
  <c r="E22" i="5" s="1"/>
  <c r="D13" i="5"/>
  <c r="D14" i="5" s="1"/>
  <c r="D16" i="5" s="1"/>
  <c r="D18" i="5" s="1"/>
  <c r="D20" i="5" s="1"/>
  <c r="D22" i="5" s="1"/>
  <c r="C13" i="5"/>
  <c r="C14" i="5" s="1"/>
  <c r="C16" i="5" s="1"/>
  <c r="C18" i="5" s="1"/>
  <c r="C20" i="5" s="1"/>
  <c r="C22" i="5" s="1"/>
  <c r="G9" i="5"/>
  <c r="F9" i="5"/>
  <c r="E9" i="5"/>
  <c r="D9" i="5"/>
  <c r="C9" i="5"/>
  <c r="D12" i="4"/>
  <c r="E12" i="4"/>
  <c r="F12" i="4"/>
  <c r="G12" i="4"/>
  <c r="C12" i="4"/>
  <c r="F6" i="4"/>
  <c r="D22" i="2"/>
  <c r="D27" i="2" s="1"/>
  <c r="E22" i="2"/>
  <c r="E27" i="2" s="1"/>
  <c r="G22" i="2"/>
  <c r="D21" i="2"/>
  <c r="E21" i="2"/>
  <c r="F21" i="2"/>
  <c r="F22" i="2" s="1"/>
  <c r="G21" i="2"/>
  <c r="C21" i="2"/>
  <c r="C22" i="2" s="1"/>
  <c r="D16" i="2"/>
  <c r="E16" i="2"/>
  <c r="E17" i="2" s="1"/>
  <c r="E5" i="4" s="1"/>
  <c r="F16" i="2"/>
  <c r="G16" i="2"/>
  <c r="C16" i="2"/>
  <c r="D11" i="2"/>
  <c r="D11" i="4" s="1"/>
  <c r="E11" i="2"/>
  <c r="E11" i="4" s="1"/>
  <c r="F11" i="2"/>
  <c r="F11" i="4" s="1"/>
  <c r="G11" i="2"/>
  <c r="G11" i="4" s="1"/>
  <c r="C11" i="2"/>
  <c r="C11" i="4" s="1"/>
  <c r="D13" i="1"/>
  <c r="D14" i="1" s="1"/>
  <c r="D16" i="1" s="1"/>
  <c r="D18" i="1" s="1"/>
  <c r="D20" i="1" s="1"/>
  <c r="D22" i="1" s="1"/>
  <c r="D8" i="4" s="1"/>
  <c r="E13" i="1"/>
  <c r="E14" i="1" s="1"/>
  <c r="E16" i="1" s="1"/>
  <c r="E18" i="1" s="1"/>
  <c r="E20" i="1" s="1"/>
  <c r="E22" i="1" s="1"/>
  <c r="E8" i="4" s="1"/>
  <c r="F13" i="1"/>
  <c r="F14" i="1" s="1"/>
  <c r="F16" i="1" s="1"/>
  <c r="F18" i="1" s="1"/>
  <c r="F20" i="1" s="1"/>
  <c r="F22" i="1" s="1"/>
  <c r="F8" i="4" s="1"/>
  <c r="G13" i="1"/>
  <c r="G14" i="1" s="1"/>
  <c r="G16" i="1" s="1"/>
  <c r="G18" i="1" s="1"/>
  <c r="G20" i="1" s="1"/>
  <c r="G22" i="1" s="1"/>
  <c r="G8" i="4" s="1"/>
  <c r="C13" i="1"/>
  <c r="C14" i="1" s="1"/>
  <c r="C16" i="1" s="1"/>
  <c r="C18" i="1" s="1"/>
  <c r="C20" i="1" s="1"/>
  <c r="C22" i="1" s="1"/>
  <c r="C8" i="4" s="1"/>
  <c r="D9" i="1"/>
  <c r="D7" i="4" s="1"/>
  <c r="E9" i="1"/>
  <c r="E7" i="4" s="1"/>
  <c r="F9" i="1"/>
  <c r="F7" i="4" s="1"/>
  <c r="G9" i="1"/>
  <c r="G7" i="4" s="1"/>
  <c r="C9" i="1"/>
  <c r="C7" i="4" s="1"/>
  <c r="F27" i="2" l="1"/>
  <c r="C27" i="2"/>
  <c r="C6" i="4"/>
  <c r="E14" i="4"/>
  <c r="G6" i="4"/>
  <c r="E6" i="4"/>
  <c r="G27" i="2"/>
  <c r="D6" i="4"/>
  <c r="G14" i="5"/>
  <c r="G16" i="5" s="1"/>
  <c r="G18" i="5" s="1"/>
  <c r="G20" i="5" s="1"/>
  <c r="G22" i="5" s="1"/>
  <c r="I13" i="5"/>
  <c r="I14" i="5" s="1"/>
  <c r="M13" i="5"/>
  <c r="M14" i="5" s="1"/>
  <c r="M16" i="5" s="1"/>
  <c r="N13" i="5"/>
  <c r="K13" i="5"/>
  <c r="K14" i="5" s="1"/>
  <c r="K16" i="5" s="1"/>
  <c r="L13" i="5"/>
  <c r="F17" i="2"/>
  <c r="F5" i="4" s="1"/>
  <c r="M9" i="5"/>
  <c r="J14" i="5"/>
  <c r="J16" i="5" s="1"/>
  <c r="J9" i="5"/>
  <c r="D104" i="5" s="1"/>
  <c r="I16" i="5"/>
  <c r="K9" i="5"/>
  <c r="L14" i="5"/>
  <c r="L16" i="5" s="1"/>
  <c r="L9" i="5"/>
  <c r="K72" i="5"/>
  <c r="M82" i="5"/>
  <c r="M83" i="5" s="1"/>
  <c r="M53" i="5"/>
  <c r="L87" i="5"/>
  <c r="I53" i="5"/>
  <c r="I72" i="5"/>
  <c r="K82" i="5"/>
  <c r="K83" i="5" s="1"/>
  <c r="I87" i="5"/>
  <c r="L72" i="5"/>
  <c r="I82" i="5"/>
  <c r="I83" i="5" s="1"/>
  <c r="D49" i="5"/>
  <c r="C49" i="5"/>
  <c r="E49" i="5"/>
  <c r="G49" i="5"/>
  <c r="C104" i="5"/>
  <c r="F22" i="5"/>
  <c r="G17" i="2"/>
  <c r="G5" i="4" s="1"/>
  <c r="D17" i="2"/>
  <c r="D5" i="4" s="1"/>
  <c r="C17" i="2"/>
  <c r="C14" i="4" s="1"/>
  <c r="D14" i="4" l="1"/>
  <c r="G14" i="4"/>
  <c r="F14" i="4"/>
  <c r="L17" i="5"/>
  <c r="L18" i="5" s="1"/>
  <c r="L20" i="5" s="1"/>
  <c r="M17" i="5"/>
  <c r="M18" i="5"/>
  <c r="M20" i="5" s="1"/>
  <c r="K17" i="5"/>
  <c r="K18" i="5"/>
  <c r="K20" i="5" s="1"/>
  <c r="I17" i="5"/>
  <c r="I18" i="5" s="1"/>
  <c r="I20" i="5" s="1"/>
  <c r="J17" i="5"/>
  <c r="J18" i="5" s="1"/>
  <c r="J20" i="5" s="1"/>
  <c r="C102" i="5"/>
  <c r="C103" i="5"/>
  <c r="I85" i="5"/>
  <c r="M87" i="5"/>
  <c r="I48" i="5"/>
  <c r="I54" i="5"/>
  <c r="I43" i="5"/>
  <c r="J87" i="5"/>
  <c r="L82" i="5"/>
  <c r="L83" i="5" s="1"/>
  <c r="L85" i="5" s="1"/>
  <c r="M72" i="5"/>
  <c r="I86" i="5"/>
  <c r="I90" i="5"/>
  <c r="K85" i="5"/>
  <c r="J72" i="5"/>
  <c r="M85" i="5"/>
  <c r="J82" i="5"/>
  <c r="J83" i="5" s="1"/>
  <c r="J85" i="5" s="1"/>
  <c r="K87" i="5"/>
  <c r="M43" i="5"/>
  <c r="K43" i="5"/>
  <c r="E108" i="5" s="1"/>
  <c r="J43" i="5"/>
  <c r="L43" i="5"/>
  <c r="K48" i="5"/>
  <c r="J48" i="5"/>
  <c r="K53" i="5"/>
  <c r="J53" i="5"/>
  <c r="J54" i="5" s="1"/>
  <c r="L53" i="5"/>
  <c r="M48" i="5"/>
  <c r="L48" i="5"/>
  <c r="E104" i="5"/>
  <c r="G9" i="4"/>
  <c r="D9" i="4"/>
  <c r="C9" i="4"/>
  <c r="C5" i="4"/>
  <c r="F9" i="4"/>
  <c r="E9" i="4"/>
  <c r="J59" i="5" l="1"/>
  <c r="J92" i="5" s="1"/>
  <c r="D110" i="5"/>
  <c r="I59" i="5"/>
  <c r="I92" i="5" s="1"/>
  <c r="C110" i="5"/>
  <c r="F107" i="5"/>
  <c r="F108" i="5"/>
  <c r="C107" i="5"/>
  <c r="C108" i="5"/>
  <c r="D107" i="5"/>
  <c r="D108" i="5"/>
  <c r="G107" i="5"/>
  <c r="G108" i="5"/>
  <c r="J22" i="5"/>
  <c r="D102" i="5"/>
  <c r="D103" i="5"/>
  <c r="K49" i="5"/>
  <c r="E107" i="5"/>
  <c r="I49" i="5"/>
  <c r="I75" i="5" s="1"/>
  <c r="L49" i="5"/>
  <c r="L86" i="5"/>
  <c r="L90" i="5"/>
  <c r="I93" i="5"/>
  <c r="J86" i="5"/>
  <c r="J90" i="5"/>
  <c r="M86" i="5"/>
  <c r="K86" i="5"/>
  <c r="K90" i="5"/>
  <c r="M90" i="5"/>
  <c r="M49" i="5"/>
  <c r="J49" i="5"/>
  <c r="I22" i="5"/>
  <c r="K54" i="5"/>
  <c r="F104" i="5"/>
  <c r="L75" i="5" l="1"/>
  <c r="K59" i="5"/>
  <c r="K92" i="5" s="1"/>
  <c r="K93" i="5" s="1"/>
  <c r="E110" i="5"/>
  <c r="J75" i="5"/>
  <c r="E103" i="5"/>
  <c r="E102" i="5"/>
  <c r="I68" i="5"/>
  <c r="I77" i="5" s="1"/>
  <c r="I94" i="5" s="1"/>
  <c r="C105" i="5"/>
  <c r="J68" i="5"/>
  <c r="J77" i="5" s="1"/>
  <c r="D105" i="5"/>
  <c r="M75" i="5"/>
  <c r="K75" i="5"/>
  <c r="J93" i="5"/>
  <c r="M54" i="5"/>
  <c r="L54" i="5"/>
  <c r="G104" i="5"/>
  <c r="L59" i="5" l="1"/>
  <c r="L92" i="5" s="1"/>
  <c r="L93" i="5" s="1"/>
  <c r="F110" i="5"/>
  <c r="M59" i="5"/>
  <c r="M92" i="5" s="1"/>
  <c r="M93" i="5" s="1"/>
  <c r="G110" i="5"/>
  <c r="K22" i="5"/>
  <c r="K68" i="5" s="1"/>
  <c r="K77" i="5" s="1"/>
  <c r="K94" i="5" s="1"/>
  <c r="J94" i="5"/>
  <c r="F103" i="5"/>
  <c r="F102" i="5"/>
  <c r="L22" i="5"/>
  <c r="E105" i="5" l="1"/>
  <c r="L68" i="5"/>
  <c r="L77" i="5" s="1"/>
  <c r="L94" i="5" s="1"/>
  <c r="F105" i="5"/>
  <c r="M22" i="5"/>
  <c r="G103" i="5"/>
  <c r="G102" i="5"/>
  <c r="M68" i="5" l="1"/>
  <c r="M77" i="5" s="1"/>
  <c r="M94" i="5" s="1"/>
  <c r="G105" i="5"/>
</calcChain>
</file>

<file path=xl/sharedStrings.xml><?xml version="1.0" encoding="utf-8"?>
<sst xmlns="http://schemas.openxmlformats.org/spreadsheetml/2006/main" count="217" uniqueCount="98">
  <si>
    <t>Income Statement</t>
  </si>
  <si>
    <t>Particulars</t>
  </si>
  <si>
    <t>Revenue</t>
  </si>
  <si>
    <t>For the Year Ending at December 31</t>
  </si>
  <si>
    <t>Less: Cost of Goods Sold</t>
  </si>
  <si>
    <t>Gross Profit</t>
  </si>
  <si>
    <t>R&amp;D Expenses</t>
  </si>
  <si>
    <t>SG&amp;A Expenses</t>
  </si>
  <si>
    <t>Others Expenses or Income</t>
  </si>
  <si>
    <t>Operating Expenses</t>
  </si>
  <si>
    <t>Operating Income</t>
  </si>
  <si>
    <t>Total Non Operating Expense/Income</t>
  </si>
  <si>
    <t>Pre Tax Income</t>
  </si>
  <si>
    <t>Income Tax</t>
  </si>
  <si>
    <t>Income After Taxes</t>
  </si>
  <si>
    <t>Other Income</t>
  </si>
  <si>
    <t>Net Income</t>
  </si>
  <si>
    <t>Income from Continuous Operations</t>
  </si>
  <si>
    <t>Income from Discontinued Operations</t>
  </si>
  <si>
    <t>EBITDA</t>
  </si>
  <si>
    <t>EBIT</t>
  </si>
  <si>
    <t>Basic Shares Outstanding</t>
  </si>
  <si>
    <t>Share Outstanding</t>
  </si>
  <si>
    <t>Basic EPS</t>
  </si>
  <si>
    <t>EPS</t>
  </si>
  <si>
    <t>Cash On Hand</t>
  </si>
  <si>
    <t>A/R</t>
  </si>
  <si>
    <t>Inventory</t>
  </si>
  <si>
    <t>Other Current Assets</t>
  </si>
  <si>
    <t>Total Current Assets</t>
  </si>
  <si>
    <t>Equipment</t>
  </si>
  <si>
    <t>Long Term Investment</t>
  </si>
  <si>
    <t>Intangible Assets</t>
  </si>
  <si>
    <t>Other long term assets</t>
  </si>
  <si>
    <t>Total Long Term Assets</t>
  </si>
  <si>
    <t>Total Assets</t>
  </si>
  <si>
    <t>Total Current Liabilities</t>
  </si>
  <si>
    <t>Long Term Debt</t>
  </si>
  <si>
    <t>Other Non-Current Liabilities</t>
  </si>
  <si>
    <t>Total Long Term Liabilities</t>
  </si>
  <si>
    <t>Total Liabilities</t>
  </si>
  <si>
    <t>Common Stock</t>
  </si>
  <si>
    <t>Retined Earnings</t>
  </si>
  <si>
    <t>Comprehensive Income</t>
  </si>
  <si>
    <t>Share Holder Equity</t>
  </si>
  <si>
    <t>Total Liabilities and Shareholders Equity</t>
  </si>
  <si>
    <t>Net Income/Loss</t>
  </si>
  <si>
    <t>Depreciation and Amortization</t>
  </si>
  <si>
    <t>Other Non-cash Item</t>
  </si>
  <si>
    <t>Total non-cash Item</t>
  </si>
  <si>
    <t>Change in A/R</t>
  </si>
  <si>
    <t>Change in Inventory</t>
  </si>
  <si>
    <t>Change in Accounts Payable</t>
  </si>
  <si>
    <t>total change in assets/ liabilities</t>
  </si>
  <si>
    <t>change in assets/ liabilities</t>
  </si>
  <si>
    <t>Cash Flow from Operating activities</t>
  </si>
  <si>
    <t>Net Change in Property, Plant, and Equipment</t>
  </si>
  <si>
    <t>Net change in intangible assets</t>
  </si>
  <si>
    <t>Net Acquisitions/ divestitures</t>
  </si>
  <si>
    <t>Net change in short term investment</t>
  </si>
  <si>
    <t>Net change in long term investment</t>
  </si>
  <si>
    <t>net change in investment- total</t>
  </si>
  <si>
    <t>Other investment activities</t>
  </si>
  <si>
    <t>Cash Flow from Investing activities</t>
  </si>
  <si>
    <t>Net Long term debt</t>
  </si>
  <si>
    <t>Net Current debt</t>
  </si>
  <si>
    <t>debt issuance/ retirement- total</t>
  </si>
  <si>
    <t>Net Equity issued/ repurchased</t>
  </si>
  <si>
    <t>Net Common Equity issued/ repurchased</t>
  </si>
  <si>
    <t>dividends paid</t>
  </si>
  <si>
    <t>other financing activities</t>
  </si>
  <si>
    <t>Cash Flow from Financing Activities</t>
  </si>
  <si>
    <t>Net Cash Flow</t>
  </si>
  <si>
    <t>E-bay Inc.</t>
  </si>
  <si>
    <t>Ratio Analysis</t>
  </si>
  <si>
    <t>Profitability</t>
  </si>
  <si>
    <t>ROCE</t>
  </si>
  <si>
    <t>OPM</t>
  </si>
  <si>
    <t>GPM</t>
  </si>
  <si>
    <t>NPM</t>
  </si>
  <si>
    <t>Asset TR</t>
  </si>
  <si>
    <t>Liquidity</t>
  </si>
  <si>
    <t>Current Ratio</t>
  </si>
  <si>
    <t>Quick Ratio</t>
  </si>
  <si>
    <t>Capital Structure Ratio</t>
  </si>
  <si>
    <t>Debt/Equity Ratio</t>
  </si>
  <si>
    <t>Source:</t>
  </si>
  <si>
    <t>macrotrends.com</t>
  </si>
  <si>
    <t>*Millions of US $ except per share data</t>
  </si>
  <si>
    <t>Historical Financial Data</t>
  </si>
  <si>
    <t>Projected Financial Data Using the CAGR Formula</t>
  </si>
  <si>
    <t>CAGR</t>
  </si>
  <si>
    <t>Corporate Tax</t>
  </si>
  <si>
    <t>*Millions of US $</t>
  </si>
  <si>
    <t>Balance Sheet</t>
  </si>
  <si>
    <t>Cash Flow Statement</t>
  </si>
  <si>
    <t>Net change Long term debt</t>
  </si>
  <si>
    <t>Net change Current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</si>
</sst>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9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2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Continuous"/>
    </xf>
    <xf numFmtId="164" fontId="0" fillId="0" borderId="0" xfId="0" applyNumberFormat="1"/>
    <xf numFmtId="164" fontId="1" fillId="0" borderId="1" xfId="0" applyNumberFormat="1" applyFont="1" applyBorder="1"/>
    <xf numFmtId="164" fontId="1" fillId="0" borderId="2" xfId="0" applyNumberFormat="1" applyFont="1" applyBorder="1"/>
    <xf numFmtId="0" fontId="0" fillId="0" borderId="6" xfId="0" applyBorder="1"/>
    <xf numFmtId="164" fontId="0" fillId="0" borderId="7" xfId="0" applyNumberFormat="1" applyBorder="1"/>
    <xf numFmtId="0" fontId="0" fillId="0" borderId="6" xfId="0" applyBorder="1" applyAlignment="1">
      <alignment horizontal="left" indent="1"/>
    </xf>
    <xf numFmtId="0" fontId="1" fillId="0" borderId="6" xfId="0" applyFont="1" applyBorder="1" applyAlignment="1">
      <alignment horizontal="right"/>
    </xf>
    <xf numFmtId="164" fontId="1" fillId="0" borderId="5" xfId="0" applyNumberFormat="1" applyFont="1" applyBorder="1"/>
    <xf numFmtId="0" fontId="1" fillId="0" borderId="6" xfId="0" applyFont="1" applyBorder="1" applyAlignment="1">
      <alignment horizontal="right" indent="1"/>
    </xf>
    <xf numFmtId="0" fontId="1" fillId="0" borderId="8" xfId="0" applyFont="1" applyBorder="1" applyAlignment="1">
      <alignment horizontal="right"/>
    </xf>
    <xf numFmtId="164" fontId="1" fillId="0" borderId="9" xfId="0" applyNumberFormat="1" applyFont="1" applyBorder="1"/>
    <xf numFmtId="164" fontId="1" fillId="0" borderId="0" xfId="0" applyNumberFormat="1" applyFont="1"/>
    <xf numFmtId="164" fontId="1" fillId="0" borderId="7" xfId="0" applyNumberFormat="1" applyFont="1" applyBorder="1"/>
    <xf numFmtId="0" fontId="3" fillId="0" borderId="3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164" fontId="0" fillId="0" borderId="6" xfId="0" applyNumberFormat="1" applyBorder="1"/>
    <xf numFmtId="164" fontId="1" fillId="0" borderId="4" xfId="0" applyNumberFormat="1" applyFont="1" applyBorder="1"/>
    <xf numFmtId="164" fontId="1" fillId="0" borderId="8" xfId="0" applyNumberFormat="1" applyFont="1" applyBorder="1"/>
    <xf numFmtId="164" fontId="1" fillId="0" borderId="6" xfId="0" applyNumberFormat="1" applyFont="1" applyBorder="1"/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164" fontId="0" fillId="0" borderId="13" xfId="0" applyNumberFormat="1" applyBorder="1"/>
    <xf numFmtId="164" fontId="1" fillId="0" borderId="14" xfId="0" applyNumberFormat="1" applyFont="1" applyBorder="1"/>
    <xf numFmtId="164" fontId="1" fillId="0" borderId="15" xfId="0" applyNumberFormat="1" applyFont="1" applyBorder="1"/>
    <xf numFmtId="164" fontId="1" fillId="0" borderId="13" xfId="0" applyNumberFormat="1" applyFont="1" applyBorder="1"/>
    <xf numFmtId="0" fontId="5" fillId="0" borderId="4" xfId="0" applyFont="1" applyBorder="1" applyAlignment="1">
      <alignment horizontal="centerContinuous"/>
    </xf>
    <xf numFmtId="0" fontId="2" fillId="0" borderId="1" xfId="0" applyFont="1" applyBorder="1" applyAlignment="1">
      <alignment horizontal="centerContinuous"/>
    </xf>
    <xf numFmtId="0" fontId="2" fillId="0" borderId="6" xfId="0" applyFont="1" applyBorder="1" applyAlignment="1">
      <alignment horizontal="centerContinuous"/>
    </xf>
    <xf numFmtId="0" fontId="0" fillId="0" borderId="7" xfId="0" applyBorder="1"/>
    <xf numFmtId="0" fontId="4" fillId="0" borderId="6" xfId="0" applyFont="1" applyBorder="1" applyAlignment="1">
      <alignment horizontal="centerContinuous"/>
    </xf>
    <xf numFmtId="0" fontId="2" fillId="0" borderId="5" xfId="0" applyFont="1" applyBorder="1" applyAlignment="1">
      <alignment horizontal="centerContinuous"/>
    </xf>
    <xf numFmtId="0" fontId="2" fillId="0" borderId="7" xfId="0" applyFont="1" applyBorder="1" applyAlignment="1">
      <alignment horizontal="centerContinuous"/>
    </xf>
    <xf numFmtId="0" fontId="5" fillId="0" borderId="4" xfId="0" applyFont="1" applyBorder="1" applyAlignment="1">
      <alignment horizontal="centerContinuous" vertical="top"/>
    </xf>
    <xf numFmtId="0" fontId="0" fillId="0" borderId="13" xfId="0" applyBorder="1"/>
    <xf numFmtId="0" fontId="0" fillId="0" borderId="1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7" xfId="0" applyBorder="1" applyAlignment="1">
      <alignment horizontal="centerContinuous"/>
    </xf>
    <xf numFmtId="164" fontId="0" fillId="0" borderId="4" xfId="0" applyNumberFormat="1" applyBorder="1"/>
    <xf numFmtId="164" fontId="0" fillId="0" borderId="14" xfId="0" applyNumberFormat="1" applyBorder="1"/>
    <xf numFmtId="164" fontId="0" fillId="0" borderId="1" xfId="0" applyNumberFormat="1" applyBorder="1"/>
    <xf numFmtId="164" fontId="0" fillId="0" borderId="5" xfId="0" applyNumberFormat="1" applyBorder="1"/>
    <xf numFmtId="0" fontId="1" fillId="0" borderId="15" xfId="0" applyFont="1" applyBorder="1" applyAlignment="1">
      <alignment horizontal="right"/>
    </xf>
    <xf numFmtId="0" fontId="0" fillId="0" borderId="13" xfId="0" applyBorder="1" applyAlignment="1">
      <alignment horizontal="left" indent="1"/>
    </xf>
    <xf numFmtId="0" fontId="1" fillId="0" borderId="14" xfId="0" applyFont="1" applyBorder="1" applyAlignment="1">
      <alignment horizontal="right"/>
    </xf>
    <xf numFmtId="0" fontId="7" fillId="0" borderId="0" xfId="2"/>
    <xf numFmtId="0" fontId="8" fillId="0" borderId="3" xfId="0" applyFont="1" applyBorder="1" applyAlignment="1">
      <alignment horizontal="centerContinuous"/>
    </xf>
    <xf numFmtId="0" fontId="0" fillId="0" borderId="3" xfId="0" applyBorder="1"/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0" fillId="0" borderId="3" xfId="0" applyBorder="1" applyAlignment="1">
      <alignment horizontal="left" indent="3"/>
    </xf>
    <xf numFmtId="0" fontId="1" fillId="0" borderId="3" xfId="0" applyFont="1" applyBorder="1" applyAlignment="1">
      <alignment horizontal="left"/>
    </xf>
    <xf numFmtId="0" fontId="0" fillId="0" borderId="3" xfId="0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1" fillId="0" borderId="10" xfId="0" applyFont="1" applyBorder="1"/>
    <xf numFmtId="0" fontId="0" fillId="0" borderId="11" xfId="0" applyBorder="1"/>
    <xf numFmtId="0" fontId="0" fillId="0" borderId="11" xfId="0" applyBorder="1" applyAlignment="1">
      <alignment horizontal="centerContinuous"/>
    </xf>
    <xf numFmtId="0" fontId="0" fillId="0" borderId="11" xfId="0" applyBorder="1" applyAlignment="1">
      <alignment horizontal="right"/>
    </xf>
    <xf numFmtId="0" fontId="7" fillId="0" borderId="12" xfId="2" applyBorder="1" applyAlignment="1">
      <alignment horizontal="left"/>
    </xf>
    <xf numFmtId="0" fontId="0" fillId="0" borderId="14" xfId="0" applyBorder="1"/>
    <xf numFmtId="0" fontId="0" fillId="0" borderId="12" xfId="0" applyBorder="1"/>
    <xf numFmtId="0" fontId="1" fillId="0" borderId="4" xfId="0" applyFont="1" applyBorder="1" applyAlignment="1">
      <alignment horizontal="right"/>
    </xf>
    <xf numFmtId="164" fontId="1" fillId="0" borderId="4" xfId="0" applyNumberFormat="1" applyFont="1" applyBorder="1" applyAlignment="1">
      <alignment horizontal="right"/>
    </xf>
    <xf numFmtId="164" fontId="1" fillId="0" borderId="14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164" fontId="1" fillId="0" borderId="5" xfId="0" applyNumberFormat="1" applyFont="1" applyBorder="1" applyAlignment="1">
      <alignment horizontal="right"/>
    </xf>
    <xf numFmtId="0" fontId="7" fillId="0" borderId="11" xfId="2" applyBorder="1" applyAlignment="1">
      <alignment horizontal="left"/>
    </xf>
    <xf numFmtId="0" fontId="4" fillId="2" borderId="0" xfId="0" applyFont="1" applyFill="1" applyAlignment="1">
      <alignment horizontal="centerContinuous" vertical="center"/>
    </xf>
    <xf numFmtId="0" fontId="2" fillId="2" borderId="0" xfId="0" applyFont="1" applyFill="1" applyAlignment="1">
      <alignment horizontal="centerContinuous" vertical="center"/>
    </xf>
    <xf numFmtId="0" fontId="2" fillId="2" borderId="7" xfId="0" applyFont="1" applyFill="1" applyBorder="1" applyAlignment="1">
      <alignment horizontal="centerContinuous" vertical="center"/>
    </xf>
    <xf numFmtId="10" fontId="0" fillId="0" borderId="7" xfId="1" applyNumberFormat="1" applyFont="1" applyBorder="1"/>
    <xf numFmtId="164" fontId="1" fillId="0" borderId="16" xfId="0" applyNumberFormat="1" applyFont="1" applyBorder="1"/>
    <xf numFmtId="164" fontId="0" fillId="0" borderId="19" xfId="0" applyNumberFormat="1" applyBorder="1"/>
    <xf numFmtId="9" fontId="0" fillId="0" borderId="7" xfId="1" applyFont="1" applyBorder="1"/>
    <xf numFmtId="164" fontId="1" fillId="0" borderId="19" xfId="0" applyNumberFormat="1" applyFont="1" applyBorder="1"/>
    <xf numFmtId="0" fontId="1" fillId="0" borderId="16" xfId="0" applyFont="1" applyBorder="1" applyAlignment="1">
      <alignment horizontal="right"/>
    </xf>
    <xf numFmtId="164" fontId="1" fillId="0" borderId="17" xfId="0" applyNumberFormat="1" applyFont="1" applyBorder="1"/>
    <xf numFmtId="164" fontId="1" fillId="0" borderId="18" xfId="0" applyNumberFormat="1" applyFont="1" applyBorder="1"/>
    <xf numFmtId="0" fontId="1" fillId="0" borderId="16" xfId="0" applyFont="1" applyBorder="1"/>
    <xf numFmtId="0" fontId="0" fillId="0" borderId="17" xfId="0" applyBorder="1"/>
    <xf numFmtId="0" fontId="0" fillId="0" borderId="18" xfId="0" applyBorder="1"/>
    <xf numFmtId="0" fontId="7" fillId="0" borderId="17" xfId="2" applyBorder="1" applyAlignment="1">
      <alignment horizontal="left"/>
    </xf>
    <xf numFmtId="0" fontId="0" fillId="0" borderId="17" xfId="0" applyBorder="1" applyAlignment="1">
      <alignment horizontal="centerContinuous"/>
    </xf>
    <xf numFmtId="0" fontId="0" fillId="0" borderId="17" xfId="0" applyBorder="1" applyAlignment="1">
      <alignment horizontal="right"/>
    </xf>
    <xf numFmtId="164" fontId="1" fillId="0" borderId="8" xfId="0" applyNumberFormat="1" applyFont="1" applyBorder="1" applyAlignment="1">
      <alignment horizontal="right"/>
    </xf>
    <xf numFmtId="164" fontId="1" fillId="0" borderId="15" xfId="0" applyNumberFormat="1" applyFont="1" applyBorder="1" applyAlignment="1">
      <alignment horizontal="right"/>
    </xf>
    <xf numFmtId="164" fontId="1" fillId="0" borderId="2" xfId="0" applyNumberFormat="1" applyFont="1" applyBorder="1" applyAlignment="1">
      <alignment horizontal="right"/>
    </xf>
    <xf numFmtId="164" fontId="1" fillId="0" borderId="9" xfId="0" applyNumberFormat="1" applyFont="1" applyBorder="1" applyAlignment="1">
      <alignment horizontal="right"/>
    </xf>
    <xf numFmtId="0" fontId="0" fillId="0" borderId="19" xfId="0" applyBorder="1"/>
    <xf numFmtId="164" fontId="0" fillId="0" borderId="15" xfId="0" applyNumberFormat="1" applyBorder="1"/>
    <xf numFmtId="164" fontId="0" fillId="0" borderId="2" xfId="0" applyNumberFormat="1" applyBorder="1"/>
    <xf numFmtId="0" fontId="0" fillId="0" borderId="16" xfId="0" applyBorder="1" applyAlignment="1">
      <alignment horizontal="left" indent="1"/>
    </xf>
    <xf numFmtId="164" fontId="0" fillId="0" borderId="16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2" fontId="0" fillId="0" borderId="3" xfId="0" applyNumberFormat="1" applyBorder="1" applyAlignment="1">
      <alignment horizontal="center" vertical="center"/>
    </xf>
    <xf numFmtId="0" fontId="0" fillId="0" borderId="16" xfId="0" applyBorder="1"/>
    <xf numFmtId="0" fontId="5" fillId="2" borderId="4" xfId="0" applyFont="1" applyFill="1" applyBorder="1" applyAlignment="1">
      <alignment horizontal="centerContinuous"/>
    </xf>
    <xf numFmtId="0" fontId="2" fillId="2" borderId="1" xfId="0" applyFont="1" applyFill="1" applyBorder="1" applyAlignment="1">
      <alignment horizontal="centerContinuous"/>
    </xf>
    <xf numFmtId="0" fontId="2" fillId="2" borderId="5" xfId="0" applyFont="1" applyFill="1" applyBorder="1" applyAlignment="1">
      <alignment horizontal="centerContinuous"/>
    </xf>
    <xf numFmtId="0" fontId="0" fillId="2" borderId="4" xfId="0" applyFill="1" applyBorder="1" applyAlignment="1">
      <alignment horizontal="centerContinuous"/>
    </xf>
    <xf numFmtId="0" fontId="0" fillId="2" borderId="1" xfId="0" applyFill="1" applyBorder="1" applyAlignment="1">
      <alignment horizontal="centerContinuous"/>
    </xf>
    <xf numFmtId="0" fontId="0" fillId="2" borderId="5" xfId="0" applyFill="1" applyBorder="1" applyAlignment="1">
      <alignment horizontal="centerContinuous"/>
    </xf>
    <xf numFmtId="0" fontId="2" fillId="2" borderId="6" xfId="0" applyFont="1" applyFill="1" applyBorder="1" applyAlignment="1">
      <alignment horizontal="centerContinuous"/>
    </xf>
    <xf numFmtId="0" fontId="2" fillId="2" borderId="0" xfId="0" applyFont="1" applyFill="1" applyAlignment="1">
      <alignment horizontal="centerContinuous"/>
    </xf>
    <xf numFmtId="0" fontId="2" fillId="2" borderId="7" xfId="0" applyFont="1" applyFill="1" applyBorder="1" applyAlignment="1">
      <alignment horizontal="centerContinuous"/>
    </xf>
    <xf numFmtId="0" fontId="0" fillId="2" borderId="6" xfId="0" applyFill="1" applyBorder="1" applyAlignment="1">
      <alignment horizontal="centerContinuous"/>
    </xf>
    <xf numFmtId="0" fontId="0" fillId="2" borderId="0" xfId="0" applyFill="1" applyAlignment="1">
      <alignment horizontal="centerContinuous"/>
    </xf>
    <xf numFmtId="0" fontId="0" fillId="2" borderId="7" xfId="0" applyFill="1" applyBorder="1" applyAlignment="1">
      <alignment horizontal="centerContinuous"/>
    </xf>
    <xf numFmtId="0" fontId="1" fillId="2" borderId="6" xfId="0" applyFont="1" applyFill="1" applyBorder="1" applyAlignment="1">
      <alignment horizontal="center" vertical="center"/>
    </xf>
    <xf numFmtId="0" fontId="0" fillId="2" borderId="4" xfId="0" applyFill="1" applyBorder="1"/>
    <xf numFmtId="0" fontId="1" fillId="2" borderId="4" xfId="0" applyFont="1" applyFill="1" applyBorder="1" applyAlignment="1">
      <alignment horizontal="centerContinuous" vertical="center"/>
    </xf>
    <xf numFmtId="0" fontId="1" fillId="2" borderId="1" xfId="0" applyFont="1" applyFill="1" applyBorder="1" applyAlignment="1">
      <alignment horizontal="centerContinuous" vertical="center"/>
    </xf>
    <xf numFmtId="0" fontId="0" fillId="2" borderId="5" xfId="0" applyFill="1" applyBorder="1"/>
    <xf numFmtId="0" fontId="0" fillId="2" borderId="7" xfId="0" applyFill="1" applyBorder="1"/>
    <xf numFmtId="0" fontId="9" fillId="2" borderId="0" xfId="0" applyFont="1" applyFill="1" applyAlignment="1">
      <alignment horizontal="centerContinuous"/>
    </xf>
    <xf numFmtId="0" fontId="9" fillId="2" borderId="7" xfId="0" applyFont="1" applyFill="1" applyBorder="1" applyAlignment="1">
      <alignment horizontal="centerContinuous"/>
    </xf>
    <xf numFmtId="0" fontId="3" fillId="3" borderId="10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Continuous" vertical="center"/>
    </xf>
    <xf numFmtId="0" fontId="0" fillId="3" borderId="7" xfId="0" applyFill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'Financial Projection'!$I$6:$M$6</c:f>
              <c:numCache>
                <c:formatCode>General</c:formatCode>
                <c:ptCount val="5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</c:numCache>
            </c:numRef>
          </c:cat>
          <c:val>
            <c:numRef>
              <c:f>'Financial Projection'!$I$7:$M$7</c:f>
              <c:numCache>
                <c:formatCode>"$"#,##0</c:formatCode>
                <c:ptCount val="5"/>
                <c:pt idx="0">
                  <c:v>10521.499972351676</c:v>
                </c:pt>
                <c:pt idx="1">
                  <c:v>10623.988643780836</c:v>
                </c:pt>
                <c:pt idx="2">
                  <c:v>10727.475645086814</c:v>
                </c:pt>
                <c:pt idx="3">
                  <c:v>10831.970700881398</c:v>
                </c:pt>
                <c:pt idx="4">
                  <c:v>10937.483630502667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D5-4E57-B6D8-B6612CA69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1554592"/>
        <c:axId val="151571344"/>
      </c:barChart>
      <c:catAx>
        <c:axId val="15155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71344"/>
        <c:crosses val="autoZero"/>
        <c:auto val="1"/>
        <c:lblAlgn val="ctr"/>
        <c:lblOffset val="100"/>
        <c:noMultiLvlLbl val="0"/>
      </c:catAx>
      <c:valAx>
        <c:axId val="15157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5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'Financial Projection'!$I$6:$M$6</c:f>
              <c:numCache>
                <c:formatCode>General</c:formatCode>
                <c:ptCount val="5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</c:numCache>
            </c:numRef>
          </c:cat>
          <c:val>
            <c:numRef>
              <c:f>'Financial Projection'!$I$22:$M$22</c:f>
              <c:numCache>
                <c:formatCode>"$"#,##0</c:formatCode>
                <c:ptCount val="5"/>
                <c:pt idx="0">
                  <c:v>15497.726122207061</c:v>
                </c:pt>
                <c:pt idx="1">
                  <c:v>18464.776086885802</c:v>
                </c:pt>
                <c:pt idx="2">
                  <c:v>21431.994081405035</c:v>
                </c:pt>
                <c:pt idx="3">
                  <c:v>24399.381742523321</c:v>
                </c:pt>
                <c:pt idx="4">
                  <c:v>27366.940722942687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DA-4B38-9EF8-1AF400F2C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1309288"/>
        <c:axId val="151309672"/>
      </c:barChart>
      <c:catAx>
        <c:axId val="151309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09672"/>
        <c:crosses val="autoZero"/>
        <c:auto val="1"/>
        <c:lblAlgn val="ctr"/>
        <c:lblOffset val="100"/>
        <c:noMultiLvlLbl val="0"/>
      </c:catAx>
      <c:valAx>
        <c:axId val="151309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09288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'Financial Projection'!$I$67:$M$67</c:f>
              <c:numCache>
                <c:formatCode>General</c:formatCode>
                <c:ptCount val="5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</c:numCache>
            </c:numRef>
          </c:cat>
          <c:val>
            <c:numRef>
              <c:f>'Financial Projection'!$I$94:$M$94</c:f>
              <c:numCache>
                <c:formatCode>"$"#,##0</c:formatCode>
                <c:ptCount val="5"/>
                <c:pt idx="0">
                  <c:v>28411.3231337344</c:v>
                </c:pt>
                <c:pt idx="1">
                  <c:v>33675.569977872146</c:v>
                </c:pt>
                <c:pt idx="2">
                  <c:v>37854.868460597179</c:v>
                </c:pt>
                <c:pt idx="3">
                  <c:v>41729.460643455597</c:v>
                </c:pt>
                <c:pt idx="4">
                  <c:v>33199.188608074815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3F-4FB8-9ED4-30957F353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1973064"/>
        <c:axId val="151973448"/>
      </c:barChart>
      <c:catAx>
        <c:axId val="151973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73448"/>
        <c:crosses val="autoZero"/>
        <c:auto val="1"/>
        <c:lblAlgn val="ctr"/>
        <c:lblOffset val="100"/>
        <c:noMultiLvlLbl val="0"/>
      </c:catAx>
      <c:valAx>
        <c:axId val="15197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73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459105</xdr:colOff>
      <xdr:row>4</xdr:row>
      <xdr:rowOff>9525</xdr:rowOff>
    </xdr:from>
    <xdr:to>
      <xdr:col>23</xdr:col>
      <xdr:colOff>154305</xdr:colOff>
      <xdr:row>18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15CFCD-B2BE-95E8-CD3B-D2BAFE37F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428625</xdr:colOff>
      <xdr:row>19</xdr:row>
      <xdr:rowOff>80010</xdr:rowOff>
    </xdr:from>
    <xdr:to>
      <xdr:col>23</xdr:col>
      <xdr:colOff>123825</xdr:colOff>
      <xdr:row>33</xdr:row>
      <xdr:rowOff>247650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642050-2610-AFA5-5856-9B2CBD43C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77545</xdr:colOff>
      <xdr:row>65</xdr:row>
      <xdr:rowOff>22861</xdr:rowOff>
    </xdr:from>
    <xdr:to>
      <xdr:col>21</xdr:col>
      <xdr:colOff>382345</xdr:colOff>
      <xdr:row>79</xdr:row>
      <xdr:rowOff>175708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D671060-98DE-7929-639F-0E4489BB7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acrotrends.net/stocks/charts/EBAY/ebay/income-statement?freq=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acrotrends.net/stocks/charts/EBAY/ebay/balance-sheet?freq=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acrotrends.net/stocks/charts/EBAY/ebay/cash-flow-statement?freq=A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macrotrends.net/stocks/charts/EBAY/ebay/cash-flow-statement?freq=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9"/>
  <sheetViews>
    <sheetView showGridLines="0" tabSelected="1" zoomScale="110" zoomScaleNormal="110" workbookViewId="0">
      <selection activeCell="J7" sqref="J7"/>
    </sheetView>
  </sheetViews>
  <sheetFormatPr defaultRowHeight="15" x14ac:dyDescent="0.25"/>
  <cols>
    <col min="1" max="1" width="1.7109375" customWidth="1"/>
    <col min="2" max="2" width="33.42578125" bestFit="1" customWidth="1"/>
    <col min="3" max="3" width="11.140625" bestFit="1" customWidth="1"/>
    <col min="4" max="6" width="10.42578125" bestFit="1" customWidth="1"/>
    <col min="7" max="7" width="11.42578125" bestFit="1" customWidth="1"/>
  </cols>
  <sheetData>
    <row r="1" spans="2:8" ht="10.15" customHeight="1" x14ac:dyDescent="0.25"/>
    <row r="2" spans="2:8" ht="20.25" x14ac:dyDescent="0.3">
      <c r="B2" s="28" t="s">
        <v>73</v>
      </c>
      <c r="C2" s="29"/>
      <c r="D2" s="29"/>
      <c r="E2" s="29"/>
      <c r="F2" s="29"/>
      <c r="G2" s="33"/>
    </row>
    <row r="3" spans="2:8" ht="18.75" x14ac:dyDescent="0.3">
      <c r="B3" s="30" t="s">
        <v>0</v>
      </c>
      <c r="C3" s="2"/>
      <c r="D3" s="2"/>
      <c r="E3" s="2"/>
      <c r="F3" s="2"/>
      <c r="G3" s="34"/>
    </row>
    <row r="4" spans="2:8" ht="18.75" x14ac:dyDescent="0.3">
      <c r="B4" s="32" t="s">
        <v>3</v>
      </c>
      <c r="C4" s="2"/>
      <c r="D4" s="2"/>
      <c r="E4" s="2"/>
      <c r="F4" s="2"/>
      <c r="G4" s="34"/>
    </row>
    <row r="5" spans="2:8" ht="18.75" x14ac:dyDescent="0.3">
      <c r="B5" s="30"/>
      <c r="C5" s="2"/>
      <c r="D5" s="2"/>
      <c r="E5" s="2"/>
      <c r="F5" s="2"/>
      <c r="G5" s="34"/>
    </row>
    <row r="6" spans="2:8" x14ac:dyDescent="0.25">
      <c r="B6" s="17" t="s">
        <v>1</v>
      </c>
      <c r="C6" s="17">
        <v>2017</v>
      </c>
      <c r="D6" s="16">
        <v>2018</v>
      </c>
      <c r="E6" s="22">
        <v>2019</v>
      </c>
      <c r="F6" s="16">
        <v>2020</v>
      </c>
      <c r="G6" s="23">
        <v>2021</v>
      </c>
    </row>
    <row r="7" spans="2:8" x14ac:dyDescent="0.25">
      <c r="B7" s="6" t="s">
        <v>2</v>
      </c>
      <c r="C7" s="18">
        <v>9927</v>
      </c>
      <c r="D7" s="24">
        <v>8650</v>
      </c>
      <c r="E7" s="3">
        <v>7429</v>
      </c>
      <c r="F7" s="24">
        <v>8894</v>
      </c>
      <c r="G7" s="7">
        <v>10420</v>
      </c>
    </row>
    <row r="8" spans="2:8" x14ac:dyDescent="0.25">
      <c r="B8" s="8" t="s">
        <v>4</v>
      </c>
      <c r="C8" s="18">
        <v>2221</v>
      </c>
      <c r="D8" s="24">
        <v>2023</v>
      </c>
      <c r="E8" s="3">
        <v>1585</v>
      </c>
      <c r="F8" s="24">
        <v>1797</v>
      </c>
      <c r="G8" s="7">
        <v>2650</v>
      </c>
    </row>
    <row r="9" spans="2:8" x14ac:dyDescent="0.25">
      <c r="B9" s="9" t="s">
        <v>5</v>
      </c>
      <c r="C9" s="19">
        <f>C7-C8</f>
        <v>7706</v>
      </c>
      <c r="D9" s="25">
        <f t="shared" ref="D9:G9" si="0">D7-D8</f>
        <v>6627</v>
      </c>
      <c r="E9" s="4">
        <f t="shared" si="0"/>
        <v>5844</v>
      </c>
      <c r="F9" s="25">
        <f t="shared" si="0"/>
        <v>7097</v>
      </c>
      <c r="G9" s="10">
        <f t="shared" si="0"/>
        <v>7770</v>
      </c>
    </row>
    <row r="10" spans="2:8" x14ac:dyDescent="0.25">
      <c r="B10" s="8" t="s">
        <v>6</v>
      </c>
      <c r="C10" s="18">
        <v>1224</v>
      </c>
      <c r="D10" s="24">
        <v>1051</v>
      </c>
      <c r="E10" s="3">
        <v>930</v>
      </c>
      <c r="F10" s="24">
        <v>1028</v>
      </c>
      <c r="G10" s="7">
        <v>1325</v>
      </c>
    </row>
    <row r="11" spans="2:8" x14ac:dyDescent="0.25">
      <c r="B11" s="8" t="s">
        <v>7</v>
      </c>
      <c r="C11" s="18">
        <v>3908</v>
      </c>
      <c r="D11" s="24">
        <v>3555</v>
      </c>
      <c r="E11" s="3">
        <v>2854</v>
      </c>
      <c r="F11" s="24">
        <v>3076</v>
      </c>
      <c r="G11" s="7">
        <v>3091</v>
      </c>
    </row>
    <row r="12" spans="2:8" x14ac:dyDescent="0.25">
      <c r="B12" s="8" t="s">
        <v>8</v>
      </c>
      <c r="C12" s="18">
        <v>310</v>
      </c>
      <c r="D12" s="24">
        <v>269</v>
      </c>
      <c r="E12" s="3">
        <v>290</v>
      </c>
      <c r="F12" s="24">
        <v>357</v>
      </c>
      <c r="G12" s="7">
        <v>431</v>
      </c>
    </row>
    <row r="13" spans="2:8" x14ac:dyDescent="0.25">
      <c r="B13" s="8" t="s">
        <v>9</v>
      </c>
      <c r="C13" s="18">
        <f>C8+C10+C11+C12</f>
        <v>7663</v>
      </c>
      <c r="D13" s="24">
        <f t="shared" ref="D13:G13" si="1">D8+D10+D11+D12</f>
        <v>6898</v>
      </c>
      <c r="E13" s="3">
        <f t="shared" si="1"/>
        <v>5659</v>
      </c>
      <c r="F13" s="24">
        <f t="shared" si="1"/>
        <v>6258</v>
      </c>
      <c r="G13" s="7">
        <f t="shared" si="1"/>
        <v>7497</v>
      </c>
      <c r="H13" s="1"/>
    </row>
    <row r="14" spans="2:8" x14ac:dyDescent="0.25">
      <c r="B14" s="9" t="s">
        <v>10</v>
      </c>
      <c r="C14" s="19">
        <f>C7-C13</f>
        <v>2264</v>
      </c>
      <c r="D14" s="25">
        <f t="shared" ref="D14:G14" si="2">D7-D13</f>
        <v>1752</v>
      </c>
      <c r="E14" s="4">
        <f t="shared" si="2"/>
        <v>1770</v>
      </c>
      <c r="F14" s="25">
        <f t="shared" si="2"/>
        <v>2636</v>
      </c>
      <c r="G14" s="10">
        <f t="shared" si="2"/>
        <v>2923</v>
      </c>
    </row>
    <row r="15" spans="2:8" x14ac:dyDescent="0.25">
      <c r="B15" s="8" t="s">
        <v>11</v>
      </c>
      <c r="C15" s="18">
        <v>11</v>
      </c>
      <c r="D15" s="24">
        <v>497</v>
      </c>
      <c r="E15" s="3">
        <v>-118</v>
      </c>
      <c r="F15" s="24">
        <v>709</v>
      </c>
      <c r="G15" s="7">
        <v>-2525</v>
      </c>
    </row>
    <row r="16" spans="2:8" x14ac:dyDescent="0.25">
      <c r="B16" s="11" t="s">
        <v>12</v>
      </c>
      <c r="C16" s="19">
        <f>SUM(C14:C15)</f>
        <v>2275</v>
      </c>
      <c r="D16" s="25">
        <f t="shared" ref="D16:G16" si="3">SUM(D14:D15)</f>
        <v>2249</v>
      </c>
      <c r="E16" s="4">
        <f t="shared" si="3"/>
        <v>1652</v>
      </c>
      <c r="F16" s="25">
        <f t="shared" si="3"/>
        <v>3345</v>
      </c>
      <c r="G16" s="10">
        <f t="shared" si="3"/>
        <v>398</v>
      </c>
    </row>
    <row r="17" spans="2:7" x14ac:dyDescent="0.25">
      <c r="B17" s="8" t="s">
        <v>13</v>
      </c>
      <c r="C17" s="18">
        <v>3288</v>
      </c>
      <c r="D17" s="24">
        <v>121</v>
      </c>
      <c r="E17" s="3">
        <v>219</v>
      </c>
      <c r="F17" s="24">
        <v>858</v>
      </c>
      <c r="G17" s="7">
        <v>146</v>
      </c>
    </row>
    <row r="18" spans="2:7" x14ac:dyDescent="0.25">
      <c r="B18" s="11" t="s">
        <v>14</v>
      </c>
      <c r="C18" s="19">
        <f>C16-C17</f>
        <v>-1013</v>
      </c>
      <c r="D18" s="25">
        <f t="shared" ref="D18:G18" si="4">D16-D17</f>
        <v>2128</v>
      </c>
      <c r="E18" s="4">
        <f t="shared" si="4"/>
        <v>1433</v>
      </c>
      <c r="F18" s="25">
        <f t="shared" si="4"/>
        <v>2487</v>
      </c>
      <c r="G18" s="10">
        <f t="shared" si="4"/>
        <v>252</v>
      </c>
    </row>
    <row r="19" spans="2:7" x14ac:dyDescent="0.25">
      <c r="B19" s="8" t="s">
        <v>15</v>
      </c>
      <c r="C19" s="18">
        <v>0</v>
      </c>
      <c r="D19" s="24">
        <v>0</v>
      </c>
      <c r="E19" s="3">
        <v>0</v>
      </c>
      <c r="F19" s="24">
        <v>0</v>
      </c>
      <c r="G19" s="7">
        <v>0</v>
      </c>
    </row>
    <row r="20" spans="2:7" x14ac:dyDescent="0.25">
      <c r="B20" s="8" t="s">
        <v>17</v>
      </c>
      <c r="C20" s="18">
        <f>SUM(C18:C19)</f>
        <v>-1013</v>
      </c>
      <c r="D20" s="24">
        <f t="shared" ref="D20:G20" si="5">SUM(D18:D19)</f>
        <v>2128</v>
      </c>
      <c r="E20" s="3">
        <f t="shared" si="5"/>
        <v>1433</v>
      </c>
      <c r="F20" s="24">
        <f t="shared" si="5"/>
        <v>2487</v>
      </c>
      <c r="G20" s="7">
        <f t="shared" si="5"/>
        <v>252</v>
      </c>
    </row>
    <row r="21" spans="2:7" x14ac:dyDescent="0.25">
      <c r="B21" s="8" t="s">
        <v>18</v>
      </c>
      <c r="C21" s="18">
        <v>-4</v>
      </c>
      <c r="D21" s="24">
        <v>402</v>
      </c>
      <c r="E21" s="3">
        <v>353</v>
      </c>
      <c r="F21" s="24">
        <v>3180</v>
      </c>
      <c r="G21" s="7">
        <v>13356</v>
      </c>
    </row>
    <row r="22" spans="2:7" ht="15.75" thickBot="1" x14ac:dyDescent="0.3">
      <c r="B22" s="12" t="s">
        <v>16</v>
      </c>
      <c r="C22" s="20">
        <f>SUM(C20:C21)</f>
        <v>-1017</v>
      </c>
      <c r="D22" s="26">
        <f t="shared" ref="D22:G22" si="6">SUM(D20:D21)</f>
        <v>2530</v>
      </c>
      <c r="E22" s="5">
        <f t="shared" si="6"/>
        <v>1786</v>
      </c>
      <c r="F22" s="26">
        <f t="shared" si="6"/>
        <v>5667</v>
      </c>
      <c r="G22" s="13">
        <f t="shared" si="6"/>
        <v>13608</v>
      </c>
    </row>
    <row r="23" spans="2:7" ht="15.75" thickTop="1" x14ac:dyDescent="0.25">
      <c r="B23" s="8" t="s">
        <v>19</v>
      </c>
      <c r="C23" s="18">
        <v>2940</v>
      </c>
      <c r="D23" s="24">
        <v>2387</v>
      </c>
      <c r="E23" s="3">
        <v>2370</v>
      </c>
      <c r="F23" s="24">
        <v>3219</v>
      </c>
      <c r="G23" s="7">
        <v>3425</v>
      </c>
    </row>
    <row r="24" spans="2:7" x14ac:dyDescent="0.25">
      <c r="B24" s="8" t="s">
        <v>20</v>
      </c>
      <c r="C24" s="18">
        <v>2264</v>
      </c>
      <c r="D24" s="24">
        <v>1752</v>
      </c>
      <c r="E24" s="3">
        <v>1770</v>
      </c>
      <c r="F24" s="24">
        <v>2636</v>
      </c>
      <c r="G24" s="7">
        <v>2923</v>
      </c>
    </row>
    <row r="25" spans="2:7" x14ac:dyDescent="0.25">
      <c r="B25" s="8" t="s">
        <v>21</v>
      </c>
      <c r="C25" s="18">
        <v>1064</v>
      </c>
      <c r="D25" s="24">
        <v>980</v>
      </c>
      <c r="E25" s="3">
        <v>849</v>
      </c>
      <c r="F25" s="24">
        <v>710</v>
      </c>
      <c r="G25" s="7">
        <v>652</v>
      </c>
    </row>
    <row r="26" spans="2:7" x14ac:dyDescent="0.25">
      <c r="B26" s="8" t="s">
        <v>22</v>
      </c>
      <c r="C26" s="18">
        <v>1064</v>
      </c>
      <c r="D26" s="24">
        <v>991</v>
      </c>
      <c r="E26" s="3">
        <v>856</v>
      </c>
      <c r="F26" s="24">
        <v>718</v>
      </c>
      <c r="G26" s="7">
        <v>663</v>
      </c>
    </row>
    <row r="27" spans="2:7" x14ac:dyDescent="0.25">
      <c r="B27" s="9" t="s">
        <v>23</v>
      </c>
      <c r="C27" s="21">
        <v>-0.95</v>
      </c>
      <c r="D27" s="27">
        <v>2.58</v>
      </c>
      <c r="E27" s="14">
        <v>2.1</v>
      </c>
      <c r="F27" s="27">
        <v>7.98</v>
      </c>
      <c r="G27" s="15">
        <v>20.87</v>
      </c>
    </row>
    <row r="28" spans="2:7" x14ac:dyDescent="0.25">
      <c r="B28" s="9" t="s">
        <v>24</v>
      </c>
      <c r="C28" s="21">
        <v>-0.95</v>
      </c>
      <c r="D28" s="27">
        <v>2.5499999999999998</v>
      </c>
      <c r="E28" s="14">
        <v>2.09</v>
      </c>
      <c r="F28" s="27">
        <v>7.89</v>
      </c>
      <c r="G28" s="15">
        <v>20.54</v>
      </c>
    </row>
    <row r="29" spans="2:7" x14ac:dyDescent="0.25">
      <c r="B29" s="59" t="s">
        <v>88</v>
      </c>
      <c r="C29" s="60"/>
      <c r="D29" s="61"/>
      <c r="E29" s="62" t="s">
        <v>86</v>
      </c>
      <c r="F29" s="63" t="s">
        <v>87</v>
      </c>
      <c r="G29" s="50"/>
    </row>
  </sheetData>
  <hyperlinks>
    <hyperlink ref="F29" r:id="rId1" display="Macrotrends.com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28"/>
  <sheetViews>
    <sheetView showGridLines="0" zoomScaleNormal="100" workbookViewId="0">
      <selection activeCell="C2" sqref="C2"/>
    </sheetView>
  </sheetViews>
  <sheetFormatPr defaultRowHeight="15" x14ac:dyDescent="0.25"/>
  <cols>
    <col min="2" max="2" width="36.28515625" bestFit="1" customWidth="1"/>
    <col min="3" max="7" width="12.28515625" bestFit="1" customWidth="1"/>
  </cols>
  <sheetData>
    <row r="2" spans="2:7" ht="20.25" x14ac:dyDescent="0.25">
      <c r="B2" s="35" t="s">
        <v>73</v>
      </c>
      <c r="C2" s="37"/>
      <c r="D2" s="37"/>
      <c r="E2" s="37"/>
      <c r="F2" s="37"/>
      <c r="G2" s="38"/>
    </row>
    <row r="3" spans="2:7" ht="18.75" x14ac:dyDescent="0.3">
      <c r="B3" s="30" t="s">
        <v>94</v>
      </c>
      <c r="C3" s="39"/>
      <c r="D3" s="39"/>
      <c r="E3" s="39"/>
      <c r="F3" s="39"/>
      <c r="G3" s="40"/>
    </row>
    <row r="4" spans="2:7" ht="15.75" x14ac:dyDescent="0.25">
      <c r="B4" s="32" t="s">
        <v>3</v>
      </c>
      <c r="C4" s="39"/>
      <c r="D4" s="39"/>
      <c r="E4" s="39"/>
      <c r="F4" s="39"/>
      <c r="G4" s="40"/>
    </row>
    <row r="5" spans="2:7" x14ac:dyDescent="0.25">
      <c r="B5" s="6"/>
      <c r="G5" s="31"/>
    </row>
    <row r="6" spans="2:7" x14ac:dyDescent="0.25">
      <c r="B6" s="17" t="s">
        <v>1</v>
      </c>
      <c r="C6" s="17">
        <v>2017</v>
      </c>
      <c r="D6" s="16">
        <v>2018</v>
      </c>
      <c r="E6" s="22">
        <v>2019</v>
      </c>
      <c r="F6" s="16">
        <v>2020</v>
      </c>
      <c r="G6" s="23">
        <v>2021</v>
      </c>
    </row>
    <row r="7" spans="2:7" x14ac:dyDescent="0.25">
      <c r="B7" s="6" t="s">
        <v>25</v>
      </c>
      <c r="C7" s="41">
        <v>5863</v>
      </c>
      <c r="D7" s="42">
        <v>4915</v>
      </c>
      <c r="E7" s="43">
        <v>2751</v>
      </c>
      <c r="F7" s="42">
        <v>3493</v>
      </c>
      <c r="G7" s="44">
        <v>7323</v>
      </c>
    </row>
    <row r="8" spans="2:7" x14ac:dyDescent="0.25">
      <c r="B8" s="6" t="s">
        <v>26</v>
      </c>
      <c r="C8" s="18">
        <v>696</v>
      </c>
      <c r="D8" s="24">
        <v>712</v>
      </c>
      <c r="E8" s="3">
        <v>555</v>
      </c>
      <c r="F8" s="24">
        <v>652</v>
      </c>
      <c r="G8" s="7">
        <v>779</v>
      </c>
    </row>
    <row r="9" spans="2:7" x14ac:dyDescent="0.25">
      <c r="B9" s="6" t="s">
        <v>27</v>
      </c>
      <c r="C9" s="18">
        <v>0</v>
      </c>
      <c r="D9" s="24">
        <v>0</v>
      </c>
      <c r="E9" s="3">
        <v>0</v>
      </c>
      <c r="F9" s="24">
        <v>0</v>
      </c>
      <c r="G9" s="7">
        <v>0</v>
      </c>
    </row>
    <row r="10" spans="2:7" x14ac:dyDescent="0.25">
      <c r="B10" s="6" t="s">
        <v>28</v>
      </c>
      <c r="C10" s="18">
        <v>1185</v>
      </c>
      <c r="D10" s="24">
        <v>1499</v>
      </c>
      <c r="E10" s="3">
        <v>1259</v>
      </c>
      <c r="F10" s="24">
        <v>780</v>
      </c>
      <c r="G10" s="7">
        <v>1009</v>
      </c>
    </row>
    <row r="11" spans="2:7" x14ac:dyDescent="0.25">
      <c r="B11" s="9" t="s">
        <v>29</v>
      </c>
      <c r="C11" s="19">
        <f>SUM(C7:C10)</f>
        <v>7744</v>
      </c>
      <c r="D11" s="25">
        <f t="shared" ref="D11:G11" si="0">SUM(D7:D10)</f>
        <v>7126</v>
      </c>
      <c r="E11" s="4">
        <f t="shared" si="0"/>
        <v>4565</v>
      </c>
      <c r="F11" s="25">
        <f t="shared" si="0"/>
        <v>4925</v>
      </c>
      <c r="G11" s="10">
        <f t="shared" si="0"/>
        <v>9111</v>
      </c>
    </row>
    <row r="12" spans="2:7" x14ac:dyDescent="0.25">
      <c r="B12" s="6" t="s">
        <v>30</v>
      </c>
      <c r="C12" s="18">
        <v>1597</v>
      </c>
      <c r="D12" s="24">
        <v>1597</v>
      </c>
      <c r="E12" s="3">
        <v>1460</v>
      </c>
      <c r="F12" s="24">
        <v>1292</v>
      </c>
      <c r="G12" s="7">
        <v>1236</v>
      </c>
    </row>
    <row r="13" spans="2:7" x14ac:dyDescent="0.25">
      <c r="B13" s="6" t="s">
        <v>31</v>
      </c>
      <c r="C13" s="18">
        <v>6331</v>
      </c>
      <c r="D13" s="24">
        <v>3778</v>
      </c>
      <c r="E13" s="3">
        <v>1275</v>
      </c>
      <c r="F13" s="24">
        <v>7614</v>
      </c>
      <c r="G13" s="7">
        <v>7966</v>
      </c>
    </row>
    <row r="14" spans="2:7" x14ac:dyDescent="0.25">
      <c r="B14" s="6" t="s">
        <v>32</v>
      </c>
      <c r="C14" s="18">
        <v>4842</v>
      </c>
      <c r="D14" s="24">
        <v>5252</v>
      </c>
      <c r="E14" s="3">
        <v>4572</v>
      </c>
      <c r="F14" s="24">
        <v>4297</v>
      </c>
      <c r="G14" s="7">
        <v>4186</v>
      </c>
    </row>
    <row r="15" spans="2:7" x14ac:dyDescent="0.25">
      <c r="B15" s="6" t="s">
        <v>33</v>
      </c>
      <c r="C15" s="18">
        <v>5472</v>
      </c>
      <c r="D15" s="24">
        <v>5066</v>
      </c>
      <c r="E15" s="3">
        <v>6302</v>
      </c>
      <c r="F15" s="24">
        <v>1182</v>
      </c>
      <c r="G15" s="7">
        <v>4127</v>
      </c>
    </row>
    <row r="16" spans="2:7" x14ac:dyDescent="0.25">
      <c r="B16" s="9" t="s">
        <v>34</v>
      </c>
      <c r="C16" s="19">
        <f>SUM(C12:C15)</f>
        <v>18242</v>
      </c>
      <c r="D16" s="25">
        <f t="shared" ref="D16:G16" si="1">SUM(D12:D15)</f>
        <v>15693</v>
      </c>
      <c r="E16" s="4">
        <f t="shared" si="1"/>
        <v>13609</v>
      </c>
      <c r="F16" s="25">
        <f t="shared" si="1"/>
        <v>14385</v>
      </c>
      <c r="G16" s="10">
        <f t="shared" si="1"/>
        <v>17515</v>
      </c>
    </row>
    <row r="17" spans="2:7" ht="15.75" thickBot="1" x14ac:dyDescent="0.3">
      <c r="B17" s="45" t="s">
        <v>35</v>
      </c>
      <c r="C17" s="20">
        <f>SUM(C11,C16)</f>
        <v>25986</v>
      </c>
      <c r="D17" s="26">
        <f t="shared" ref="D17:G17" si="2">SUM(D11,D16)</f>
        <v>22819</v>
      </c>
      <c r="E17" s="5">
        <f t="shared" si="2"/>
        <v>18174</v>
      </c>
      <c r="F17" s="26">
        <f t="shared" si="2"/>
        <v>19310</v>
      </c>
      <c r="G17" s="13">
        <f t="shared" si="2"/>
        <v>26626</v>
      </c>
    </row>
    <row r="18" spans="2:7" ht="15.75" thickTop="1" x14ac:dyDescent="0.25">
      <c r="B18" s="6" t="s">
        <v>36</v>
      </c>
      <c r="C18" s="18">
        <v>3559</v>
      </c>
      <c r="D18" s="24">
        <v>4454</v>
      </c>
      <c r="E18" s="3">
        <v>4066</v>
      </c>
      <c r="F18" s="24">
        <v>4002</v>
      </c>
      <c r="G18" s="7">
        <v>4622</v>
      </c>
    </row>
    <row r="19" spans="2:7" x14ac:dyDescent="0.25">
      <c r="B19" s="6" t="s">
        <v>37</v>
      </c>
      <c r="C19" s="18">
        <v>9234</v>
      </c>
      <c r="D19" s="24">
        <v>7685</v>
      </c>
      <c r="E19" s="3">
        <v>7043</v>
      </c>
      <c r="F19" s="24">
        <v>7740</v>
      </c>
      <c r="G19" s="7">
        <v>7727</v>
      </c>
    </row>
    <row r="20" spans="2:7" x14ac:dyDescent="0.25">
      <c r="B20" s="6" t="s">
        <v>38</v>
      </c>
      <c r="C20" s="18">
        <v>5144</v>
      </c>
      <c r="D20" s="24">
        <v>4399</v>
      </c>
      <c r="E20" s="3">
        <v>4195</v>
      </c>
      <c r="F20" s="24">
        <v>4007</v>
      </c>
      <c r="G20" s="7">
        <v>4499</v>
      </c>
    </row>
    <row r="21" spans="2:7" x14ac:dyDescent="0.25">
      <c r="B21" s="6" t="s">
        <v>39</v>
      </c>
      <c r="C21" s="18">
        <f>SUM(C19:C20)</f>
        <v>14378</v>
      </c>
      <c r="D21" s="24">
        <f t="shared" ref="D21:G21" si="3">SUM(D19:D20)</f>
        <v>12084</v>
      </c>
      <c r="E21" s="3">
        <f t="shared" si="3"/>
        <v>11238</v>
      </c>
      <c r="F21" s="24">
        <f t="shared" si="3"/>
        <v>11747</v>
      </c>
      <c r="G21" s="7">
        <f t="shared" si="3"/>
        <v>12226</v>
      </c>
    </row>
    <row r="22" spans="2:7" x14ac:dyDescent="0.25">
      <c r="B22" s="9" t="s">
        <v>40</v>
      </c>
      <c r="C22" s="19">
        <f>SUM(C18,C21)</f>
        <v>17937</v>
      </c>
      <c r="D22" s="25">
        <f t="shared" ref="D22:G22" si="4">SUM(D18,D21)</f>
        <v>16538</v>
      </c>
      <c r="E22" s="4">
        <f t="shared" si="4"/>
        <v>15304</v>
      </c>
      <c r="F22" s="25">
        <f t="shared" si="4"/>
        <v>15749</v>
      </c>
      <c r="G22" s="10">
        <f t="shared" si="4"/>
        <v>16848</v>
      </c>
    </row>
    <row r="23" spans="2:7" x14ac:dyDescent="0.25">
      <c r="B23" s="6" t="s">
        <v>41</v>
      </c>
      <c r="C23" s="18">
        <v>2</v>
      </c>
      <c r="D23" s="24">
        <v>2</v>
      </c>
      <c r="E23" s="3">
        <v>2</v>
      </c>
      <c r="F23" s="24">
        <v>2</v>
      </c>
      <c r="G23" s="7">
        <v>2</v>
      </c>
    </row>
    <row r="24" spans="2:7" x14ac:dyDescent="0.25">
      <c r="B24" s="6" t="s">
        <v>42</v>
      </c>
      <c r="C24" s="18">
        <v>13929</v>
      </c>
      <c r="D24" s="24">
        <v>16459</v>
      </c>
      <c r="E24" s="3">
        <v>17754</v>
      </c>
      <c r="F24" s="24">
        <v>22961</v>
      </c>
      <c r="G24" s="7">
        <v>36090</v>
      </c>
    </row>
    <row r="25" spans="2:7" x14ac:dyDescent="0.25">
      <c r="B25" s="6" t="s">
        <v>43</v>
      </c>
      <c r="C25" s="18">
        <v>717</v>
      </c>
      <c r="D25" s="24">
        <v>498</v>
      </c>
      <c r="E25" s="3">
        <v>384</v>
      </c>
      <c r="F25" s="24">
        <v>616</v>
      </c>
      <c r="G25" s="7">
        <v>398</v>
      </c>
    </row>
    <row r="26" spans="2:7" x14ac:dyDescent="0.25">
      <c r="B26" s="6" t="s">
        <v>44</v>
      </c>
      <c r="C26" s="18">
        <v>8049</v>
      </c>
      <c r="D26" s="24">
        <v>6281</v>
      </c>
      <c r="E26" s="3">
        <v>2870</v>
      </c>
      <c r="F26" s="24">
        <v>3561</v>
      </c>
      <c r="G26" s="7">
        <v>9778</v>
      </c>
    </row>
    <row r="27" spans="2:7" x14ac:dyDescent="0.25">
      <c r="B27" s="66" t="s">
        <v>45</v>
      </c>
      <c r="C27" s="67">
        <f>SUM(C22,C26)</f>
        <v>25986</v>
      </c>
      <c r="D27" s="68">
        <f t="shared" ref="D27:G27" si="5">SUM(D22,D26)</f>
        <v>22819</v>
      </c>
      <c r="E27" s="69">
        <f t="shared" si="5"/>
        <v>18174</v>
      </c>
      <c r="F27" s="68">
        <f t="shared" si="5"/>
        <v>19310</v>
      </c>
      <c r="G27" s="70">
        <f t="shared" si="5"/>
        <v>26626</v>
      </c>
    </row>
    <row r="28" spans="2:7" x14ac:dyDescent="0.25">
      <c r="B28" s="59" t="s">
        <v>88</v>
      </c>
      <c r="C28" s="71"/>
      <c r="D28" s="61"/>
      <c r="E28" s="62" t="s">
        <v>86</v>
      </c>
      <c r="F28" s="71" t="s">
        <v>87</v>
      </c>
      <c r="G28" s="65"/>
    </row>
  </sheetData>
  <hyperlinks>
    <hyperlink ref="F28" r:id="rId1" xr:uid="{00000000-0004-0000-0100-000000000000}"/>
  </hyperlinks>
  <pageMargins left="0.7" right="0.7" top="0.75" bottom="0.75" header="0.3" footer="0.3"/>
  <ignoredErrors>
    <ignoredError sqref="C21 C11:G11 D21:G2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34"/>
  <sheetViews>
    <sheetView showGridLines="0" workbookViewId="0">
      <selection activeCell="C2" sqref="C2"/>
    </sheetView>
  </sheetViews>
  <sheetFormatPr defaultRowHeight="15" x14ac:dyDescent="0.25"/>
  <cols>
    <col min="1" max="1" width="3.140625" customWidth="1"/>
    <col min="2" max="2" width="34.85546875" bestFit="1" customWidth="1"/>
    <col min="3" max="3" width="9.42578125" customWidth="1"/>
    <col min="4" max="6" width="9.7109375" bestFit="1" customWidth="1"/>
    <col min="7" max="7" width="10.7109375" bestFit="1" customWidth="1"/>
  </cols>
  <sheetData>
    <row r="2" spans="2:7" ht="20.25" x14ac:dyDescent="0.25">
      <c r="B2" s="35" t="s">
        <v>73</v>
      </c>
      <c r="C2" s="37"/>
      <c r="D2" s="37"/>
      <c r="E2" s="37"/>
      <c r="F2" s="37"/>
      <c r="G2" s="38"/>
    </row>
    <row r="3" spans="2:7" ht="18.75" x14ac:dyDescent="0.3">
      <c r="B3" s="30" t="s">
        <v>95</v>
      </c>
      <c r="C3" s="39"/>
      <c r="D3" s="39"/>
      <c r="E3" s="39"/>
      <c r="F3" s="39"/>
      <c r="G3" s="40"/>
    </row>
    <row r="4" spans="2:7" ht="15.75" x14ac:dyDescent="0.25">
      <c r="B4" s="32" t="s">
        <v>3</v>
      </c>
      <c r="C4" s="39"/>
      <c r="D4" s="39"/>
      <c r="E4" s="39"/>
      <c r="F4" s="39"/>
      <c r="G4" s="40"/>
    </row>
    <row r="5" spans="2:7" x14ac:dyDescent="0.25">
      <c r="B5" s="6"/>
      <c r="G5" s="31"/>
    </row>
    <row r="6" spans="2:7" x14ac:dyDescent="0.25">
      <c r="B6" s="16" t="s">
        <v>1</v>
      </c>
      <c r="C6" s="22">
        <v>2017</v>
      </c>
      <c r="D6" s="16">
        <v>2018</v>
      </c>
      <c r="E6" s="22">
        <v>2019</v>
      </c>
      <c r="F6" s="16">
        <v>2020</v>
      </c>
      <c r="G6" s="16">
        <v>2021</v>
      </c>
    </row>
    <row r="7" spans="2:7" x14ac:dyDescent="0.25">
      <c r="B7" s="36" t="s">
        <v>46</v>
      </c>
      <c r="C7" s="3">
        <v>-1017</v>
      </c>
      <c r="D7" s="24">
        <v>2530</v>
      </c>
      <c r="E7" s="3">
        <v>1786</v>
      </c>
      <c r="F7" s="24">
        <v>5667</v>
      </c>
      <c r="G7" s="24">
        <v>13608</v>
      </c>
    </row>
    <row r="8" spans="2:7" x14ac:dyDescent="0.25">
      <c r="B8" s="46" t="s">
        <v>47</v>
      </c>
      <c r="C8" s="3">
        <v>676</v>
      </c>
      <c r="D8" s="24">
        <v>635</v>
      </c>
      <c r="E8" s="3">
        <v>600</v>
      </c>
      <c r="F8" s="24">
        <v>583</v>
      </c>
      <c r="G8" s="24">
        <v>502</v>
      </c>
    </row>
    <row r="9" spans="2:7" x14ac:dyDescent="0.25">
      <c r="B9" s="46" t="s">
        <v>48</v>
      </c>
      <c r="C9" s="3">
        <v>2369</v>
      </c>
      <c r="D9" s="24">
        <v>-23</v>
      </c>
      <c r="E9" s="3">
        <v>948</v>
      </c>
      <c r="F9" s="24">
        <v>-3611</v>
      </c>
      <c r="G9" s="24">
        <v>-11319</v>
      </c>
    </row>
    <row r="10" spans="2:7" x14ac:dyDescent="0.25">
      <c r="B10" s="36" t="s">
        <v>49</v>
      </c>
      <c r="C10" s="3">
        <v>3045</v>
      </c>
      <c r="D10" s="24">
        <v>612</v>
      </c>
      <c r="E10" s="3">
        <v>1548</v>
      </c>
      <c r="F10" s="24">
        <v>-3028</v>
      </c>
      <c r="G10" s="24">
        <v>-10817</v>
      </c>
    </row>
    <row r="11" spans="2:7" x14ac:dyDescent="0.25">
      <c r="B11" s="46" t="s">
        <v>50</v>
      </c>
      <c r="C11" s="3">
        <v>-195</v>
      </c>
      <c r="D11" s="24">
        <v>-76</v>
      </c>
      <c r="E11" s="3">
        <v>-93</v>
      </c>
      <c r="F11" s="24">
        <v>31</v>
      </c>
      <c r="G11" s="24">
        <v>195</v>
      </c>
    </row>
    <row r="12" spans="2:7" x14ac:dyDescent="0.25">
      <c r="B12" s="46" t="s">
        <v>51</v>
      </c>
      <c r="C12" s="3">
        <v>0</v>
      </c>
      <c r="D12" s="24">
        <v>0</v>
      </c>
      <c r="E12" s="3">
        <v>0</v>
      </c>
      <c r="F12" s="24">
        <v>0</v>
      </c>
      <c r="G12" s="24">
        <v>0</v>
      </c>
    </row>
    <row r="13" spans="2:7" x14ac:dyDescent="0.25">
      <c r="B13" s="46" t="s">
        <v>52</v>
      </c>
      <c r="C13" s="3">
        <v>19</v>
      </c>
      <c r="D13" s="24">
        <v>-33</v>
      </c>
      <c r="E13" s="3">
        <v>-11</v>
      </c>
      <c r="F13" s="24">
        <v>69</v>
      </c>
      <c r="G13" s="24">
        <v>9</v>
      </c>
    </row>
    <row r="14" spans="2:7" x14ac:dyDescent="0.25">
      <c r="B14" s="46" t="s">
        <v>54</v>
      </c>
      <c r="C14" s="3">
        <v>-121</v>
      </c>
      <c r="D14" s="24">
        <v>31</v>
      </c>
      <c r="E14" s="3">
        <v>280</v>
      </c>
      <c r="F14" s="24">
        <v>-556</v>
      </c>
      <c r="G14" s="24">
        <v>212</v>
      </c>
    </row>
    <row r="15" spans="2:7" x14ac:dyDescent="0.25">
      <c r="B15" s="36" t="s">
        <v>53</v>
      </c>
      <c r="C15" s="3">
        <v>1118</v>
      </c>
      <c r="D15" s="24">
        <v>-503</v>
      </c>
      <c r="E15" s="3">
        <v>-220</v>
      </c>
      <c r="F15" s="24">
        <v>-220</v>
      </c>
      <c r="G15" s="24">
        <v>-134</v>
      </c>
    </row>
    <row r="16" spans="2:7" x14ac:dyDescent="0.25">
      <c r="B16" s="47" t="s">
        <v>55</v>
      </c>
      <c r="C16" s="4">
        <v>3146</v>
      </c>
      <c r="D16" s="25">
        <v>2685</v>
      </c>
      <c r="E16" s="4">
        <v>3114</v>
      </c>
      <c r="F16" s="25">
        <v>2419</v>
      </c>
      <c r="G16" s="25">
        <v>2657</v>
      </c>
    </row>
    <row r="17" spans="2:7" x14ac:dyDescent="0.25">
      <c r="B17" s="46" t="s">
        <v>56</v>
      </c>
      <c r="C17" s="3">
        <v>-666</v>
      </c>
      <c r="D17" s="24">
        <v>-623</v>
      </c>
      <c r="E17" s="3">
        <v>-508</v>
      </c>
      <c r="F17" s="24">
        <v>-463</v>
      </c>
      <c r="G17" s="24">
        <v>-444</v>
      </c>
    </row>
    <row r="18" spans="2:7" x14ac:dyDescent="0.25">
      <c r="B18" s="46" t="s">
        <v>57</v>
      </c>
      <c r="C18" s="3">
        <v>0</v>
      </c>
      <c r="D18" s="24">
        <v>0</v>
      </c>
      <c r="E18" s="3">
        <v>0</v>
      </c>
      <c r="F18" s="24">
        <v>0</v>
      </c>
      <c r="G18" s="24">
        <v>0</v>
      </c>
    </row>
    <row r="19" spans="2:7" x14ac:dyDescent="0.25">
      <c r="B19" s="46" t="s">
        <v>58</v>
      </c>
      <c r="C19" s="3">
        <v>-34</v>
      </c>
      <c r="D19" s="24">
        <v>-302</v>
      </c>
      <c r="E19" s="3">
        <v>0</v>
      </c>
      <c r="F19" s="24">
        <v>0</v>
      </c>
      <c r="G19" s="24">
        <v>0</v>
      </c>
    </row>
    <row r="20" spans="2:7" x14ac:dyDescent="0.25">
      <c r="B20" s="46" t="s">
        <v>59</v>
      </c>
      <c r="C20" s="3">
        <v>-514</v>
      </c>
      <c r="D20" s="24">
        <v>1029</v>
      </c>
      <c r="E20" s="3">
        <v>0</v>
      </c>
      <c r="F20" s="24">
        <v>0</v>
      </c>
      <c r="G20" s="24">
        <v>0</v>
      </c>
    </row>
    <row r="21" spans="2:7" x14ac:dyDescent="0.25">
      <c r="B21" s="46" t="s">
        <v>60</v>
      </c>
      <c r="C21" s="3">
        <v>-79</v>
      </c>
      <c r="D21" s="24">
        <v>2786</v>
      </c>
      <c r="E21" s="3">
        <v>3422</v>
      </c>
      <c r="F21" s="24">
        <v>242</v>
      </c>
      <c r="G21" s="24">
        <v>-952</v>
      </c>
    </row>
    <row r="22" spans="2:7" x14ac:dyDescent="0.25">
      <c r="B22" s="46" t="s">
        <v>61</v>
      </c>
      <c r="C22" s="3">
        <v>-593</v>
      </c>
      <c r="D22" s="24">
        <v>3815</v>
      </c>
      <c r="E22" s="3">
        <v>3422</v>
      </c>
      <c r="F22" s="24">
        <v>242</v>
      </c>
      <c r="G22" s="24">
        <v>-952</v>
      </c>
    </row>
    <row r="23" spans="2:7" x14ac:dyDescent="0.25">
      <c r="B23" s="46" t="s">
        <v>62</v>
      </c>
      <c r="C23" s="3">
        <v>-2</v>
      </c>
      <c r="D23" s="24">
        <v>4</v>
      </c>
      <c r="E23" s="3">
        <v>-127</v>
      </c>
      <c r="F23" s="24">
        <v>4015</v>
      </c>
      <c r="G23" s="24">
        <v>5059</v>
      </c>
    </row>
    <row r="24" spans="2:7" x14ac:dyDescent="0.25">
      <c r="B24" s="47" t="s">
        <v>63</v>
      </c>
      <c r="C24" s="4">
        <v>-1295</v>
      </c>
      <c r="D24" s="25">
        <v>2894</v>
      </c>
      <c r="E24" s="4">
        <v>2787</v>
      </c>
      <c r="F24" s="25">
        <v>3794</v>
      </c>
      <c r="G24" s="25">
        <v>3663</v>
      </c>
    </row>
    <row r="25" spans="2:7" x14ac:dyDescent="0.25">
      <c r="B25" s="46" t="s">
        <v>64</v>
      </c>
      <c r="C25" s="3">
        <v>1032</v>
      </c>
      <c r="D25" s="24">
        <v>-750</v>
      </c>
      <c r="E25" s="3">
        <v>-1550</v>
      </c>
      <c r="F25" s="24">
        <v>-6</v>
      </c>
      <c r="G25" s="24">
        <v>1322</v>
      </c>
    </row>
    <row r="26" spans="2:7" x14ac:dyDescent="0.25">
      <c r="B26" s="46" t="s">
        <v>65</v>
      </c>
      <c r="C26" s="3">
        <v>0</v>
      </c>
      <c r="D26" s="24">
        <v>0</v>
      </c>
      <c r="E26" s="3">
        <v>0</v>
      </c>
      <c r="F26" s="24">
        <v>0</v>
      </c>
      <c r="G26" s="24">
        <v>0</v>
      </c>
    </row>
    <row r="27" spans="2:7" x14ac:dyDescent="0.25">
      <c r="B27" s="46" t="s">
        <v>66</v>
      </c>
      <c r="C27" s="3">
        <v>1032</v>
      </c>
      <c r="D27" s="24">
        <v>-750</v>
      </c>
      <c r="E27" s="3">
        <v>-1550</v>
      </c>
      <c r="F27" s="24">
        <v>-6</v>
      </c>
      <c r="G27" s="24">
        <v>1322</v>
      </c>
    </row>
    <row r="28" spans="2:7" x14ac:dyDescent="0.25">
      <c r="B28" s="46" t="s">
        <v>68</v>
      </c>
      <c r="C28" s="3">
        <v>-2626</v>
      </c>
      <c r="D28" s="24">
        <v>-4393</v>
      </c>
      <c r="E28" s="3">
        <v>-4867</v>
      </c>
      <c r="F28" s="24">
        <v>-5047</v>
      </c>
      <c r="G28" s="24">
        <v>-6962</v>
      </c>
    </row>
    <row r="29" spans="2:7" x14ac:dyDescent="0.25">
      <c r="B29" s="46" t="s">
        <v>67</v>
      </c>
      <c r="C29" s="3">
        <v>-2626</v>
      </c>
      <c r="D29" s="24">
        <v>-4393</v>
      </c>
      <c r="E29" s="3">
        <v>-4867</v>
      </c>
      <c r="F29" s="24">
        <v>-5047</v>
      </c>
      <c r="G29" s="24">
        <v>-6962</v>
      </c>
    </row>
    <row r="30" spans="2:7" x14ac:dyDescent="0.25">
      <c r="B30" s="46" t="s">
        <v>69</v>
      </c>
      <c r="C30" s="3">
        <v>0</v>
      </c>
      <c r="D30" s="24">
        <v>0</v>
      </c>
      <c r="E30" s="3">
        <v>-473</v>
      </c>
      <c r="F30" s="24">
        <v>-447</v>
      </c>
      <c r="G30" s="24">
        <v>-466</v>
      </c>
    </row>
    <row r="31" spans="2:7" x14ac:dyDescent="0.25">
      <c r="B31" s="46" t="s">
        <v>70</v>
      </c>
      <c r="C31" s="3">
        <v>-190</v>
      </c>
      <c r="D31" s="24">
        <v>-255</v>
      </c>
      <c r="E31" s="3">
        <v>-201</v>
      </c>
      <c r="F31" s="24">
        <v>-192</v>
      </c>
      <c r="G31" s="24">
        <v>-426</v>
      </c>
    </row>
    <row r="32" spans="2:7" x14ac:dyDescent="0.25">
      <c r="B32" s="47" t="s">
        <v>71</v>
      </c>
      <c r="C32" s="4">
        <v>-1784</v>
      </c>
      <c r="D32" s="25">
        <v>-5398</v>
      </c>
      <c r="E32" s="4">
        <v>-7091</v>
      </c>
      <c r="F32" s="25">
        <v>-5692</v>
      </c>
      <c r="G32" s="25">
        <v>-6532</v>
      </c>
    </row>
    <row r="33" spans="2:7" x14ac:dyDescent="0.25">
      <c r="B33" s="47" t="s">
        <v>72</v>
      </c>
      <c r="C33" s="4">
        <v>305</v>
      </c>
      <c r="D33" s="25">
        <v>79</v>
      </c>
      <c r="E33" s="4">
        <v>-1223</v>
      </c>
      <c r="F33" s="25">
        <v>598</v>
      </c>
      <c r="G33" s="25">
        <v>-188</v>
      </c>
    </row>
    <row r="34" spans="2:7" x14ac:dyDescent="0.25">
      <c r="B34" s="59" t="s">
        <v>88</v>
      </c>
      <c r="C34" s="60"/>
      <c r="D34" s="61"/>
      <c r="E34" s="62" t="s">
        <v>86</v>
      </c>
      <c r="F34" s="71" t="s">
        <v>87</v>
      </c>
      <c r="G34" s="65"/>
    </row>
  </sheetData>
  <hyperlinks>
    <hyperlink ref="F34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16"/>
  <sheetViews>
    <sheetView showGridLines="0" workbookViewId="0">
      <selection activeCell="D2" sqref="D2"/>
    </sheetView>
  </sheetViews>
  <sheetFormatPr defaultRowHeight="15" x14ac:dyDescent="0.25"/>
  <cols>
    <col min="1" max="1" width="1.140625" customWidth="1"/>
    <col min="2" max="2" width="20" bestFit="1" customWidth="1"/>
    <col min="8" max="8" width="0.7109375" customWidth="1"/>
  </cols>
  <sheetData>
    <row r="1" spans="2:16" ht="7.15" customHeight="1" x14ac:dyDescent="0.25"/>
    <row r="2" spans="2:16" ht="23.25" x14ac:dyDescent="0.35">
      <c r="B2" s="49" t="s">
        <v>74</v>
      </c>
      <c r="C2" s="49"/>
      <c r="D2" s="49"/>
      <c r="E2" s="49"/>
      <c r="F2" s="49"/>
      <c r="G2" s="49"/>
      <c r="H2" s="50"/>
    </row>
    <row r="3" spans="2:16" x14ac:dyDescent="0.25">
      <c r="B3" s="51" t="s">
        <v>1</v>
      </c>
      <c r="C3" s="51">
        <v>2017</v>
      </c>
      <c r="D3" s="51">
        <v>2018</v>
      </c>
      <c r="E3" s="51">
        <v>2019</v>
      </c>
      <c r="F3" s="51">
        <v>2020</v>
      </c>
      <c r="G3" s="51">
        <v>2021</v>
      </c>
      <c r="H3" s="50"/>
    </row>
    <row r="4" spans="2:16" x14ac:dyDescent="0.25">
      <c r="B4" s="52" t="s">
        <v>75</v>
      </c>
      <c r="C4" s="55"/>
      <c r="D4" s="55"/>
      <c r="E4" s="55"/>
      <c r="F4" s="55"/>
      <c r="G4" s="55"/>
      <c r="H4" s="50"/>
    </row>
    <row r="5" spans="2:16" x14ac:dyDescent="0.25">
      <c r="B5" s="53" t="s">
        <v>76</v>
      </c>
      <c r="C5" s="56">
        <f>'Income Statement'!C24/('Balance Sheet'!C17-'Balance Sheet'!C18)</f>
        <v>0.10094974807152093</v>
      </c>
      <c r="D5" s="56">
        <f>'Income Statement'!D24/('Balance Sheet'!D17-'Balance Sheet'!D18)</f>
        <v>9.5398856520555408E-2</v>
      </c>
      <c r="E5" s="56">
        <f>'Income Statement'!E24/('Balance Sheet'!E17-'Balance Sheet'!E18)</f>
        <v>0.12546073149985823</v>
      </c>
      <c r="F5" s="56">
        <f>'Income Statement'!F24/('Balance Sheet'!F17-'Balance Sheet'!F18)</f>
        <v>0.17219754376796445</v>
      </c>
      <c r="G5" s="56">
        <f>'Income Statement'!G24/('Balance Sheet'!G17-'Balance Sheet'!G18)</f>
        <v>0.13283948373023086</v>
      </c>
      <c r="H5" s="50"/>
    </row>
    <row r="6" spans="2:16" x14ac:dyDescent="0.25">
      <c r="B6" s="53" t="s">
        <v>77</v>
      </c>
      <c r="C6" s="56">
        <f>'Income Statement'!C14/'Income Statement'!C7</f>
        <v>0.22806487357711291</v>
      </c>
      <c r="D6" s="56">
        <f>'Income Statement'!D14/'Income Statement'!D7</f>
        <v>0.20254335260115608</v>
      </c>
      <c r="E6" s="56">
        <f>'Income Statement'!E14/'Income Statement'!E7</f>
        <v>0.23825548526046575</v>
      </c>
      <c r="F6" s="56">
        <f>'Income Statement'!F14/'Income Statement'!F7</f>
        <v>0.29637958174049922</v>
      </c>
      <c r="G6" s="56">
        <f>'Income Statement'!G14/'Income Statement'!G7</f>
        <v>0.28051823416506716</v>
      </c>
      <c r="H6" s="50"/>
    </row>
    <row r="7" spans="2:16" x14ac:dyDescent="0.25">
      <c r="B7" s="53" t="s">
        <v>78</v>
      </c>
      <c r="C7" s="56">
        <f>'Income Statement'!C9/'Income Statement'!C7</f>
        <v>0.77626674725496125</v>
      </c>
      <c r="D7" s="56">
        <f>'Income Statement'!D9/'Income Statement'!D7</f>
        <v>0.76612716763005784</v>
      </c>
      <c r="E7" s="56">
        <f>'Income Statement'!E9/'Income Statement'!E7</f>
        <v>0.78664692421591065</v>
      </c>
      <c r="F7" s="56">
        <f>'Income Statement'!F9/'Income Statement'!F7</f>
        <v>0.79795367663593431</v>
      </c>
      <c r="G7" s="56">
        <f>'Income Statement'!G9/'Income Statement'!G7</f>
        <v>0.74568138195777356</v>
      </c>
      <c r="H7" s="50"/>
    </row>
    <row r="8" spans="2:16" x14ac:dyDescent="0.25">
      <c r="B8" s="53" t="s">
        <v>79</v>
      </c>
      <c r="C8" s="56">
        <f>'Income Statement'!C22/'Income Statement'!C7</f>
        <v>-0.10244786944696282</v>
      </c>
      <c r="D8" s="56">
        <f>'Income Statement'!D22/'Income Statement'!D7</f>
        <v>0.292485549132948</v>
      </c>
      <c r="E8" s="56">
        <f>'Income Statement'!E22/'Income Statement'!E7</f>
        <v>0.24040920716112532</v>
      </c>
      <c r="F8" s="56">
        <f>'Income Statement'!F22/'Income Statement'!F7</f>
        <v>0.63717112660220376</v>
      </c>
      <c r="G8" s="56">
        <f>'Income Statement'!G22/'Income Statement'!G7</f>
        <v>1.3059500959692898</v>
      </c>
      <c r="H8" s="50"/>
    </row>
    <row r="9" spans="2:16" x14ac:dyDescent="0.25">
      <c r="B9" s="53" t="s">
        <v>80</v>
      </c>
      <c r="C9" s="56">
        <f>'Income Statement'!C7/AVERAGE('Balance Sheet'!$C$17:$G$17)</f>
        <v>0.43957844396227252</v>
      </c>
      <c r="D9" s="56">
        <f>'Income Statement'!D7/AVERAGE('Balance Sheet'!$C$17:$G$17)</f>
        <v>0.38303148385954039</v>
      </c>
      <c r="E9" s="56">
        <f>'Income Statement'!E7/AVERAGE('Balance Sheet'!$C$17:$G$17)</f>
        <v>0.32896426515520522</v>
      </c>
      <c r="F9" s="56">
        <f>'Income Statement'!F7/AVERAGE('Balance Sheet'!$C$17:$G$17)</f>
        <v>0.39383607138112742</v>
      </c>
      <c r="G9" s="56">
        <f>'Income Statement'!G7/AVERAGE('Balance Sheet'!$C$17:$G$17)</f>
        <v>0.46140902448744631</v>
      </c>
      <c r="H9" s="50"/>
    </row>
    <row r="10" spans="2:16" x14ac:dyDescent="0.25">
      <c r="B10" s="54" t="s">
        <v>81</v>
      </c>
      <c r="C10" s="55"/>
      <c r="D10" s="55"/>
      <c r="E10" s="55"/>
      <c r="F10" s="55"/>
      <c r="G10" s="55"/>
      <c r="H10" s="50"/>
      <c r="P10" s="48"/>
    </row>
    <row r="11" spans="2:16" x14ac:dyDescent="0.25">
      <c r="B11" s="53" t="s">
        <v>82</v>
      </c>
      <c r="C11" s="57">
        <f>'Balance Sheet'!C11/'Balance Sheet'!C18</f>
        <v>2.1758921045237427</v>
      </c>
      <c r="D11" s="57">
        <f>'Balance Sheet'!D11/'Balance Sheet'!D18</f>
        <v>1.5999101930848676</v>
      </c>
      <c r="E11" s="57">
        <f>'Balance Sheet'!E11/'Balance Sheet'!E18</f>
        <v>1.1227250368912935</v>
      </c>
      <c r="F11" s="57">
        <f>'Balance Sheet'!F11/'Balance Sheet'!F18</f>
        <v>1.2306346826586707</v>
      </c>
      <c r="G11" s="57">
        <f>'Balance Sheet'!G11/'Balance Sheet'!G18</f>
        <v>1.9712245781047166</v>
      </c>
      <c r="H11" s="50"/>
    </row>
    <row r="12" spans="2:16" x14ac:dyDescent="0.25">
      <c r="B12" s="53" t="s">
        <v>83</v>
      </c>
      <c r="C12" s="58">
        <f>('Balance Sheet'!C10-'Balance Sheet'!C9)/'Balance Sheet'!C18</f>
        <v>0.33295869626299524</v>
      </c>
      <c r="D12" s="58">
        <f>('Balance Sheet'!D10-'Balance Sheet'!D9)/'Balance Sheet'!D18</f>
        <v>0.33655141445891334</v>
      </c>
      <c r="E12" s="58">
        <f>('Balance Sheet'!E10-'Balance Sheet'!E9)/'Balance Sheet'!E18</f>
        <v>0.30964092474176097</v>
      </c>
      <c r="F12" s="58">
        <f>('Balance Sheet'!F10-'Balance Sheet'!F9)/'Balance Sheet'!F18</f>
        <v>0.19490254872563717</v>
      </c>
      <c r="G12" s="58">
        <f>('Balance Sheet'!G10-'Balance Sheet'!G9)/'Balance Sheet'!G18</f>
        <v>0.2183037646040675</v>
      </c>
      <c r="H12" s="50"/>
    </row>
    <row r="13" spans="2:16" x14ac:dyDescent="0.25">
      <c r="B13" s="52" t="s">
        <v>84</v>
      </c>
      <c r="C13" s="55"/>
      <c r="D13" s="55"/>
      <c r="E13" s="55"/>
      <c r="F13" s="55"/>
      <c r="G13" s="55"/>
      <c r="H13" s="50"/>
    </row>
    <row r="14" spans="2:16" x14ac:dyDescent="0.25">
      <c r="B14" s="53" t="s">
        <v>85</v>
      </c>
      <c r="C14" s="58">
        <f>'Balance Sheet'!C22/('Balance Sheet'!C17-'Balance Sheet'!C22)</f>
        <v>2.2284755870294446</v>
      </c>
      <c r="D14" s="58">
        <f>'Balance Sheet'!D22/('Balance Sheet'!D17-'Balance Sheet'!D22)</f>
        <v>2.6330202197102373</v>
      </c>
      <c r="E14" s="58">
        <f>'Balance Sheet'!E22/('Balance Sheet'!E17-'Balance Sheet'!E22)</f>
        <v>5.3324041811846694</v>
      </c>
      <c r="F14" s="58">
        <f>'Balance Sheet'!F22/('Balance Sheet'!F17-'Balance Sheet'!F22)</f>
        <v>4.4226340915473186</v>
      </c>
      <c r="G14" s="58">
        <f>'Balance Sheet'!G22/('Balance Sheet'!G17-'Balance Sheet'!G22)</f>
        <v>1.7230517488238903</v>
      </c>
      <c r="H14" s="50"/>
    </row>
    <row r="15" spans="2:16" ht="5.45" customHeight="1" x14ac:dyDescent="0.25">
      <c r="B15" s="64"/>
      <c r="C15" s="64"/>
      <c r="D15" s="64"/>
      <c r="E15" s="64"/>
      <c r="F15" s="64"/>
      <c r="G15" s="64"/>
      <c r="H15" s="64"/>
    </row>
    <row r="16" spans="2:16" x14ac:dyDescent="0.25">
      <c r="B16" s="59" t="s">
        <v>88</v>
      </c>
      <c r="C16" s="60"/>
      <c r="D16" s="60"/>
      <c r="E16" s="60"/>
      <c r="F16" s="60"/>
      <c r="G16" s="60"/>
      <c r="H16" s="6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O112"/>
  <sheetViews>
    <sheetView showGridLines="0" topLeftCell="C1" zoomScale="85" zoomScaleNormal="85" workbookViewId="0">
      <selection activeCell="Q3" sqref="Q3"/>
    </sheetView>
  </sheetViews>
  <sheetFormatPr defaultRowHeight="15" x14ac:dyDescent="0.25"/>
  <cols>
    <col min="2" max="2" width="34" bestFit="1" customWidth="1"/>
    <col min="3" max="6" width="9.140625" customWidth="1"/>
    <col min="8" max="8" width="1.28515625" customWidth="1"/>
    <col min="9" max="9" width="10" bestFit="1" customWidth="1"/>
    <col min="11" max="11" width="10.5703125" bestFit="1" customWidth="1"/>
    <col min="12" max="12" width="9.85546875" bestFit="1" customWidth="1"/>
    <col min="13" max="13" width="11.5703125" bestFit="1" customWidth="1"/>
  </cols>
  <sheetData>
    <row r="2" spans="2:15" ht="20.25" x14ac:dyDescent="0.3">
      <c r="B2" s="102" t="s">
        <v>73</v>
      </c>
      <c r="C2" s="103"/>
      <c r="D2" s="103"/>
      <c r="E2" s="103"/>
      <c r="F2" s="103"/>
      <c r="G2" s="104"/>
      <c r="H2" s="105"/>
      <c r="I2" s="106"/>
      <c r="J2" s="106"/>
      <c r="K2" s="106"/>
      <c r="L2" s="106"/>
      <c r="M2" s="106"/>
      <c r="N2" s="107"/>
      <c r="O2" s="107"/>
    </row>
    <row r="3" spans="2:15" ht="18.75" x14ac:dyDescent="0.3">
      <c r="B3" s="108" t="s">
        <v>0</v>
      </c>
      <c r="C3" s="109"/>
      <c r="D3" s="109"/>
      <c r="E3" s="109"/>
      <c r="F3" s="109"/>
      <c r="G3" s="110"/>
      <c r="H3" s="111"/>
      <c r="I3" s="112"/>
      <c r="J3" s="112"/>
      <c r="K3" s="112"/>
      <c r="L3" s="112"/>
      <c r="M3" s="112"/>
      <c r="N3" s="113"/>
      <c r="O3" s="113"/>
    </row>
    <row r="4" spans="2:15" ht="18.75" x14ac:dyDescent="0.3">
      <c r="B4" s="114" t="s">
        <v>3</v>
      </c>
      <c r="C4" s="109"/>
      <c r="D4" s="109"/>
      <c r="E4" s="109"/>
      <c r="F4" s="109"/>
      <c r="G4" s="109"/>
      <c r="H4" s="112"/>
      <c r="I4" s="120">
        <v>1</v>
      </c>
      <c r="J4" s="120">
        <v>2</v>
      </c>
      <c r="K4" s="120">
        <v>3</v>
      </c>
      <c r="L4" s="120">
        <v>4</v>
      </c>
      <c r="M4" s="120">
        <v>5</v>
      </c>
      <c r="N4" s="121"/>
      <c r="O4" s="113"/>
    </row>
    <row r="5" spans="2:15" ht="18.75" x14ac:dyDescent="0.3">
      <c r="B5" s="108"/>
      <c r="C5" s="72" t="s">
        <v>89</v>
      </c>
      <c r="D5" s="73"/>
      <c r="E5" s="73"/>
      <c r="F5" s="73"/>
      <c r="G5" s="74"/>
      <c r="H5" s="115"/>
      <c r="I5" s="116" t="s">
        <v>90</v>
      </c>
      <c r="J5" s="117"/>
      <c r="K5" s="117"/>
      <c r="L5" s="117"/>
      <c r="M5" s="117"/>
      <c r="N5" s="118"/>
      <c r="O5" s="119"/>
    </row>
    <row r="6" spans="2:15" x14ac:dyDescent="0.25">
      <c r="B6" s="122" t="s">
        <v>1</v>
      </c>
      <c r="C6" s="122">
        <v>2017</v>
      </c>
      <c r="D6" s="123">
        <v>2018</v>
      </c>
      <c r="E6" s="124">
        <v>2019</v>
      </c>
      <c r="F6" s="123">
        <v>2020</v>
      </c>
      <c r="G6" s="125">
        <v>2021</v>
      </c>
      <c r="H6" s="126"/>
      <c r="I6" s="123">
        <v>2022</v>
      </c>
      <c r="J6" s="125">
        <v>2023</v>
      </c>
      <c r="K6" s="123">
        <v>2024</v>
      </c>
      <c r="L6" s="125">
        <v>2025</v>
      </c>
      <c r="M6" s="123">
        <v>2026</v>
      </c>
      <c r="N6" s="127" t="s">
        <v>91</v>
      </c>
      <c r="O6" s="128"/>
    </row>
    <row r="7" spans="2:15" x14ac:dyDescent="0.25">
      <c r="B7" s="6" t="s">
        <v>2</v>
      </c>
      <c r="C7" s="18">
        <v>9927</v>
      </c>
      <c r="D7" s="24">
        <v>8650</v>
      </c>
      <c r="E7" s="3">
        <v>7429</v>
      </c>
      <c r="F7" s="24">
        <v>8894</v>
      </c>
      <c r="G7" s="7">
        <v>10420</v>
      </c>
      <c r="H7" s="18"/>
      <c r="I7" s="24">
        <f>$G7*(1+$N$7)^$I$4</f>
        <v>10521.499972351676</v>
      </c>
      <c r="J7" s="24">
        <f>$G7*(1+$N$7)^J$4</f>
        <v>10623.988643780836</v>
      </c>
      <c r="K7" s="24">
        <f t="shared" ref="K7:M13" si="0">$G7*(1+$N$7)^K$4</f>
        <v>10727.475645086814</v>
      </c>
      <c r="L7" s="24">
        <f t="shared" si="0"/>
        <v>10831.970700881398</v>
      </c>
      <c r="M7" s="24">
        <f t="shared" si="0"/>
        <v>10937.483630502667</v>
      </c>
      <c r="N7" s="75">
        <f>((G7/C7)^(1/5))-1</f>
        <v>9.7408802640763792E-3</v>
      </c>
      <c r="O7" s="31"/>
    </row>
    <row r="8" spans="2:15" x14ac:dyDescent="0.25">
      <c r="B8" s="8" t="s">
        <v>4</v>
      </c>
      <c r="C8" s="18">
        <v>2221</v>
      </c>
      <c r="D8" s="24">
        <v>2023</v>
      </c>
      <c r="E8" s="3">
        <v>1585</v>
      </c>
      <c r="F8" s="24">
        <v>1797</v>
      </c>
      <c r="G8" s="7">
        <v>2650</v>
      </c>
      <c r="H8" s="18"/>
      <c r="I8" s="24">
        <f>$G8*(1+$N$7)^$I$4</f>
        <v>2675.8133326998022</v>
      </c>
      <c r="J8" s="24">
        <f>$G8*(1+$N$7)^J$4</f>
        <v>2701.8781099826506</v>
      </c>
      <c r="K8" s="24">
        <f t="shared" si="0"/>
        <v>2728.1967811401205</v>
      </c>
      <c r="L8" s="24">
        <f t="shared" si="0"/>
        <v>2754.7718193220448</v>
      </c>
      <c r="M8" s="24">
        <f t="shared" si="0"/>
        <v>2781.6057217689126</v>
      </c>
      <c r="N8" s="75">
        <f>((G8/C8)^(1/5))-1</f>
        <v>3.5951594217236815E-2</v>
      </c>
      <c r="O8" s="31"/>
    </row>
    <row r="9" spans="2:15" x14ac:dyDescent="0.25">
      <c r="B9" s="9" t="s">
        <v>5</v>
      </c>
      <c r="C9" s="19">
        <f>C7-C8</f>
        <v>7706</v>
      </c>
      <c r="D9" s="25">
        <f t="shared" ref="D9:G9" si="1">D7-D8</f>
        <v>6627</v>
      </c>
      <c r="E9" s="4">
        <f t="shared" si="1"/>
        <v>5844</v>
      </c>
      <c r="F9" s="25">
        <f t="shared" si="1"/>
        <v>7097</v>
      </c>
      <c r="G9" s="10">
        <f t="shared" si="1"/>
        <v>7770</v>
      </c>
      <c r="H9" s="21"/>
      <c r="I9" s="25">
        <f>SUM(I7:I8)</f>
        <v>13197.313305051477</v>
      </c>
      <c r="J9" s="4">
        <f t="shared" ref="J9:M9" si="2">SUM(J7:J8)</f>
        <v>13325.866753763486</v>
      </c>
      <c r="K9" s="25">
        <f t="shared" si="2"/>
        <v>13455.672426226934</v>
      </c>
      <c r="L9" s="4">
        <f t="shared" si="2"/>
        <v>13586.742520203443</v>
      </c>
      <c r="M9" s="25">
        <f t="shared" si="2"/>
        <v>13719.08935227158</v>
      </c>
      <c r="N9" s="75"/>
      <c r="O9" s="31"/>
    </row>
    <row r="10" spans="2:15" x14ac:dyDescent="0.25">
      <c r="B10" s="8" t="s">
        <v>6</v>
      </c>
      <c r="C10" s="18">
        <v>1224</v>
      </c>
      <c r="D10" s="24">
        <v>1051</v>
      </c>
      <c r="E10" s="3">
        <v>930</v>
      </c>
      <c r="F10" s="24">
        <v>1028</v>
      </c>
      <c r="G10" s="7">
        <v>1325</v>
      </c>
      <c r="H10" s="18"/>
      <c r="I10" s="24">
        <f t="shared" ref="I10:I13" si="3">$G10*(1+$N$7)^$I$4</f>
        <v>1337.9066663499011</v>
      </c>
      <c r="J10" s="24">
        <f t="shared" ref="J10:J13" si="4">$G10*(1+$N$7)^J$4</f>
        <v>1350.9390549913253</v>
      </c>
      <c r="K10" s="24">
        <f t="shared" si="0"/>
        <v>1364.0983905700602</v>
      </c>
      <c r="L10" s="24">
        <f t="shared" si="0"/>
        <v>1377.3859096610224</v>
      </c>
      <c r="M10" s="24">
        <f t="shared" si="0"/>
        <v>1390.8028608844563</v>
      </c>
      <c r="N10" s="75">
        <f>((G10/C10)^(1/5))-1</f>
        <v>1.5984054933055214E-2</v>
      </c>
      <c r="O10" s="31"/>
    </row>
    <row r="11" spans="2:15" x14ac:dyDescent="0.25">
      <c r="B11" s="8" t="s">
        <v>7</v>
      </c>
      <c r="C11" s="18">
        <v>3908</v>
      </c>
      <c r="D11" s="24">
        <v>3555</v>
      </c>
      <c r="E11" s="3">
        <v>2854</v>
      </c>
      <c r="F11" s="24">
        <v>3076</v>
      </c>
      <c r="G11" s="7">
        <v>3091</v>
      </c>
      <c r="H11" s="18"/>
      <c r="I11" s="24">
        <f t="shared" si="3"/>
        <v>3121.10906089626</v>
      </c>
      <c r="J11" s="24">
        <f t="shared" si="4"/>
        <v>3151.5114105495745</v>
      </c>
      <c r="K11" s="24">
        <f t="shared" si="0"/>
        <v>3182.2099058506083</v>
      </c>
      <c r="L11" s="24">
        <f t="shared" si="0"/>
        <v>3213.2074315186569</v>
      </c>
      <c r="M11" s="24">
        <f t="shared" si="0"/>
        <v>3244.5069003727203</v>
      </c>
      <c r="N11" s="75">
        <f>((G11/C11)^(1/5))-1</f>
        <v>-4.5823118369506477E-2</v>
      </c>
      <c r="O11" s="31"/>
    </row>
    <row r="12" spans="2:15" x14ac:dyDescent="0.25">
      <c r="B12" s="8" t="s">
        <v>8</v>
      </c>
      <c r="C12" s="18">
        <v>310</v>
      </c>
      <c r="D12" s="24">
        <v>269</v>
      </c>
      <c r="E12" s="3">
        <v>290</v>
      </c>
      <c r="F12" s="24">
        <v>357</v>
      </c>
      <c r="G12" s="7">
        <v>431</v>
      </c>
      <c r="H12" s="18"/>
      <c r="I12" s="24">
        <f t="shared" si="3"/>
        <v>435.19831939381692</v>
      </c>
      <c r="J12" s="24">
        <f t="shared" si="4"/>
        <v>439.43753411415935</v>
      </c>
      <c r="K12" s="24">
        <f t="shared" si="0"/>
        <v>443.71804251750638</v>
      </c>
      <c r="L12" s="24">
        <f t="shared" si="0"/>
        <v>448.04024684067974</v>
      </c>
      <c r="M12" s="24">
        <f t="shared" si="0"/>
        <v>452.40455323864205</v>
      </c>
      <c r="N12" s="75">
        <f>((G12/C12)^(1/5))-1</f>
        <v>6.8127546025511077E-2</v>
      </c>
      <c r="O12" s="31"/>
    </row>
    <row r="13" spans="2:15" x14ac:dyDescent="0.25">
      <c r="B13" s="8" t="s">
        <v>9</v>
      </c>
      <c r="C13" s="18">
        <f>C8+C10+C11+C12</f>
        <v>7663</v>
      </c>
      <c r="D13" s="24">
        <f t="shared" ref="D13:G13" si="5">D8+D10+D11+D12</f>
        <v>6898</v>
      </c>
      <c r="E13" s="3">
        <f t="shared" si="5"/>
        <v>5659</v>
      </c>
      <c r="F13" s="24">
        <f t="shared" si="5"/>
        <v>6258</v>
      </c>
      <c r="G13" s="7">
        <f t="shared" si="5"/>
        <v>7497</v>
      </c>
      <c r="H13" s="18"/>
      <c r="I13" s="24">
        <f t="shared" si="3"/>
        <v>7570.027379339781</v>
      </c>
      <c r="J13" s="24">
        <f t="shared" si="4"/>
        <v>7643.7661096377096</v>
      </c>
      <c r="K13" s="24">
        <f t="shared" si="0"/>
        <v>7718.2231200782953</v>
      </c>
      <c r="L13" s="24">
        <f t="shared" si="0"/>
        <v>7793.405407342404</v>
      </c>
      <c r="M13" s="24">
        <f t="shared" si="0"/>
        <v>7869.3200362647312</v>
      </c>
      <c r="N13" s="75">
        <f>((G13/C13)^(1/5))-1</f>
        <v>-4.3705435482773725E-3</v>
      </c>
      <c r="O13" s="31"/>
    </row>
    <row r="14" spans="2:15" x14ac:dyDescent="0.25">
      <c r="B14" s="9" t="s">
        <v>10</v>
      </c>
      <c r="C14" s="19">
        <f>C7-C13</f>
        <v>2264</v>
      </c>
      <c r="D14" s="25">
        <f t="shared" ref="D14:M14" si="6">D7-D13</f>
        <v>1752</v>
      </c>
      <c r="E14" s="4">
        <f t="shared" si="6"/>
        <v>1770</v>
      </c>
      <c r="F14" s="25">
        <f t="shared" si="6"/>
        <v>2636</v>
      </c>
      <c r="G14" s="10">
        <f t="shared" si="6"/>
        <v>2923</v>
      </c>
      <c r="H14" s="21"/>
      <c r="I14" s="25">
        <f>I7-I13</f>
        <v>2951.4725930118948</v>
      </c>
      <c r="J14" s="4">
        <f>J7-J13</f>
        <v>2980.2225341431267</v>
      </c>
      <c r="K14" s="25">
        <f>K7-K13</f>
        <v>3009.2525250085182</v>
      </c>
      <c r="L14" s="4">
        <f>L7-L13</f>
        <v>3038.5652935389944</v>
      </c>
      <c r="M14" s="25">
        <f t="shared" si="6"/>
        <v>3068.1635942379362</v>
      </c>
      <c r="N14" s="75"/>
      <c r="O14" s="31"/>
    </row>
    <row r="15" spans="2:15" x14ac:dyDescent="0.25">
      <c r="B15" s="8" t="s">
        <v>11</v>
      </c>
      <c r="C15" s="18">
        <v>11</v>
      </c>
      <c r="D15" s="24">
        <v>497</v>
      </c>
      <c r="E15" s="3">
        <v>-118</v>
      </c>
      <c r="F15" s="24">
        <v>709</v>
      </c>
      <c r="G15" s="7">
        <v>-2525</v>
      </c>
      <c r="H15" s="18"/>
      <c r="I15" s="24">
        <f>$G15*(1+$N$7)^$I$4</f>
        <v>-2549.5957226667929</v>
      </c>
      <c r="J15" s="24">
        <f t="shared" ref="J15:M15" si="7">$G15*(1+$N$7)^$I$4</f>
        <v>-2549.5957226667929</v>
      </c>
      <c r="K15" s="24">
        <f t="shared" si="7"/>
        <v>-2549.5957226667929</v>
      </c>
      <c r="L15" s="24">
        <f t="shared" si="7"/>
        <v>-2549.5957226667929</v>
      </c>
      <c r="M15" s="24">
        <f t="shared" si="7"/>
        <v>-2549.5957226667929</v>
      </c>
      <c r="N15" s="75"/>
      <c r="O15" s="31"/>
    </row>
    <row r="16" spans="2:15" x14ac:dyDescent="0.25">
      <c r="B16" s="11" t="s">
        <v>12</v>
      </c>
      <c r="C16" s="19">
        <f>SUM(C14:C15)</f>
        <v>2275</v>
      </c>
      <c r="D16" s="25">
        <f t="shared" ref="D16:M16" si="8">SUM(D14:D15)</f>
        <v>2249</v>
      </c>
      <c r="E16" s="4">
        <f t="shared" si="8"/>
        <v>1652</v>
      </c>
      <c r="F16" s="25">
        <f t="shared" si="8"/>
        <v>3345</v>
      </c>
      <c r="G16" s="10">
        <f t="shared" si="8"/>
        <v>398</v>
      </c>
      <c r="H16" s="21"/>
      <c r="I16" s="25">
        <f t="shared" si="8"/>
        <v>401.87687034510191</v>
      </c>
      <c r="J16" s="4">
        <f t="shared" si="8"/>
        <v>430.62681147633384</v>
      </c>
      <c r="K16" s="25">
        <f t="shared" si="8"/>
        <v>459.65680234172532</v>
      </c>
      <c r="L16" s="4">
        <f t="shared" si="8"/>
        <v>488.96957087220153</v>
      </c>
      <c r="M16" s="25">
        <f t="shared" si="8"/>
        <v>518.56787157114331</v>
      </c>
      <c r="N16" s="75"/>
      <c r="O16" s="31"/>
    </row>
    <row r="17" spans="2:15" x14ac:dyDescent="0.25">
      <c r="B17" s="8" t="s">
        <v>13</v>
      </c>
      <c r="C17" s="18">
        <v>3288</v>
      </c>
      <c r="D17" s="24">
        <v>121</v>
      </c>
      <c r="E17" s="3">
        <v>219</v>
      </c>
      <c r="F17" s="24">
        <v>858</v>
      </c>
      <c r="G17" s="7">
        <v>146</v>
      </c>
      <c r="H17" s="18"/>
      <c r="I17" s="24">
        <f>I16*$N$17</f>
        <v>160.75074813804076</v>
      </c>
      <c r="J17" s="24">
        <f t="shared" ref="J17:M17" si="9">J16*$N$17</f>
        <v>172.25072459053354</v>
      </c>
      <c r="K17" s="24">
        <f t="shared" si="9"/>
        <v>183.86272093669015</v>
      </c>
      <c r="L17" s="24">
        <f t="shared" si="9"/>
        <v>195.58782834888063</v>
      </c>
      <c r="M17" s="24">
        <f t="shared" si="9"/>
        <v>207.42714862845733</v>
      </c>
      <c r="N17" s="78">
        <v>0.4</v>
      </c>
      <c r="O17" s="31" t="s">
        <v>92</v>
      </c>
    </row>
    <row r="18" spans="2:15" x14ac:dyDescent="0.25">
      <c r="B18" s="11" t="s">
        <v>14</v>
      </c>
      <c r="C18" s="19">
        <f>C16-C17</f>
        <v>-1013</v>
      </c>
      <c r="D18" s="25">
        <f t="shared" ref="D18:M18" si="10">D16-D17</f>
        <v>2128</v>
      </c>
      <c r="E18" s="4">
        <f t="shared" si="10"/>
        <v>1433</v>
      </c>
      <c r="F18" s="25">
        <f t="shared" si="10"/>
        <v>2487</v>
      </c>
      <c r="G18" s="10">
        <f t="shared" si="10"/>
        <v>252</v>
      </c>
      <c r="H18" s="21"/>
      <c r="I18" s="25">
        <f t="shared" si="10"/>
        <v>241.12612220706114</v>
      </c>
      <c r="J18" s="4">
        <f t="shared" si="10"/>
        <v>258.37608688580031</v>
      </c>
      <c r="K18" s="25">
        <f t="shared" si="10"/>
        <v>275.79408140503517</v>
      </c>
      <c r="L18" s="4">
        <f t="shared" si="10"/>
        <v>293.3817425233209</v>
      </c>
      <c r="M18" s="25">
        <f t="shared" si="10"/>
        <v>311.14072294268601</v>
      </c>
      <c r="N18" s="75"/>
      <c r="O18" s="31"/>
    </row>
    <row r="19" spans="2:15" x14ac:dyDescent="0.25">
      <c r="B19" s="8" t="s">
        <v>15</v>
      </c>
      <c r="C19" s="18">
        <v>0</v>
      </c>
      <c r="D19" s="24">
        <v>0</v>
      </c>
      <c r="E19" s="3">
        <v>0</v>
      </c>
      <c r="F19" s="24">
        <v>0</v>
      </c>
      <c r="G19" s="7">
        <v>0</v>
      </c>
      <c r="H19" s="18"/>
      <c r="I19" s="24">
        <v>0</v>
      </c>
      <c r="J19" s="3">
        <v>0</v>
      </c>
      <c r="K19" s="24">
        <v>0</v>
      </c>
      <c r="L19" s="3">
        <v>0</v>
      </c>
      <c r="M19" s="24">
        <v>0</v>
      </c>
      <c r="N19" s="75"/>
      <c r="O19" s="31"/>
    </row>
    <row r="20" spans="2:15" x14ac:dyDescent="0.25">
      <c r="B20" s="8" t="s">
        <v>17</v>
      </c>
      <c r="C20" s="18">
        <f>SUM(C18:C19)</f>
        <v>-1013</v>
      </c>
      <c r="D20" s="24">
        <f>SUM(D18:D19)</f>
        <v>2128</v>
      </c>
      <c r="E20" s="3">
        <f>SUM(E18:E19)</f>
        <v>1433</v>
      </c>
      <c r="F20" s="24">
        <f>SUM(F18:F19)</f>
        <v>2487</v>
      </c>
      <c r="G20" s="7">
        <f t="shared" ref="G20" si="11">SUM(G18:G19)</f>
        <v>252</v>
      </c>
      <c r="H20" s="18"/>
      <c r="I20" s="24">
        <f>SUM(I18:I19)</f>
        <v>241.12612220706114</v>
      </c>
      <c r="J20" s="3">
        <f t="shared" ref="J20:M20" si="12">SUM(J18:J19)</f>
        <v>258.37608688580031</v>
      </c>
      <c r="K20" s="24">
        <f t="shared" si="12"/>
        <v>275.79408140503517</v>
      </c>
      <c r="L20" s="3">
        <f t="shared" si="12"/>
        <v>293.3817425233209</v>
      </c>
      <c r="M20" s="24">
        <f t="shared" si="12"/>
        <v>311.14072294268601</v>
      </c>
      <c r="N20" s="75"/>
      <c r="O20" s="31"/>
    </row>
    <row r="21" spans="2:15" x14ac:dyDescent="0.25">
      <c r="B21" s="8" t="s">
        <v>18</v>
      </c>
      <c r="C21" s="18">
        <v>-4</v>
      </c>
      <c r="D21" s="24">
        <v>402</v>
      </c>
      <c r="E21" s="3">
        <v>353</v>
      </c>
      <c r="F21" s="24">
        <v>3180</v>
      </c>
      <c r="G21" s="7">
        <v>13356</v>
      </c>
      <c r="H21" s="18"/>
      <c r="I21" s="24">
        <v>15256.6</v>
      </c>
      <c r="J21" s="3">
        <v>18206.400000000001</v>
      </c>
      <c r="K21" s="24">
        <v>21156.2</v>
      </c>
      <c r="L21" s="3">
        <v>24106</v>
      </c>
      <c r="M21" s="77">
        <v>27055.8</v>
      </c>
      <c r="N21" s="75"/>
      <c r="O21" s="31"/>
    </row>
    <row r="22" spans="2:15" ht="15.75" thickBot="1" x14ac:dyDescent="0.3">
      <c r="B22" s="12" t="s">
        <v>16</v>
      </c>
      <c r="C22" s="20">
        <f>SUM(C20:C21)</f>
        <v>-1017</v>
      </c>
      <c r="D22" s="26">
        <f>SUM(D20:D21)</f>
        <v>2530</v>
      </c>
      <c r="E22" s="5">
        <f>SUM(E20:E21)</f>
        <v>1786</v>
      </c>
      <c r="F22" s="26">
        <f t="shared" ref="F22:M22" si="13">SUM(F20:F21)</f>
        <v>5667</v>
      </c>
      <c r="G22" s="26">
        <f t="shared" si="13"/>
        <v>13608</v>
      </c>
      <c r="I22" s="20">
        <f t="shared" si="13"/>
        <v>15497.726122207061</v>
      </c>
      <c r="J22" s="5">
        <f t="shared" si="13"/>
        <v>18464.776086885802</v>
      </c>
      <c r="K22" s="5">
        <f t="shared" si="13"/>
        <v>21431.994081405035</v>
      </c>
      <c r="L22" s="5">
        <f t="shared" si="13"/>
        <v>24399.381742523321</v>
      </c>
      <c r="M22" s="5">
        <f t="shared" si="13"/>
        <v>27366.940722942687</v>
      </c>
      <c r="N22" s="75"/>
      <c r="O22" s="31"/>
    </row>
    <row r="23" spans="2:15" ht="15.75" thickTop="1" x14ac:dyDescent="0.25">
      <c r="B23" s="96" t="s">
        <v>19</v>
      </c>
      <c r="C23" s="97">
        <v>2940</v>
      </c>
      <c r="D23" s="77">
        <v>2387</v>
      </c>
      <c r="E23" s="98">
        <v>2370</v>
      </c>
      <c r="F23" s="77">
        <v>3219</v>
      </c>
      <c r="G23" s="99">
        <v>3425</v>
      </c>
      <c r="H23" s="97"/>
      <c r="I23" s="59" t="s">
        <v>93</v>
      </c>
      <c r="J23" s="84"/>
      <c r="K23" s="84"/>
      <c r="L23" s="84"/>
      <c r="M23" s="84"/>
      <c r="N23" s="85"/>
      <c r="O23" s="31"/>
    </row>
    <row r="24" spans="2:15" x14ac:dyDescent="0.25">
      <c r="B24" s="8" t="s">
        <v>20</v>
      </c>
      <c r="C24" s="18">
        <v>2264</v>
      </c>
      <c r="D24" s="24">
        <v>1752</v>
      </c>
      <c r="E24" s="3">
        <v>1770</v>
      </c>
      <c r="F24" s="24">
        <v>2636</v>
      </c>
      <c r="G24" s="7">
        <v>2923</v>
      </c>
      <c r="H24" s="18"/>
      <c r="O24" s="31"/>
    </row>
    <row r="25" spans="2:15" x14ac:dyDescent="0.25">
      <c r="B25" s="8" t="s">
        <v>21</v>
      </c>
      <c r="C25" s="18">
        <v>1064</v>
      </c>
      <c r="D25" s="24">
        <v>980</v>
      </c>
      <c r="E25" s="3">
        <v>849</v>
      </c>
      <c r="F25" s="24">
        <v>710</v>
      </c>
      <c r="G25" s="7">
        <v>652</v>
      </c>
      <c r="H25" s="18"/>
      <c r="O25" s="31"/>
    </row>
    <row r="26" spans="2:15" x14ac:dyDescent="0.25">
      <c r="B26" s="8" t="s">
        <v>22</v>
      </c>
      <c r="C26" s="18">
        <v>1064</v>
      </c>
      <c r="D26" s="24">
        <v>991</v>
      </c>
      <c r="E26" s="3">
        <v>856</v>
      </c>
      <c r="F26" s="24">
        <v>718</v>
      </c>
      <c r="G26" s="7">
        <v>663</v>
      </c>
      <c r="H26" s="18"/>
      <c r="O26" s="31"/>
    </row>
    <row r="27" spans="2:15" x14ac:dyDescent="0.25">
      <c r="B27" s="9" t="s">
        <v>23</v>
      </c>
      <c r="C27" s="21">
        <v>-0.95</v>
      </c>
      <c r="D27" s="27">
        <v>2.58</v>
      </c>
      <c r="E27" s="14">
        <v>2.1</v>
      </c>
      <c r="F27" s="27">
        <v>7.98</v>
      </c>
      <c r="G27" s="15">
        <v>20.87</v>
      </c>
      <c r="H27" s="21"/>
      <c r="O27" s="31"/>
    </row>
    <row r="28" spans="2:15" x14ac:dyDescent="0.25">
      <c r="B28" s="80" t="s">
        <v>24</v>
      </c>
      <c r="C28" s="76">
        <v>-0.95</v>
      </c>
      <c r="D28" s="79">
        <v>2.5499999999999998</v>
      </c>
      <c r="E28" s="81">
        <v>2.09</v>
      </c>
      <c r="F28" s="79">
        <v>7.89</v>
      </c>
      <c r="G28" s="82">
        <v>20.54</v>
      </c>
      <c r="H28" s="21"/>
      <c r="O28" s="31"/>
    </row>
    <row r="29" spans="2:15" x14ac:dyDescent="0.25">
      <c r="B29" s="59" t="s">
        <v>88</v>
      </c>
      <c r="O29" s="31"/>
    </row>
    <row r="30" spans="2:15" x14ac:dyDescent="0.25">
      <c r="B30" s="101"/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5"/>
    </row>
    <row r="34" spans="2:14" ht="20.45" customHeight="1" x14ac:dyDescent="0.3">
      <c r="B34" s="102" t="s">
        <v>73</v>
      </c>
      <c r="C34" s="103"/>
      <c r="D34" s="103"/>
      <c r="E34" s="103"/>
      <c r="F34" s="103"/>
      <c r="G34" s="104"/>
      <c r="H34" s="105"/>
      <c r="I34" s="106"/>
      <c r="J34" s="106"/>
      <c r="K34" s="106"/>
      <c r="L34" s="106"/>
      <c r="M34" s="106"/>
      <c r="N34" s="107"/>
    </row>
    <row r="35" spans="2:14" ht="17.45" customHeight="1" x14ac:dyDescent="0.3">
      <c r="B35" s="108" t="s">
        <v>94</v>
      </c>
      <c r="C35" s="109"/>
      <c r="D35" s="109"/>
      <c r="E35" s="109"/>
      <c r="F35" s="109"/>
      <c r="G35" s="110"/>
      <c r="H35" s="111"/>
      <c r="I35" s="112"/>
      <c r="J35" s="112"/>
      <c r="K35" s="112"/>
      <c r="L35" s="112"/>
      <c r="M35" s="112"/>
      <c r="N35" s="113"/>
    </row>
    <row r="36" spans="2:14" ht="15.6" customHeight="1" x14ac:dyDescent="0.3">
      <c r="B36" s="114" t="s">
        <v>3</v>
      </c>
      <c r="C36" s="109"/>
      <c r="D36" s="109"/>
      <c r="E36" s="109"/>
      <c r="F36" s="109"/>
      <c r="G36" s="109"/>
      <c r="H36" s="112"/>
      <c r="I36" s="120">
        <v>1</v>
      </c>
      <c r="J36" s="120">
        <v>2</v>
      </c>
      <c r="K36" s="120">
        <v>3</v>
      </c>
      <c r="L36" s="120">
        <v>4</v>
      </c>
      <c r="M36" s="120">
        <v>5</v>
      </c>
      <c r="N36" s="121"/>
    </row>
    <row r="37" spans="2:14" ht="18.75" x14ac:dyDescent="0.3">
      <c r="B37" s="108"/>
      <c r="C37" s="72" t="s">
        <v>89</v>
      </c>
      <c r="D37" s="73"/>
      <c r="E37" s="73"/>
      <c r="F37" s="73"/>
      <c r="G37" s="74"/>
      <c r="H37" s="115"/>
      <c r="I37" s="116" t="s">
        <v>90</v>
      </c>
      <c r="J37" s="117"/>
      <c r="K37" s="117"/>
      <c r="L37" s="117"/>
      <c r="M37" s="117"/>
      <c r="N37" s="118"/>
    </row>
    <row r="38" spans="2:14" x14ac:dyDescent="0.25">
      <c r="B38" s="122" t="s">
        <v>1</v>
      </c>
      <c r="C38" s="122">
        <v>2017</v>
      </c>
      <c r="D38" s="123">
        <v>2018</v>
      </c>
      <c r="E38" s="124">
        <v>2019</v>
      </c>
      <c r="F38" s="123">
        <v>2020</v>
      </c>
      <c r="G38" s="125">
        <v>2021</v>
      </c>
      <c r="H38" s="126"/>
      <c r="I38" s="123">
        <v>2022</v>
      </c>
      <c r="J38" s="125">
        <v>2023</v>
      </c>
      <c r="K38" s="123">
        <v>2024</v>
      </c>
      <c r="L38" s="125">
        <v>2025</v>
      </c>
      <c r="M38" s="123">
        <v>2026</v>
      </c>
      <c r="N38" s="127" t="s">
        <v>91</v>
      </c>
    </row>
    <row r="39" spans="2:14" x14ac:dyDescent="0.25">
      <c r="B39" s="6" t="s">
        <v>25</v>
      </c>
      <c r="C39" s="41">
        <v>5863</v>
      </c>
      <c r="D39" s="42">
        <v>4915</v>
      </c>
      <c r="E39" s="43">
        <v>2751</v>
      </c>
      <c r="F39" s="42">
        <v>3493</v>
      </c>
      <c r="G39" s="44">
        <v>7323</v>
      </c>
      <c r="I39" s="24">
        <f t="shared" ref="I39:I40" si="14">$G39*(1+$N$7)^$I$4</f>
        <v>7394.3324661738316</v>
      </c>
      <c r="J39" s="24">
        <f t="shared" ref="J39:M40" si="15">$G39*(1+$N$7)^J$4</f>
        <v>7466.3597733596034</v>
      </c>
      <c r="K39" s="24">
        <f t="shared" si="15"/>
        <v>7539.0886899204152</v>
      </c>
      <c r="L39" s="24">
        <f t="shared" si="15"/>
        <v>7612.526050149183</v>
      </c>
      <c r="M39" s="24">
        <f t="shared" si="15"/>
        <v>7686.6787549108485</v>
      </c>
      <c r="N39" s="75">
        <f>((G39/C39)^(1/5))-1</f>
        <v>4.5475423231932988E-2</v>
      </c>
    </row>
    <row r="40" spans="2:14" x14ac:dyDescent="0.25">
      <c r="B40" s="6" t="s">
        <v>26</v>
      </c>
      <c r="C40" s="18">
        <v>696</v>
      </c>
      <c r="D40" s="24">
        <v>712</v>
      </c>
      <c r="E40" s="3">
        <v>555</v>
      </c>
      <c r="F40" s="24">
        <v>652</v>
      </c>
      <c r="G40" s="7">
        <v>779</v>
      </c>
      <c r="I40" s="24">
        <f t="shared" si="14"/>
        <v>786.58814572571555</v>
      </c>
      <c r="J40" s="24">
        <f t="shared" si="15"/>
        <v>794.25020667037154</v>
      </c>
      <c r="K40" s="24">
        <f t="shared" si="15"/>
        <v>801.9869028332655</v>
      </c>
      <c r="L40" s="24">
        <f t="shared" si="15"/>
        <v>809.79896122712182</v>
      </c>
      <c r="M40" s="24">
        <f t="shared" si="15"/>
        <v>817.68711594640865</v>
      </c>
      <c r="N40" s="75">
        <f>((G40/C40)^(1/5))-1</f>
        <v>2.2788046271154938E-2</v>
      </c>
    </row>
    <row r="41" spans="2:14" x14ac:dyDescent="0.25">
      <c r="B41" s="6" t="s">
        <v>27</v>
      </c>
      <c r="C41" s="18">
        <v>0</v>
      </c>
      <c r="D41" s="24">
        <v>0</v>
      </c>
      <c r="E41" s="3">
        <v>0</v>
      </c>
      <c r="F41" s="24">
        <v>0</v>
      </c>
      <c r="G41" s="7">
        <v>0</v>
      </c>
      <c r="I41" s="18">
        <v>0</v>
      </c>
      <c r="J41" s="24">
        <v>0</v>
      </c>
      <c r="K41" s="3">
        <v>0</v>
      </c>
      <c r="L41" s="24">
        <v>0</v>
      </c>
      <c r="M41" s="24">
        <v>0</v>
      </c>
      <c r="N41" s="31"/>
    </row>
    <row r="42" spans="2:14" x14ac:dyDescent="0.25">
      <c r="B42" s="6" t="s">
        <v>28</v>
      </c>
      <c r="C42" s="18">
        <v>1185</v>
      </c>
      <c r="D42" s="24">
        <v>1499</v>
      </c>
      <c r="E42" s="3">
        <v>1259</v>
      </c>
      <c r="F42" s="24">
        <v>780</v>
      </c>
      <c r="G42" s="7">
        <v>1009</v>
      </c>
      <c r="H42" s="18"/>
      <c r="I42" s="24">
        <v>718</v>
      </c>
      <c r="J42" s="3">
        <v>1250</v>
      </c>
      <c r="K42" s="24">
        <v>503.8</v>
      </c>
      <c r="L42" s="7">
        <v>3700</v>
      </c>
      <c r="M42" s="24">
        <v>1430</v>
      </c>
      <c r="N42" s="31"/>
    </row>
    <row r="43" spans="2:14" x14ac:dyDescent="0.25">
      <c r="B43" s="9" t="s">
        <v>29</v>
      </c>
      <c r="C43" s="19">
        <f>SUM(C39:C42)</f>
        <v>7744</v>
      </c>
      <c r="D43" s="25">
        <f t="shared" ref="D43:G43" si="16">SUM(D39:D42)</f>
        <v>7126</v>
      </c>
      <c r="E43" s="4">
        <f t="shared" si="16"/>
        <v>4565</v>
      </c>
      <c r="F43" s="25">
        <f t="shared" si="16"/>
        <v>4925</v>
      </c>
      <c r="G43" s="10">
        <f t="shared" si="16"/>
        <v>9111</v>
      </c>
      <c r="I43" s="19">
        <f>SUM(I39:I42)</f>
        <v>8898.9206118995462</v>
      </c>
      <c r="J43" s="25">
        <f t="shared" ref="J43:M43" si="17">SUM(J39:J42)</f>
        <v>9510.6099800299744</v>
      </c>
      <c r="K43" s="4">
        <f t="shared" si="17"/>
        <v>8844.8755927536804</v>
      </c>
      <c r="L43" s="25">
        <f t="shared" si="17"/>
        <v>12122.325011376304</v>
      </c>
      <c r="M43" s="25">
        <f t="shared" si="17"/>
        <v>9934.3658708572566</v>
      </c>
      <c r="N43" s="31"/>
    </row>
    <row r="44" spans="2:14" x14ac:dyDescent="0.25">
      <c r="B44" s="6" t="s">
        <v>30</v>
      </c>
      <c r="C44" s="18">
        <v>1597</v>
      </c>
      <c r="D44" s="24">
        <v>1597</v>
      </c>
      <c r="E44" s="3">
        <v>1460</v>
      </c>
      <c r="F44" s="24">
        <v>1292</v>
      </c>
      <c r="G44" s="7">
        <v>1236</v>
      </c>
      <c r="I44" s="24">
        <f t="shared" ref="I44:I46" si="18">$G44*(1+$N$7)^$I$4</f>
        <v>1248.0397280063985</v>
      </c>
      <c r="J44" s="24">
        <f t="shared" ref="J44:M46" si="19">$G44*(1+$N$7)^J$4</f>
        <v>1260.1967335617192</v>
      </c>
      <c r="K44" s="24">
        <f t="shared" si="19"/>
        <v>1272.4721590525241</v>
      </c>
      <c r="L44" s="24">
        <f t="shared" si="19"/>
        <v>1284.8671579932254</v>
      </c>
      <c r="M44" s="24">
        <f t="shared" si="19"/>
        <v>1297.3828951344815</v>
      </c>
      <c r="N44" s="75">
        <f>((G44/C44)^(1/5))-1</f>
        <v>-4.9958206350034895E-2</v>
      </c>
    </row>
    <row r="45" spans="2:14" x14ac:dyDescent="0.25">
      <c r="B45" s="6" t="s">
        <v>31</v>
      </c>
      <c r="C45" s="18">
        <v>6331</v>
      </c>
      <c r="D45" s="24">
        <v>3778</v>
      </c>
      <c r="E45" s="3">
        <v>1275</v>
      </c>
      <c r="F45" s="24">
        <v>7614</v>
      </c>
      <c r="G45" s="7">
        <v>7966</v>
      </c>
      <c r="I45" s="24">
        <f t="shared" si="18"/>
        <v>8043.5958521836328</v>
      </c>
      <c r="J45" s="24">
        <f t="shared" si="19"/>
        <v>8121.9475562723746</v>
      </c>
      <c r="K45" s="24">
        <f t="shared" si="19"/>
        <v>8201.062474929131</v>
      </c>
      <c r="L45" s="24">
        <f t="shared" si="19"/>
        <v>8280.9480425356269</v>
      </c>
      <c r="M45" s="24">
        <f t="shared" si="19"/>
        <v>8361.6117658910025</v>
      </c>
      <c r="N45" s="75">
        <f>((G45/C45)^(1/5))-1</f>
        <v>4.7016673347153315E-2</v>
      </c>
    </row>
    <row r="46" spans="2:14" x14ac:dyDescent="0.25">
      <c r="B46" s="6" t="s">
        <v>32</v>
      </c>
      <c r="C46" s="18">
        <v>4842</v>
      </c>
      <c r="D46" s="24">
        <v>5252</v>
      </c>
      <c r="E46" s="3">
        <v>4572</v>
      </c>
      <c r="F46" s="24">
        <v>4297</v>
      </c>
      <c r="G46" s="7">
        <v>4186</v>
      </c>
      <c r="I46" s="24">
        <f t="shared" si="18"/>
        <v>4226.7753247854234</v>
      </c>
      <c r="J46" s="24">
        <f t="shared" si="19"/>
        <v>4267.9478371273108</v>
      </c>
      <c r="K46" s="24">
        <f t="shared" si="19"/>
        <v>4309.5214059820919</v>
      </c>
      <c r="L46" s="24">
        <f t="shared" si="19"/>
        <v>4351.4999379932378</v>
      </c>
      <c r="M46" s="24">
        <f t="shared" si="19"/>
        <v>4393.8873778583657</v>
      </c>
      <c r="N46" s="75">
        <f>((G46/C46)^(1/5))-1</f>
        <v>-2.869664738185862E-2</v>
      </c>
    </row>
    <row r="47" spans="2:14" x14ac:dyDescent="0.25">
      <c r="B47" s="6" t="s">
        <v>33</v>
      </c>
      <c r="C47" s="18">
        <v>5472</v>
      </c>
      <c r="D47" s="24">
        <v>5066</v>
      </c>
      <c r="E47" s="3">
        <v>6302</v>
      </c>
      <c r="F47" s="24">
        <v>1182</v>
      </c>
      <c r="G47" s="7">
        <v>4127</v>
      </c>
      <c r="H47" s="18"/>
      <c r="I47" s="24">
        <v>1800.2</v>
      </c>
      <c r="J47" s="3">
        <v>1142.8</v>
      </c>
      <c r="K47" s="24">
        <v>485.400000000001</v>
      </c>
      <c r="L47" s="7">
        <v>-172</v>
      </c>
      <c r="M47" s="24">
        <v>-829.4</v>
      </c>
      <c r="N47" s="31"/>
    </row>
    <row r="48" spans="2:14" x14ac:dyDescent="0.25">
      <c r="B48" s="9" t="s">
        <v>34</v>
      </c>
      <c r="C48" s="19">
        <f>SUM(C44:C47)</f>
        <v>18242</v>
      </c>
      <c r="D48" s="25">
        <f t="shared" ref="D48:G48" si="20">SUM(D44:D47)</f>
        <v>15693</v>
      </c>
      <c r="E48" s="4">
        <f t="shared" si="20"/>
        <v>13609</v>
      </c>
      <c r="F48" s="25">
        <f t="shared" si="20"/>
        <v>14385</v>
      </c>
      <c r="G48" s="10">
        <f t="shared" si="20"/>
        <v>17515</v>
      </c>
      <c r="I48" s="19">
        <f>SUM(I44:I47)</f>
        <v>15318.610904975456</v>
      </c>
      <c r="J48" s="25">
        <f t="shared" ref="J48:M48" si="21">SUM(J44:J47)</f>
        <v>14792.892126961404</v>
      </c>
      <c r="K48" s="4">
        <f t="shared" si="21"/>
        <v>14268.456039963748</v>
      </c>
      <c r="L48" s="25">
        <f t="shared" si="21"/>
        <v>13745.31513852209</v>
      </c>
      <c r="M48" s="25">
        <f t="shared" si="21"/>
        <v>13223.482038883851</v>
      </c>
      <c r="N48" s="31"/>
    </row>
    <row r="49" spans="2:14" ht="15.75" thickBot="1" x14ac:dyDescent="0.3">
      <c r="B49" s="45" t="s">
        <v>35</v>
      </c>
      <c r="C49" s="20">
        <f>SUM(C43,C48)</f>
        <v>25986</v>
      </c>
      <c r="D49" s="26">
        <f t="shared" ref="D49:G49" si="22">SUM(D43,D48)</f>
        <v>22819</v>
      </c>
      <c r="E49" s="5">
        <f t="shared" si="22"/>
        <v>18174</v>
      </c>
      <c r="F49" s="26">
        <f t="shared" si="22"/>
        <v>19310</v>
      </c>
      <c r="G49" s="13">
        <f t="shared" si="22"/>
        <v>26626</v>
      </c>
      <c r="I49" s="20">
        <f>SUM(I43,I48)</f>
        <v>24217.531516875002</v>
      </c>
      <c r="J49" s="20">
        <f t="shared" ref="J49:M49" si="23">SUM(J43,J48)</f>
        <v>24303.502106991378</v>
      </c>
      <c r="K49" s="20">
        <f t="shared" si="23"/>
        <v>23113.331632717429</v>
      </c>
      <c r="L49" s="20">
        <f t="shared" si="23"/>
        <v>25867.640149898394</v>
      </c>
      <c r="M49" s="26">
        <f t="shared" si="23"/>
        <v>23157.847909741107</v>
      </c>
      <c r="N49" s="31"/>
    </row>
    <row r="50" spans="2:14" ht="15.75" thickTop="1" x14ac:dyDescent="0.25">
      <c r="B50" s="6" t="s">
        <v>36</v>
      </c>
      <c r="C50" s="18">
        <v>3559</v>
      </c>
      <c r="D50" s="24">
        <v>4454</v>
      </c>
      <c r="E50" s="3">
        <v>4066</v>
      </c>
      <c r="F50" s="24">
        <v>4002</v>
      </c>
      <c r="G50" s="7">
        <v>4622</v>
      </c>
      <c r="I50" s="24">
        <f t="shared" ref="I50:I51" si="24">$G50*(1+$N$7)^$I$4</f>
        <v>4667.0223485805609</v>
      </c>
      <c r="J50" s="24">
        <f t="shared" ref="J50:M51" si="25">$G50*(1+$N$7)^J$4</f>
        <v>4712.4832544678529</v>
      </c>
      <c r="K50" s="24">
        <f t="shared" si="25"/>
        <v>4758.3869895960888</v>
      </c>
      <c r="L50" s="24">
        <f t="shared" si="25"/>
        <v>4804.7378675118835</v>
      </c>
      <c r="M50" s="24">
        <f t="shared" si="25"/>
        <v>4851.5402437795901</v>
      </c>
      <c r="N50" s="75">
        <f>((G50/C50)^(1/5))-1</f>
        <v>5.3659750947622209E-2</v>
      </c>
    </row>
    <row r="51" spans="2:14" x14ac:dyDescent="0.25">
      <c r="B51" s="6" t="s">
        <v>37</v>
      </c>
      <c r="C51" s="18">
        <v>9234</v>
      </c>
      <c r="D51" s="24">
        <v>7685</v>
      </c>
      <c r="E51" s="3">
        <v>7043</v>
      </c>
      <c r="F51" s="24">
        <v>7740</v>
      </c>
      <c r="G51" s="7">
        <v>7727</v>
      </c>
      <c r="I51" s="24">
        <f t="shared" si="24"/>
        <v>7802.2677818005186</v>
      </c>
      <c r="J51" s="24">
        <f t="shared" si="25"/>
        <v>7878.268738051298</v>
      </c>
      <c r="K51" s="24">
        <f t="shared" si="25"/>
        <v>7955.0100105168713</v>
      </c>
      <c r="L51" s="24">
        <f t="shared" si="25"/>
        <v>8032.4988105288458</v>
      </c>
      <c r="M51" s="24">
        <f t="shared" si="25"/>
        <v>8110.7424196635429</v>
      </c>
      <c r="N51" s="75">
        <f>((G51/C51)^(1/5))-1</f>
        <v>-3.5006899130433533E-2</v>
      </c>
    </row>
    <row r="52" spans="2:14" x14ac:dyDescent="0.25">
      <c r="B52" s="6" t="s">
        <v>38</v>
      </c>
      <c r="C52" s="18">
        <v>5144</v>
      </c>
      <c r="D52" s="24">
        <v>4399</v>
      </c>
      <c r="E52" s="3">
        <v>4195</v>
      </c>
      <c r="F52" s="24">
        <v>4007</v>
      </c>
      <c r="G52" s="7">
        <v>4499</v>
      </c>
      <c r="H52" s="18"/>
      <c r="I52" s="24">
        <v>3776</v>
      </c>
      <c r="J52" s="3">
        <v>3607.8</v>
      </c>
      <c r="K52" s="24">
        <v>3439.6</v>
      </c>
      <c r="L52" s="7">
        <v>3271.4</v>
      </c>
      <c r="M52" s="24">
        <v>3103.2</v>
      </c>
      <c r="N52" s="75"/>
    </row>
    <row r="53" spans="2:14" x14ac:dyDescent="0.25">
      <c r="B53" s="6" t="s">
        <v>39</v>
      </c>
      <c r="C53" s="18">
        <f>SUM(C51:C52)</f>
        <v>14378</v>
      </c>
      <c r="D53" s="24">
        <f t="shared" ref="D53:G53" si="26">SUM(D51:D52)</f>
        <v>12084</v>
      </c>
      <c r="E53" s="3">
        <f t="shared" si="26"/>
        <v>11238</v>
      </c>
      <c r="F53" s="24">
        <f t="shared" si="26"/>
        <v>11747</v>
      </c>
      <c r="G53" s="7">
        <f t="shared" si="26"/>
        <v>12226</v>
      </c>
      <c r="I53" s="18">
        <f>SUM(I51:I52)</f>
        <v>11578.267781800518</v>
      </c>
      <c r="J53" s="24">
        <f t="shared" ref="J53:M53" si="27">SUM(J51:J52)</f>
        <v>11486.068738051297</v>
      </c>
      <c r="K53" s="3">
        <f t="shared" si="27"/>
        <v>11394.610010516872</v>
      </c>
      <c r="L53" s="24">
        <f t="shared" si="27"/>
        <v>11303.898810528846</v>
      </c>
      <c r="M53" s="24">
        <f t="shared" si="27"/>
        <v>11213.942419663543</v>
      </c>
      <c r="N53" s="75"/>
    </row>
    <row r="54" spans="2:14" x14ac:dyDescent="0.25">
      <c r="B54" s="9" t="s">
        <v>40</v>
      </c>
      <c r="C54" s="19">
        <f>SUM(C50,C53)</f>
        <v>17937</v>
      </c>
      <c r="D54" s="25">
        <f t="shared" ref="D54:G54" si="28">SUM(D50,D53)</f>
        <v>16538</v>
      </c>
      <c r="E54" s="4">
        <f t="shared" si="28"/>
        <v>15304</v>
      </c>
      <c r="F54" s="25">
        <f t="shared" si="28"/>
        <v>15749</v>
      </c>
      <c r="G54" s="10">
        <f t="shared" si="28"/>
        <v>16848</v>
      </c>
      <c r="I54" s="19">
        <f>SUM(I50,I53)</f>
        <v>16245.29013038108</v>
      </c>
      <c r="J54" s="25">
        <f t="shared" ref="J54:M54" si="29">SUM(J50,J53)</f>
        <v>16198.551992519151</v>
      </c>
      <c r="K54" s="4">
        <f t="shared" si="29"/>
        <v>16152.99700011296</v>
      </c>
      <c r="L54" s="25">
        <f t="shared" si="29"/>
        <v>16108.63667804073</v>
      </c>
      <c r="M54" s="25">
        <f t="shared" si="29"/>
        <v>16065.482663443134</v>
      </c>
      <c r="N54" s="31"/>
    </row>
    <row r="55" spans="2:14" x14ac:dyDescent="0.25">
      <c r="B55" s="6" t="s">
        <v>41</v>
      </c>
      <c r="C55" s="18">
        <v>2</v>
      </c>
      <c r="D55" s="24">
        <v>2</v>
      </c>
      <c r="E55" s="3">
        <v>2</v>
      </c>
      <c r="F55" s="24">
        <v>2</v>
      </c>
      <c r="G55" s="7">
        <v>2</v>
      </c>
      <c r="H55" s="18"/>
      <c r="I55" s="24">
        <v>2</v>
      </c>
      <c r="J55" s="3">
        <v>2</v>
      </c>
      <c r="K55" s="24">
        <v>2</v>
      </c>
      <c r="L55" s="7">
        <v>2</v>
      </c>
      <c r="M55" s="24">
        <v>2</v>
      </c>
      <c r="N55" s="31"/>
    </row>
    <row r="56" spans="2:14" x14ac:dyDescent="0.25">
      <c r="B56" s="6" t="s">
        <v>42</v>
      </c>
      <c r="C56" s="18">
        <v>13929</v>
      </c>
      <c r="D56" s="24">
        <v>16459</v>
      </c>
      <c r="E56" s="3">
        <v>17754</v>
      </c>
      <c r="F56" s="24">
        <v>22961</v>
      </c>
      <c r="G56" s="7">
        <v>36090</v>
      </c>
      <c r="H56" s="18"/>
      <c r="I56" s="24">
        <v>41768.199999999997</v>
      </c>
      <c r="J56" s="3">
        <v>46850.6</v>
      </c>
      <c r="K56" s="24">
        <v>51933</v>
      </c>
      <c r="L56" s="7">
        <v>57015.4</v>
      </c>
      <c r="M56" s="24">
        <v>62097.8</v>
      </c>
      <c r="N56" s="31"/>
    </row>
    <row r="57" spans="2:14" x14ac:dyDescent="0.25">
      <c r="B57" s="6" t="s">
        <v>43</v>
      </c>
      <c r="C57" s="18">
        <v>717</v>
      </c>
      <c r="D57" s="24">
        <v>498</v>
      </c>
      <c r="E57" s="3">
        <v>384</v>
      </c>
      <c r="F57" s="24">
        <v>616</v>
      </c>
      <c r="G57" s="7">
        <v>398</v>
      </c>
      <c r="H57" s="18"/>
      <c r="I57" s="24">
        <v>314.60000000000002</v>
      </c>
      <c r="J57" s="3">
        <v>262.60000000000002</v>
      </c>
      <c r="K57" s="24">
        <v>210.6</v>
      </c>
      <c r="L57" s="7">
        <v>158.6</v>
      </c>
      <c r="M57" s="24">
        <v>106.6</v>
      </c>
      <c r="N57" s="31"/>
    </row>
    <row r="58" spans="2:14" x14ac:dyDescent="0.25">
      <c r="B58" s="6" t="s">
        <v>44</v>
      </c>
      <c r="C58" s="18">
        <v>8049</v>
      </c>
      <c r="D58" s="24">
        <v>6281</v>
      </c>
      <c r="E58" s="3">
        <v>2870</v>
      </c>
      <c r="F58" s="24">
        <v>3561</v>
      </c>
      <c r="G58" s="7">
        <v>9778</v>
      </c>
      <c r="H58" s="18"/>
      <c r="I58" s="24">
        <v>7883.2000000000007</v>
      </c>
      <c r="J58" s="24">
        <v>7926</v>
      </c>
      <c r="K58" s="24">
        <v>6690.6</v>
      </c>
      <c r="L58" s="24">
        <v>9397.6</v>
      </c>
      <c r="M58" s="24">
        <v>6638.3999999999978</v>
      </c>
      <c r="N58" s="75"/>
    </row>
    <row r="59" spans="2:14" ht="15.75" thickBot="1" x14ac:dyDescent="0.3">
      <c r="B59" s="66" t="s">
        <v>45</v>
      </c>
      <c r="C59" s="89">
        <f>SUM(C54,C58)</f>
        <v>25986</v>
      </c>
      <c r="D59" s="90">
        <f t="shared" ref="D59:G59" si="30">SUM(D54,D58)</f>
        <v>22819</v>
      </c>
      <c r="E59" s="91">
        <f t="shared" si="30"/>
        <v>18174</v>
      </c>
      <c r="F59" s="90">
        <f t="shared" si="30"/>
        <v>19310</v>
      </c>
      <c r="G59" s="92">
        <f t="shared" si="30"/>
        <v>26626</v>
      </c>
      <c r="H59" s="70"/>
      <c r="I59" s="92">
        <f>I54+I58</f>
        <v>24128.49013038108</v>
      </c>
      <c r="J59" s="92">
        <f t="shared" ref="J59:M59" si="31">J54+J58</f>
        <v>24124.551992519151</v>
      </c>
      <c r="K59" s="92">
        <f t="shared" si="31"/>
        <v>22843.597000112961</v>
      </c>
      <c r="L59" s="92">
        <f t="shared" si="31"/>
        <v>25506.236678040732</v>
      </c>
      <c r="M59" s="92">
        <f t="shared" si="31"/>
        <v>22703.882663443132</v>
      </c>
      <c r="N59" s="31"/>
    </row>
    <row r="60" spans="2:14" ht="15.75" thickTop="1" x14ac:dyDescent="0.25">
      <c r="B60" s="59" t="s">
        <v>88</v>
      </c>
      <c r="C60" s="86"/>
      <c r="D60" s="87"/>
      <c r="E60" s="88"/>
      <c r="F60" s="86"/>
      <c r="G60" s="85"/>
      <c r="H60" s="84"/>
      <c r="I60" s="83" t="s">
        <v>93</v>
      </c>
      <c r="J60" s="84"/>
      <c r="K60" s="84"/>
      <c r="L60" s="84"/>
      <c r="M60" s="84"/>
      <c r="N60" s="85"/>
    </row>
    <row r="63" spans="2:14" ht="20.25" x14ac:dyDescent="0.3">
      <c r="B63" s="102" t="s">
        <v>73</v>
      </c>
      <c r="C63" s="103"/>
      <c r="D63" s="103"/>
      <c r="E63" s="103"/>
      <c r="F63" s="103"/>
      <c r="G63" s="104"/>
      <c r="H63" s="105"/>
      <c r="I63" s="106"/>
      <c r="J63" s="106"/>
      <c r="K63" s="106"/>
      <c r="L63" s="106"/>
      <c r="M63" s="106"/>
      <c r="N63" s="107"/>
    </row>
    <row r="64" spans="2:14" ht="18.75" x14ac:dyDescent="0.3">
      <c r="B64" s="108" t="s">
        <v>95</v>
      </c>
      <c r="C64" s="109"/>
      <c r="D64" s="109"/>
      <c r="E64" s="109"/>
      <c r="F64" s="109"/>
      <c r="G64" s="110"/>
      <c r="H64" s="111"/>
      <c r="I64" s="112"/>
      <c r="J64" s="112"/>
      <c r="K64" s="112"/>
      <c r="L64" s="112"/>
      <c r="M64" s="112"/>
      <c r="N64" s="113"/>
    </row>
    <row r="65" spans="2:14" ht="18.75" x14ac:dyDescent="0.3">
      <c r="B65" s="114" t="s">
        <v>3</v>
      </c>
      <c r="C65" s="109"/>
      <c r="D65" s="109"/>
      <c r="E65" s="109"/>
      <c r="F65" s="109"/>
      <c r="G65" s="109"/>
      <c r="H65" s="112"/>
      <c r="I65" s="120"/>
      <c r="J65" s="120"/>
      <c r="K65" s="120"/>
      <c r="L65" s="120"/>
      <c r="M65" s="120"/>
      <c r="N65" s="121"/>
    </row>
    <row r="66" spans="2:14" ht="18.75" x14ac:dyDescent="0.3">
      <c r="B66" s="108"/>
      <c r="C66" s="72"/>
      <c r="D66" s="73"/>
      <c r="E66" s="73"/>
      <c r="F66" s="73"/>
      <c r="G66" s="74"/>
      <c r="H66" s="115"/>
      <c r="I66" s="116" t="s">
        <v>90</v>
      </c>
      <c r="J66" s="117"/>
      <c r="K66" s="117"/>
      <c r="L66" s="117"/>
      <c r="M66" s="117"/>
      <c r="N66" s="118"/>
    </row>
    <row r="67" spans="2:14" x14ac:dyDescent="0.25">
      <c r="B67" s="122" t="s">
        <v>1</v>
      </c>
      <c r="C67" s="122">
        <v>2017</v>
      </c>
      <c r="D67" s="123">
        <v>2018</v>
      </c>
      <c r="E67" s="124">
        <v>2019</v>
      </c>
      <c r="F67" s="123">
        <v>2020</v>
      </c>
      <c r="G67" s="125">
        <v>2021</v>
      </c>
      <c r="H67" s="126"/>
      <c r="I67" s="123">
        <v>2022</v>
      </c>
      <c r="J67" s="125">
        <v>2023</v>
      </c>
      <c r="K67" s="123">
        <v>2024</v>
      </c>
      <c r="L67" s="125">
        <v>2025</v>
      </c>
      <c r="M67" s="123">
        <v>2026</v>
      </c>
      <c r="N67" s="127" t="s">
        <v>91</v>
      </c>
    </row>
    <row r="68" spans="2:14" x14ac:dyDescent="0.25">
      <c r="B68" s="36" t="s">
        <v>46</v>
      </c>
      <c r="C68" s="3">
        <v>-1017</v>
      </c>
      <c r="D68" s="24">
        <v>2530</v>
      </c>
      <c r="E68" s="3">
        <v>1786</v>
      </c>
      <c r="F68" s="24">
        <v>5667</v>
      </c>
      <c r="G68" s="24">
        <v>13608</v>
      </c>
      <c r="I68" s="24">
        <f>I22</f>
        <v>15497.726122207061</v>
      </c>
      <c r="J68" s="3">
        <f t="shared" ref="J68:M68" si="32">J22</f>
        <v>18464.776086885802</v>
      </c>
      <c r="K68" s="24">
        <f t="shared" si="32"/>
        <v>21431.994081405035</v>
      </c>
      <c r="L68" s="3">
        <f t="shared" si="32"/>
        <v>24399.381742523321</v>
      </c>
      <c r="M68" s="24">
        <f t="shared" si="32"/>
        <v>27366.940722942687</v>
      </c>
      <c r="N68" s="75"/>
    </row>
    <row r="69" spans="2:14" x14ac:dyDescent="0.25">
      <c r="B69" s="46" t="s">
        <v>47</v>
      </c>
      <c r="C69" s="3">
        <v>676</v>
      </c>
      <c r="D69" s="24">
        <v>635</v>
      </c>
      <c r="E69" s="3">
        <v>600</v>
      </c>
      <c r="F69" s="24">
        <v>583</v>
      </c>
      <c r="G69" s="24">
        <v>502</v>
      </c>
      <c r="I69" s="24">
        <f t="shared" ref="I69" si="33">$G69*(1+$N$7)^$I$4</f>
        <v>506.88992189256635</v>
      </c>
      <c r="J69" s="24">
        <f t="shared" ref="J69:M69" si="34">$G69*(1+$N$7)^J$4</f>
        <v>511.82747592878889</v>
      </c>
      <c r="K69" s="24">
        <f t="shared" si="34"/>
        <v>516.81312608767564</v>
      </c>
      <c r="L69" s="24">
        <f t="shared" si="34"/>
        <v>521.84734086779872</v>
      </c>
      <c r="M69" s="24">
        <f t="shared" si="34"/>
        <v>526.93059333131851</v>
      </c>
      <c r="N69" s="75">
        <f>((G69/C69)^(1/5))-1</f>
        <v>-5.7781983601377318E-2</v>
      </c>
    </row>
    <row r="70" spans="2:14" x14ac:dyDescent="0.25">
      <c r="B70" s="46" t="s">
        <v>48</v>
      </c>
      <c r="C70" s="3">
        <v>2369</v>
      </c>
      <c r="D70" s="24">
        <v>-23</v>
      </c>
      <c r="E70" s="3">
        <v>948</v>
      </c>
      <c r="F70" s="24">
        <v>-3611</v>
      </c>
      <c r="G70" s="24">
        <v>-11319</v>
      </c>
      <c r="H70" s="3"/>
      <c r="I70" s="24">
        <v>737.86977300208935</v>
      </c>
      <c r="J70" s="3">
        <v>695.23419387853073</v>
      </c>
      <c r="K70" s="24">
        <v>655.06218308872462</v>
      </c>
      <c r="L70" s="3">
        <v>617.21139076760949</v>
      </c>
      <c r="M70" s="24">
        <v>581.54769230769216</v>
      </c>
      <c r="N70" s="75"/>
    </row>
    <row r="71" spans="2:14" x14ac:dyDescent="0.25">
      <c r="B71" s="36" t="s">
        <v>49</v>
      </c>
      <c r="C71" s="3">
        <v>3045</v>
      </c>
      <c r="D71" s="24">
        <v>612</v>
      </c>
      <c r="E71" s="3">
        <v>1548</v>
      </c>
      <c r="F71" s="24">
        <v>-3028</v>
      </c>
      <c r="G71" s="24">
        <v>-10817</v>
      </c>
      <c r="I71" s="24">
        <v>2923.2</v>
      </c>
      <c r="J71" s="3">
        <v>587.52</v>
      </c>
      <c r="K71" s="24">
        <v>1486.08</v>
      </c>
      <c r="L71" s="3">
        <v>-2906.88</v>
      </c>
      <c r="M71" s="24">
        <v>-10384.32</v>
      </c>
      <c r="N71" s="75"/>
    </row>
    <row r="72" spans="2:14" x14ac:dyDescent="0.25">
      <c r="B72" s="46" t="s">
        <v>50</v>
      </c>
      <c r="C72" s="3">
        <v>-195</v>
      </c>
      <c r="D72" s="24">
        <v>-76</v>
      </c>
      <c r="E72" s="3">
        <v>-93</v>
      </c>
      <c r="F72" s="24">
        <v>31</v>
      </c>
      <c r="G72" s="24">
        <v>195</v>
      </c>
      <c r="I72" s="24">
        <f>I40-G40</f>
        <v>7.5881457257155489</v>
      </c>
      <c r="J72" s="3">
        <f>J40-I40</f>
        <v>7.6620609446559911</v>
      </c>
      <c r="K72" s="24">
        <f t="shared" ref="K72:M72" si="35">K40-J40</f>
        <v>7.7366961628939634</v>
      </c>
      <c r="L72" s="3">
        <f t="shared" si="35"/>
        <v>7.8120583938563186</v>
      </c>
      <c r="M72" s="24">
        <f t="shared" si="35"/>
        <v>7.8881547192868311</v>
      </c>
      <c r="N72" s="75"/>
    </row>
    <row r="73" spans="2:14" x14ac:dyDescent="0.25">
      <c r="B73" s="46" t="s">
        <v>51</v>
      </c>
      <c r="C73" s="3">
        <v>0</v>
      </c>
      <c r="D73" s="24">
        <v>0</v>
      </c>
      <c r="E73" s="3">
        <v>0</v>
      </c>
      <c r="F73" s="24">
        <v>0</v>
      </c>
      <c r="G73" s="24">
        <v>0</v>
      </c>
      <c r="I73" s="24">
        <v>0</v>
      </c>
      <c r="J73" s="3">
        <v>0</v>
      </c>
      <c r="K73" s="24">
        <v>0</v>
      </c>
      <c r="L73" s="3">
        <v>0</v>
      </c>
      <c r="M73" s="24">
        <v>0</v>
      </c>
      <c r="N73" s="75"/>
    </row>
    <row r="74" spans="2:14" x14ac:dyDescent="0.25">
      <c r="B74" s="46" t="s">
        <v>52</v>
      </c>
      <c r="C74" s="3">
        <v>19</v>
      </c>
      <c r="D74" s="24">
        <v>-33</v>
      </c>
      <c r="E74" s="3">
        <v>-11</v>
      </c>
      <c r="F74" s="24">
        <v>69</v>
      </c>
      <c r="G74" s="24">
        <v>9</v>
      </c>
      <c r="H74" s="3"/>
      <c r="I74" s="24">
        <v>43.4</v>
      </c>
      <c r="J74" s="3">
        <v>51.6</v>
      </c>
      <c r="K74" s="24">
        <v>59.8</v>
      </c>
      <c r="L74" s="3">
        <v>68</v>
      </c>
      <c r="M74" s="24">
        <v>76.2</v>
      </c>
      <c r="N74" s="75"/>
    </row>
    <row r="75" spans="2:14" x14ac:dyDescent="0.25">
      <c r="B75" s="46" t="s">
        <v>54</v>
      </c>
      <c r="C75" s="3">
        <v>-121</v>
      </c>
      <c r="D75" s="24">
        <v>31</v>
      </c>
      <c r="E75" s="3">
        <v>280</v>
      </c>
      <c r="F75" s="24">
        <v>-556</v>
      </c>
      <c r="G75" s="24">
        <v>212</v>
      </c>
      <c r="I75" s="24">
        <f>I49-G49</f>
        <v>-2408.4684831249979</v>
      </c>
      <c r="J75" s="3">
        <f>J49-I49</f>
        <v>85.970590116376115</v>
      </c>
      <c r="K75" s="24">
        <f t="shared" ref="K75:M75" si="36">K49-J49</f>
        <v>-1190.1704742739494</v>
      </c>
      <c r="L75" s="3">
        <f t="shared" si="36"/>
        <v>2754.3085171809653</v>
      </c>
      <c r="M75" s="24">
        <f t="shared" si="36"/>
        <v>-2709.7922401572869</v>
      </c>
      <c r="N75" s="75"/>
    </row>
    <row r="76" spans="2:14" x14ac:dyDescent="0.25">
      <c r="B76" s="36" t="s">
        <v>53</v>
      </c>
      <c r="C76" s="3">
        <v>1118</v>
      </c>
      <c r="D76" s="24">
        <v>-503</v>
      </c>
      <c r="E76" s="3">
        <v>-220</v>
      </c>
      <c r="F76" s="24">
        <v>-220</v>
      </c>
      <c r="G76" s="24">
        <v>-134</v>
      </c>
      <c r="H76" s="3"/>
      <c r="I76" s="24">
        <v>-880.2</v>
      </c>
      <c r="J76" s="3">
        <v>-1102.3</v>
      </c>
      <c r="K76" s="24">
        <v>-1324.4</v>
      </c>
      <c r="L76" s="3">
        <v>-1546.5</v>
      </c>
      <c r="M76" s="24">
        <v>-1768.6</v>
      </c>
      <c r="N76" s="75"/>
    </row>
    <row r="77" spans="2:14" x14ac:dyDescent="0.25">
      <c r="B77" s="47" t="s">
        <v>55</v>
      </c>
      <c r="C77" s="4">
        <v>3146</v>
      </c>
      <c r="D77" s="25">
        <v>2685</v>
      </c>
      <c r="E77" s="4">
        <v>3114</v>
      </c>
      <c r="F77" s="25">
        <v>2419</v>
      </c>
      <c r="G77" s="25">
        <v>2657</v>
      </c>
      <c r="I77" s="25">
        <f>I68+I69+I71+I72+I73+I74+I76</f>
        <v>18098.604189825346</v>
      </c>
      <c r="J77" s="4">
        <f t="shared" ref="J77:M77" si="37">J68+J69+J71+J72+J73+J74+J76</f>
        <v>18521.085623759245</v>
      </c>
      <c r="K77" s="25">
        <f t="shared" si="37"/>
        <v>22178.023903655605</v>
      </c>
      <c r="L77" s="4">
        <f t="shared" si="37"/>
        <v>20543.661141784978</v>
      </c>
      <c r="M77" s="25">
        <f t="shared" si="37"/>
        <v>15825.039470993293</v>
      </c>
      <c r="N77" s="75"/>
    </row>
    <row r="78" spans="2:14" x14ac:dyDescent="0.25">
      <c r="B78" s="46" t="s">
        <v>56</v>
      </c>
      <c r="C78" s="3">
        <v>-666</v>
      </c>
      <c r="D78" s="24">
        <v>-623</v>
      </c>
      <c r="E78" s="3">
        <v>-508</v>
      </c>
      <c r="F78" s="24">
        <v>-463</v>
      </c>
      <c r="G78" s="24">
        <v>-444</v>
      </c>
      <c r="I78" s="24">
        <f t="shared" ref="I78" si="38">$G78*(1+$N$7)^$I$4</f>
        <v>-448.3249508372499</v>
      </c>
      <c r="J78" s="24">
        <f t="shared" ref="J78:M78" si="39">$G78*(1+$N$7)^J$4</f>
        <v>-452.69203050275348</v>
      </c>
      <c r="K78" s="24">
        <f t="shared" si="39"/>
        <v>-457.10164936838243</v>
      </c>
      <c r="L78" s="24">
        <f t="shared" si="39"/>
        <v>-461.55422180339167</v>
      </c>
      <c r="M78" s="24">
        <f t="shared" si="39"/>
        <v>-466.05016621335744</v>
      </c>
      <c r="N78" s="75">
        <f>((G78/C78)^(1/5))-1</f>
        <v>-7.7892088518272229E-2</v>
      </c>
    </row>
    <row r="79" spans="2:14" x14ac:dyDescent="0.25">
      <c r="B79" s="46" t="s">
        <v>57</v>
      </c>
      <c r="C79" s="3">
        <v>0</v>
      </c>
      <c r="D79" s="24">
        <v>0</v>
      </c>
      <c r="E79" s="3">
        <v>0</v>
      </c>
      <c r="F79" s="24">
        <v>0</v>
      </c>
      <c r="G79" s="24">
        <v>0</v>
      </c>
      <c r="I79" s="24">
        <v>0</v>
      </c>
      <c r="J79" s="3">
        <v>0</v>
      </c>
      <c r="K79" s="24">
        <v>0</v>
      </c>
      <c r="L79" s="3">
        <v>0</v>
      </c>
      <c r="M79" s="24">
        <v>0</v>
      </c>
      <c r="N79" s="75"/>
    </row>
    <row r="80" spans="2:14" x14ac:dyDescent="0.25">
      <c r="B80" s="46" t="s">
        <v>58</v>
      </c>
      <c r="C80" s="3">
        <v>-34</v>
      </c>
      <c r="D80" s="24">
        <v>-302</v>
      </c>
      <c r="E80" s="3">
        <v>0</v>
      </c>
      <c r="F80" s="24">
        <v>0</v>
      </c>
      <c r="G80" s="24">
        <v>0</v>
      </c>
      <c r="H80" s="3"/>
      <c r="I80" s="24">
        <v>80.8</v>
      </c>
      <c r="J80" s="3">
        <v>117.8</v>
      </c>
      <c r="K80" s="24">
        <v>154.80000000000001</v>
      </c>
      <c r="L80" s="3">
        <v>191.8</v>
      </c>
      <c r="M80" s="24">
        <v>228.8</v>
      </c>
      <c r="N80" s="75"/>
    </row>
    <row r="81" spans="2:14" x14ac:dyDescent="0.25">
      <c r="B81" s="46" t="s">
        <v>59</v>
      </c>
      <c r="C81" s="3">
        <v>-514</v>
      </c>
      <c r="D81" s="24">
        <v>1029</v>
      </c>
      <c r="E81" s="3">
        <v>0</v>
      </c>
      <c r="F81" s="24">
        <v>0</v>
      </c>
      <c r="G81" s="24">
        <v>0</v>
      </c>
      <c r="I81" s="24">
        <v>150</v>
      </c>
      <c r="J81" s="3">
        <v>272</v>
      </c>
      <c r="K81" s="24">
        <v>358</v>
      </c>
      <c r="L81" s="3">
        <v>210</v>
      </c>
      <c r="M81" s="24">
        <v>150</v>
      </c>
      <c r="N81" s="75"/>
    </row>
    <row r="82" spans="2:14" x14ac:dyDescent="0.25">
      <c r="B82" s="46" t="s">
        <v>60</v>
      </c>
      <c r="C82" s="3">
        <v>-79</v>
      </c>
      <c r="D82" s="24">
        <v>2786</v>
      </c>
      <c r="E82" s="3">
        <v>3422</v>
      </c>
      <c r="F82" s="24">
        <v>242</v>
      </c>
      <c r="G82" s="24">
        <v>-952</v>
      </c>
      <c r="I82" s="24">
        <f>I45-G45</f>
        <v>77.595852183632815</v>
      </c>
      <c r="J82" s="3">
        <f>J45-I45</f>
        <v>78.351704088741826</v>
      </c>
      <c r="K82" s="24">
        <f t="shared" ref="K82:M82" si="40">K45-J45</f>
        <v>79.114918656756345</v>
      </c>
      <c r="L82" s="3">
        <f t="shared" si="40"/>
        <v>79.885567606495897</v>
      </c>
      <c r="M82" s="24">
        <f t="shared" si="40"/>
        <v>80.663723355375623</v>
      </c>
      <c r="N82" s="75"/>
    </row>
    <row r="83" spans="2:14" x14ac:dyDescent="0.25">
      <c r="B83" s="46" t="s">
        <v>61</v>
      </c>
      <c r="C83" s="3">
        <v>-593</v>
      </c>
      <c r="D83" s="24">
        <v>3815</v>
      </c>
      <c r="E83" s="3">
        <v>3422</v>
      </c>
      <c r="F83" s="24">
        <v>242</v>
      </c>
      <c r="G83" s="24">
        <v>-952</v>
      </c>
      <c r="I83" s="24">
        <f>SUM(I81,I82)</f>
        <v>227.59585218363281</v>
      </c>
      <c r="J83" s="3">
        <f t="shared" ref="J83:M83" si="41">SUM(J81,J82)</f>
        <v>350.35170408874183</v>
      </c>
      <c r="K83" s="24">
        <f t="shared" si="41"/>
        <v>437.11491865675634</v>
      </c>
      <c r="L83" s="3">
        <f t="shared" si="41"/>
        <v>289.8855676064959</v>
      </c>
      <c r="M83" s="24">
        <f t="shared" si="41"/>
        <v>230.66372335537562</v>
      </c>
      <c r="N83" s="75"/>
    </row>
    <row r="84" spans="2:14" x14ac:dyDescent="0.25">
      <c r="B84" s="46" t="s">
        <v>62</v>
      </c>
      <c r="C84" s="3">
        <v>-2</v>
      </c>
      <c r="D84" s="24">
        <v>4</v>
      </c>
      <c r="E84" s="3">
        <v>-127</v>
      </c>
      <c r="F84" s="24">
        <v>4015</v>
      </c>
      <c r="G84" s="24">
        <v>5059</v>
      </c>
      <c r="H84" s="3"/>
      <c r="I84" s="24">
        <v>7443</v>
      </c>
      <c r="J84" s="3">
        <v>8856.2999999999902</v>
      </c>
      <c r="K84" s="24">
        <v>10269.6</v>
      </c>
      <c r="L84" s="3">
        <v>11682.9</v>
      </c>
      <c r="M84" s="24">
        <v>13096.2</v>
      </c>
      <c r="N84" s="75"/>
    </row>
    <row r="85" spans="2:14" x14ac:dyDescent="0.25">
      <c r="B85" s="47" t="s">
        <v>63</v>
      </c>
      <c r="C85" s="4">
        <v>-1295</v>
      </c>
      <c r="D85" s="25">
        <v>2894</v>
      </c>
      <c r="E85" s="4">
        <v>2787</v>
      </c>
      <c r="F85" s="25">
        <v>3794</v>
      </c>
      <c r="G85" s="25">
        <v>3663</v>
      </c>
      <c r="I85" s="25">
        <f>I78+I79+I80+I83+I84</f>
        <v>7303.0709013463829</v>
      </c>
      <c r="J85" s="4">
        <f t="shared" ref="J85:M85" si="42">J78+J79+J80+J83+J84</f>
        <v>8871.7596735859788</v>
      </c>
      <c r="K85" s="25">
        <f t="shared" si="42"/>
        <v>10404.413269288374</v>
      </c>
      <c r="L85" s="4">
        <f t="shared" si="42"/>
        <v>11703.031345803103</v>
      </c>
      <c r="M85" s="25">
        <f t="shared" si="42"/>
        <v>13089.613557142018</v>
      </c>
      <c r="N85" s="75"/>
    </row>
    <row r="86" spans="2:14" x14ac:dyDescent="0.25">
      <c r="B86" s="46" t="s">
        <v>96</v>
      </c>
      <c r="C86" s="3">
        <v>1032</v>
      </c>
      <c r="D86" s="24">
        <v>-750</v>
      </c>
      <c r="E86" s="3">
        <v>-1550</v>
      </c>
      <c r="F86" s="24">
        <v>-6</v>
      </c>
      <c r="G86" s="24">
        <v>1322</v>
      </c>
      <c r="I86" s="24">
        <f>I53-G53</f>
        <v>-647.7322181994823</v>
      </c>
      <c r="J86" s="3">
        <f>J53-I53</f>
        <v>-92.199043749220436</v>
      </c>
      <c r="K86" s="24">
        <f t="shared" ref="K86:M86" si="43">K53-J53</f>
        <v>-91.458727534425634</v>
      </c>
      <c r="L86" s="3">
        <f t="shared" si="43"/>
        <v>-90.711199988025328</v>
      </c>
      <c r="M86" s="24">
        <f t="shared" si="43"/>
        <v>-89.956390865303547</v>
      </c>
      <c r="N86" s="75"/>
    </row>
    <row r="87" spans="2:14" x14ac:dyDescent="0.25">
      <c r="B87" s="46" t="s">
        <v>97</v>
      </c>
      <c r="C87" s="3">
        <v>0</v>
      </c>
      <c r="D87" s="24">
        <v>0</v>
      </c>
      <c r="E87" s="3">
        <v>0</v>
      </c>
      <c r="F87" s="24">
        <v>0</v>
      </c>
      <c r="G87" s="24">
        <v>0</v>
      </c>
      <c r="I87" s="24">
        <f>I50-G50</f>
        <v>45.022348580560902</v>
      </c>
      <c r="J87" s="3">
        <f>J50-I50</f>
        <v>45.460905887292029</v>
      </c>
      <c r="K87" s="24">
        <f t="shared" ref="K87:M87" si="44">K50-J50</f>
        <v>45.903735128235894</v>
      </c>
      <c r="L87" s="3">
        <f t="shared" si="44"/>
        <v>46.350877915794626</v>
      </c>
      <c r="M87" s="24">
        <f t="shared" si="44"/>
        <v>46.802376267706677</v>
      </c>
      <c r="N87" s="75"/>
    </row>
    <row r="88" spans="2:14" x14ac:dyDescent="0.25">
      <c r="B88" s="46" t="s">
        <v>66</v>
      </c>
      <c r="C88" s="3">
        <v>1032</v>
      </c>
      <c r="D88" s="24">
        <v>-750</v>
      </c>
      <c r="E88" s="3">
        <v>-1550</v>
      </c>
      <c r="F88" s="24">
        <v>-6</v>
      </c>
      <c r="G88" s="24">
        <v>1322</v>
      </c>
      <c r="H88" s="3"/>
      <c r="I88" s="24">
        <v>539.20000000000005</v>
      </c>
      <c r="J88" s="3">
        <v>671.6</v>
      </c>
      <c r="K88" s="24">
        <v>804</v>
      </c>
      <c r="L88" s="3">
        <v>936.4</v>
      </c>
      <c r="M88" s="24">
        <v>1068.8</v>
      </c>
      <c r="N88" s="75"/>
    </row>
    <row r="89" spans="2:14" x14ac:dyDescent="0.25">
      <c r="B89" s="46" t="s">
        <v>68</v>
      </c>
      <c r="C89" s="3">
        <v>-2626</v>
      </c>
      <c r="D89" s="24">
        <v>-4393</v>
      </c>
      <c r="E89" s="3">
        <v>-4867</v>
      </c>
      <c r="F89" s="24">
        <v>-5047</v>
      </c>
      <c r="G89" s="24">
        <v>-6962</v>
      </c>
      <c r="I89" s="24">
        <f>I56-G56</f>
        <v>5678.1999999999971</v>
      </c>
      <c r="J89" s="3">
        <f t="shared" ref="J89:M89" si="45">J56-I56</f>
        <v>5082.4000000000015</v>
      </c>
      <c r="K89" s="24">
        <f t="shared" si="45"/>
        <v>5082.4000000000015</v>
      </c>
      <c r="L89" s="3">
        <f t="shared" si="45"/>
        <v>5082.4000000000015</v>
      </c>
      <c r="M89" s="24">
        <f t="shared" si="45"/>
        <v>5082.4000000000015</v>
      </c>
      <c r="N89" s="75"/>
    </row>
    <row r="90" spans="2:14" x14ac:dyDescent="0.25">
      <c r="B90" s="46" t="s">
        <v>67</v>
      </c>
      <c r="C90" s="3">
        <v>-2626</v>
      </c>
      <c r="D90" s="24">
        <v>-4393</v>
      </c>
      <c r="E90" s="3">
        <v>-4867</v>
      </c>
      <c r="F90" s="24">
        <v>-5047</v>
      </c>
      <c r="G90" s="24">
        <v>-6962</v>
      </c>
      <c r="I90" s="24">
        <f>I53-G53</f>
        <v>-647.7322181994823</v>
      </c>
      <c r="J90" s="3">
        <f t="shared" ref="J90:M90" si="46">J53-I53</f>
        <v>-92.199043749220436</v>
      </c>
      <c r="K90" s="24">
        <f t="shared" si="46"/>
        <v>-91.458727534425634</v>
      </c>
      <c r="L90" s="3">
        <f t="shared" si="46"/>
        <v>-90.711199988025328</v>
      </c>
      <c r="M90" s="24">
        <f t="shared" si="46"/>
        <v>-89.956390865303547</v>
      </c>
      <c r="N90" s="75"/>
    </row>
    <row r="91" spans="2:14" x14ac:dyDescent="0.25">
      <c r="B91" s="46" t="s">
        <v>69</v>
      </c>
      <c r="C91" s="3">
        <v>0</v>
      </c>
      <c r="D91" s="24">
        <v>0</v>
      </c>
      <c r="E91" s="3">
        <v>-473</v>
      </c>
      <c r="F91" s="24">
        <v>-447</v>
      </c>
      <c r="G91" s="24">
        <v>-466</v>
      </c>
      <c r="I91" s="24">
        <v>540.20000000000005</v>
      </c>
      <c r="J91" s="3">
        <v>671.6</v>
      </c>
      <c r="K91" s="24">
        <v>804</v>
      </c>
      <c r="L91" s="3">
        <v>936.4</v>
      </c>
      <c r="M91" s="24">
        <v>1068.8</v>
      </c>
      <c r="N91" s="75"/>
    </row>
    <row r="92" spans="2:14" x14ac:dyDescent="0.25">
      <c r="B92" s="46" t="s">
        <v>70</v>
      </c>
      <c r="C92" s="3">
        <v>-190</v>
      </c>
      <c r="D92" s="24">
        <v>-255</v>
      </c>
      <c r="E92" s="3">
        <v>-201</v>
      </c>
      <c r="F92" s="24">
        <v>-192</v>
      </c>
      <c r="G92" s="24">
        <v>-426</v>
      </c>
      <c r="I92" s="24">
        <f>I59-G59</f>
        <v>-2497.5098696189198</v>
      </c>
      <c r="J92" s="3">
        <f t="shared" ref="J92:M92" si="47">J59-I59</f>
        <v>-3.9381378619291354</v>
      </c>
      <c r="K92" s="24">
        <f t="shared" si="47"/>
        <v>-1280.9549924061903</v>
      </c>
      <c r="L92" s="3">
        <f t="shared" si="47"/>
        <v>2662.6396779277711</v>
      </c>
      <c r="M92" s="24">
        <f t="shared" si="47"/>
        <v>-2802.3540145976003</v>
      </c>
      <c r="N92" s="75"/>
    </row>
    <row r="93" spans="2:14" x14ac:dyDescent="0.25">
      <c r="B93" s="47" t="s">
        <v>71</v>
      </c>
      <c r="C93" s="4">
        <v>-1784</v>
      </c>
      <c r="D93" s="25">
        <v>-5398</v>
      </c>
      <c r="E93" s="4">
        <v>-7091</v>
      </c>
      <c r="F93" s="25">
        <v>-5692</v>
      </c>
      <c r="G93" s="25">
        <v>-6532</v>
      </c>
      <c r="I93" s="25">
        <f>I86+I87+I88+I89+I90+I91+I92</f>
        <v>3009.6480425626733</v>
      </c>
      <c r="J93" s="4">
        <f t="shared" ref="J93:M93" si="48">J86+J87+J88+J89+J90+J91+J92</f>
        <v>6282.7246805269242</v>
      </c>
      <c r="K93" s="25">
        <f t="shared" si="48"/>
        <v>5272.4312876531958</v>
      </c>
      <c r="L93" s="4">
        <f t="shared" si="48"/>
        <v>9482.7681558675158</v>
      </c>
      <c r="M93" s="25">
        <f t="shared" si="48"/>
        <v>4284.5355799395011</v>
      </c>
      <c r="N93" s="75"/>
    </row>
    <row r="94" spans="2:14" ht="15.75" thickBot="1" x14ac:dyDescent="0.3">
      <c r="B94" s="47" t="s">
        <v>72</v>
      </c>
      <c r="C94" s="4">
        <v>305</v>
      </c>
      <c r="D94" s="25">
        <v>79</v>
      </c>
      <c r="E94" s="4">
        <v>-1223</v>
      </c>
      <c r="F94" s="25">
        <v>598</v>
      </c>
      <c r="G94" s="25">
        <v>-188</v>
      </c>
      <c r="I94" s="94">
        <f>I77+I85+I93</f>
        <v>28411.3231337344</v>
      </c>
      <c r="J94" s="95">
        <f t="shared" ref="J94:M94" si="49">J77+J85+J93</f>
        <v>33675.569977872146</v>
      </c>
      <c r="K94" s="94">
        <f t="shared" si="49"/>
        <v>37854.868460597179</v>
      </c>
      <c r="L94" s="95">
        <f t="shared" si="49"/>
        <v>41729.460643455597</v>
      </c>
      <c r="M94" s="94">
        <f t="shared" si="49"/>
        <v>33199.188608074815</v>
      </c>
      <c r="N94" s="75"/>
    </row>
    <row r="95" spans="2:14" ht="15.75" thickTop="1" x14ac:dyDescent="0.25">
      <c r="B95" s="59" t="s">
        <v>93</v>
      </c>
      <c r="C95" s="60"/>
      <c r="D95" s="61"/>
      <c r="E95" s="62" t="s">
        <v>86</v>
      </c>
      <c r="F95" s="71" t="s">
        <v>87</v>
      </c>
      <c r="G95" s="65"/>
      <c r="H95" s="84"/>
      <c r="I95" s="59" t="s">
        <v>93</v>
      </c>
      <c r="J95" s="84"/>
      <c r="K95" s="93"/>
      <c r="L95" s="84"/>
      <c r="M95" s="93"/>
      <c r="N95" s="85"/>
    </row>
    <row r="99" spans="2:8" ht="23.25" x14ac:dyDescent="0.35">
      <c r="B99" s="49" t="s">
        <v>74</v>
      </c>
      <c r="C99" s="49"/>
      <c r="D99" s="49"/>
      <c r="E99" s="49"/>
      <c r="F99" s="49"/>
      <c r="G99" s="49"/>
      <c r="H99" s="50"/>
    </row>
    <row r="100" spans="2:8" x14ac:dyDescent="0.25">
      <c r="B100" s="51" t="s">
        <v>1</v>
      </c>
      <c r="C100" s="51">
        <f>I67</f>
        <v>2022</v>
      </c>
      <c r="D100" s="51">
        <f t="shared" ref="D100:G100" si="50">J67</f>
        <v>2023</v>
      </c>
      <c r="E100" s="51">
        <f t="shared" si="50"/>
        <v>2024</v>
      </c>
      <c r="F100" s="51">
        <f t="shared" si="50"/>
        <v>2025</v>
      </c>
      <c r="G100" s="51">
        <f t="shared" si="50"/>
        <v>2026</v>
      </c>
      <c r="H100" s="50"/>
    </row>
    <row r="101" spans="2:8" x14ac:dyDescent="0.25">
      <c r="B101" s="52" t="s">
        <v>75</v>
      </c>
      <c r="C101" s="55"/>
      <c r="D101" s="55"/>
      <c r="E101" s="55"/>
      <c r="F101" s="55"/>
      <c r="G101" s="55"/>
      <c r="H101" s="50"/>
    </row>
    <row r="102" spans="2:8" x14ac:dyDescent="0.25">
      <c r="B102" s="53" t="s">
        <v>76</v>
      </c>
      <c r="C102" s="56">
        <f>I14/I58</f>
        <v>0.3744003187806848</v>
      </c>
      <c r="D102" s="56">
        <f t="shared" ref="D102:G102" si="51">J14/J58</f>
        <v>0.37600587107533773</v>
      </c>
      <c r="E102" s="56">
        <f t="shared" si="51"/>
        <v>0.4497731929884492</v>
      </c>
      <c r="F102" s="56">
        <f t="shared" si="51"/>
        <v>0.32333418037999001</v>
      </c>
      <c r="G102" s="56">
        <f t="shared" si="51"/>
        <v>0.46218420014430245</v>
      </c>
      <c r="H102" s="50"/>
    </row>
    <row r="103" spans="2:8" x14ac:dyDescent="0.25">
      <c r="B103" s="53" t="s">
        <v>77</v>
      </c>
      <c r="C103" s="56">
        <f>I14/I7</f>
        <v>0.28051823416506716</v>
      </c>
      <c r="D103" s="56">
        <f t="shared" ref="D103:G103" si="52">J14/J7</f>
        <v>0.28051823416506716</v>
      </c>
      <c r="E103" s="56">
        <f t="shared" si="52"/>
        <v>0.28051823416506722</v>
      </c>
      <c r="F103" s="56">
        <f t="shared" si="52"/>
        <v>0.2805182341650671</v>
      </c>
      <c r="G103" s="56">
        <f t="shared" si="52"/>
        <v>0.28051823416506716</v>
      </c>
      <c r="H103" s="50"/>
    </row>
    <row r="104" spans="2:8" x14ac:dyDescent="0.25">
      <c r="B104" s="53" t="s">
        <v>78</v>
      </c>
      <c r="C104" s="56">
        <f>I9/I7</f>
        <v>1.2543186180422263</v>
      </c>
      <c r="D104" s="56">
        <f t="shared" ref="D104:G104" si="53">J9/J7</f>
        <v>1.2543186180422266</v>
      </c>
      <c r="E104" s="56">
        <f t="shared" si="53"/>
        <v>1.2543186180422266</v>
      </c>
      <c r="F104" s="56">
        <f t="shared" si="53"/>
        <v>1.2543186180422266</v>
      </c>
      <c r="G104" s="56">
        <f t="shared" si="53"/>
        <v>1.2543186180422266</v>
      </c>
      <c r="H104" s="50"/>
    </row>
    <row r="105" spans="2:8" x14ac:dyDescent="0.25">
      <c r="B105" s="53" t="s">
        <v>79</v>
      </c>
      <c r="C105" s="56">
        <f>I22/I7</f>
        <v>1.4729578637011718</v>
      </c>
      <c r="D105" s="56">
        <f t="shared" ref="D105:G105" si="54">J22/J7</f>
        <v>1.7380267153895044</v>
      </c>
      <c r="E105" s="56">
        <f t="shared" si="54"/>
        <v>1.9978599616975961</v>
      </c>
      <c r="F105" s="56">
        <f t="shared" si="54"/>
        <v>2.2525339493890932</v>
      </c>
      <c r="G105" s="56">
        <f t="shared" si="54"/>
        <v>2.5021240394473581</v>
      </c>
      <c r="H105" s="50"/>
    </row>
    <row r="106" spans="2:8" x14ac:dyDescent="0.25">
      <c r="B106" s="54" t="s">
        <v>81</v>
      </c>
      <c r="C106" s="55"/>
      <c r="D106" s="55"/>
      <c r="E106" s="55"/>
      <c r="F106" s="55"/>
      <c r="G106" s="55"/>
      <c r="H106" s="50"/>
    </row>
    <row r="107" spans="2:8" x14ac:dyDescent="0.25">
      <c r="B107" s="53" t="s">
        <v>82</v>
      </c>
      <c r="C107" s="57">
        <f>I43/I50</f>
        <v>1.9067662306365609</v>
      </c>
      <c r="D107" s="57">
        <f t="shared" ref="D107:G107" si="55">J43/J50</f>
        <v>2.0181737454479167</v>
      </c>
      <c r="E107" s="57">
        <f t="shared" si="55"/>
        <v>1.8587970276676613</v>
      </c>
      <c r="F107" s="57">
        <f t="shared" si="55"/>
        <v>2.5229940416403629</v>
      </c>
      <c r="G107" s="57">
        <f t="shared" si="55"/>
        <v>2.0476725682312167</v>
      </c>
      <c r="H107" s="50"/>
    </row>
    <row r="108" spans="2:8" x14ac:dyDescent="0.25">
      <c r="B108" s="53" t="s">
        <v>83</v>
      </c>
      <c r="C108" s="100">
        <f>(I43-I41)/I50</f>
        <v>1.9067662306365609</v>
      </c>
      <c r="D108" s="100">
        <f t="shared" ref="D108:G108" si="56">(J43-J41)/J50</f>
        <v>2.0181737454479167</v>
      </c>
      <c r="E108" s="100">
        <f t="shared" si="56"/>
        <v>1.8587970276676613</v>
      </c>
      <c r="F108" s="100">
        <f t="shared" si="56"/>
        <v>2.5229940416403629</v>
      </c>
      <c r="G108" s="100">
        <f t="shared" si="56"/>
        <v>2.0476725682312167</v>
      </c>
      <c r="H108" s="50"/>
    </row>
    <row r="109" spans="2:8" x14ac:dyDescent="0.25">
      <c r="B109" s="52" t="s">
        <v>84</v>
      </c>
      <c r="C109" s="55"/>
      <c r="D109" s="55"/>
      <c r="E109" s="55"/>
      <c r="F109" s="55"/>
      <c r="G109" s="55"/>
      <c r="H109" s="50"/>
    </row>
    <row r="110" spans="2:8" x14ac:dyDescent="0.25">
      <c r="B110" s="53" t="s">
        <v>85</v>
      </c>
      <c r="C110" s="58">
        <f>I54/I58</f>
        <v>2.0607481898697331</v>
      </c>
      <c r="D110" s="58">
        <f t="shared" ref="D110:G110" si="57">J54/J58</f>
        <v>2.0437234408931557</v>
      </c>
      <c r="E110" s="58">
        <f t="shared" si="57"/>
        <v>2.4142822766437928</v>
      </c>
      <c r="F110" s="58">
        <f t="shared" si="57"/>
        <v>1.7141224012557172</v>
      </c>
      <c r="G110" s="58">
        <f t="shared" si="57"/>
        <v>2.4200835537845173</v>
      </c>
      <c r="H110" s="50"/>
    </row>
    <row r="111" spans="2:8" x14ac:dyDescent="0.25">
      <c r="B111" s="64"/>
      <c r="C111" s="64"/>
      <c r="D111" s="64"/>
      <c r="E111" s="64"/>
      <c r="F111" s="64"/>
      <c r="G111" s="64"/>
      <c r="H111" s="64"/>
    </row>
    <row r="112" spans="2:8" x14ac:dyDescent="0.25">
      <c r="B112" s="59" t="s">
        <v>93</v>
      </c>
      <c r="C112" s="60"/>
      <c r="D112" s="60"/>
      <c r="E112" s="60"/>
      <c r="F112" s="60"/>
      <c r="G112" s="60"/>
      <c r="H112" s="65"/>
    </row>
  </sheetData>
  <hyperlinks>
    <hyperlink ref="F95" r:id="rId1" xr:uid="{00000000-0004-0000-0400-000000000000}"/>
  </hyperlinks>
  <pageMargins left="0.7" right="0.7" top="0.75" bottom="0.75" header="0.3" footer="0.3"/>
  <pageSetup orientation="portrait" r:id="rId2"/>
  <ignoredErrors>
    <ignoredError sqref="I9:M9 I14:M14" formula="1"/>
    <ignoredError sqref="C43:G43 C53:G53" formulaRange="1"/>
  </ignoredError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Income Statement</vt:lpstr>
      <vt:lpstr>Balance Sheet</vt:lpstr>
      <vt:lpstr>Cash Flow Statement</vt:lpstr>
      <vt:lpstr>Ratio Analysis</vt:lpstr>
      <vt:lpstr>Financial Projection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</dc:creator>
  <cp:lastModifiedBy>ST</cp:lastModifiedBy>
  <dcterms:created xsi:type="dcterms:W3CDTF">2015-06-05T18:17:20Z</dcterms:created>
  <dcterms:modified xsi:type="dcterms:W3CDTF">2023-03-24T10:33:23Z</dcterms:modified>
</cp:coreProperties>
</file>