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G:\Data Analysis\Github\Data-analysis-With-Excel\"/>
    </mc:Choice>
  </mc:AlternateContent>
  <xr:revisionPtr revIDLastSave="0" documentId="13_ncr:1_{30BA3DC2-ECA1-4AEE-8E9E-D11FE2C75224}" xr6:coauthVersionLast="47" xr6:coauthVersionMax="47" xr10:uidLastSave="{00000000-0000-0000-0000-000000000000}"/>
  <bookViews>
    <workbookView xWindow="-120" yWindow="-120" windowWidth="20730" windowHeight="11760" xr2:uid="{26D4546B-D2A1-4444-8EAF-A6228F96F0C1}"/>
  </bookViews>
  <sheets>
    <sheet name="Raw Data" sheetId="2" r:id="rId1"/>
    <sheet name="1" sheetId="3" r:id="rId2"/>
    <sheet name="2" sheetId="4" r:id="rId3"/>
    <sheet name="3" sheetId="5" r:id="rId4"/>
    <sheet name="4" sheetId="8" r:id="rId5"/>
    <sheet name="5" sheetId="9" r:id="rId6"/>
    <sheet name="6" sheetId="10" r:id="rId7"/>
    <sheet name="7" sheetId="11" r:id="rId8"/>
    <sheet name="8" sheetId="12" r:id="rId9"/>
    <sheet name="9" sheetId="13" r:id="rId10"/>
    <sheet name="10" sheetId="14" r:id="rId11"/>
  </sheets>
  <definedNames>
    <definedName name="_xlnm._FilterDatabase" localSheetId="3" hidden="1">'3'!$C$7:$F$13</definedName>
    <definedName name="_xlchart.v1.0" hidden="1">'6'!$Q$7:$Q$306</definedName>
    <definedName name="_xlchart.v1.1" hidden="1">'6'!$N$6</definedName>
    <definedName name="_xlchart.v1.2" hidden="1">'6'!$N$7:$N$306</definedName>
    <definedName name="_xlchart.v1.3" hidden="1">'6'!$N$7:$O$306</definedName>
    <definedName name="_xlchart.v1.4" hidden="1">'6'!$P$6</definedName>
    <definedName name="_xlchart.v1.5" hidden="1">'6'!$P$7:$P$306</definedName>
    <definedName name="_xlchart.v1.6" hidden="1">'6'!$Q$6</definedName>
    <definedName name="_xlchart.v1.7" hidden="1">'6'!$Q$7:$Q$306</definedName>
    <definedName name="_xlchart.v1.8" hidden="1">'6'!$R$6</definedName>
    <definedName name="_xlchart.v1.9" hidden="1">'6'!$R$7:$R$306</definedName>
    <definedName name="_xlcn.WorksheetConnection_beginnerDAcourseblank.xlsxrawdata1" hidden="1">Rawdata[]</definedName>
    <definedName name="Slicer_Geography">#N/A</definedName>
    <definedName name="Slicer_Geography1">#N/A</definedName>
    <definedName name="Slicer_Sales_Person">#N/A</definedName>
  </definedNames>
  <calcPr calcId="181029"/>
  <pivotCaches>
    <pivotCache cacheId="0" r:id="rId12"/>
    <pivotCache cacheId="1" r:id="rId13"/>
    <pivotCache cacheId="2" r:id="rId14"/>
    <pivotCache cacheId="3" r:id="rId15"/>
  </pivotCaches>
  <extLst>
    <ext xmlns:x14="http://schemas.microsoft.com/office/spreadsheetml/2009/9/main" uri="{876F7934-8845-4945-9796-88D515C7AA90}">
      <x14:pivotCaches>
        <pivotCache cacheId="4" r:id="rId16"/>
        <pivotCache cacheId="5"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wdata" name="rawdata" connection="WorksheetConnection_beginner-DA-course-blank.xlsx!rawdata"/>
        </x15:modelTables>
      </x15:dataModel>
    </ext>
  </extLst>
</workbook>
</file>

<file path=xl/calcChain.xml><?xml version="1.0" encoding="utf-8"?>
<calcChain xmlns="http://schemas.openxmlformats.org/spreadsheetml/2006/main">
  <c r="J12" i="13" l="1"/>
  <c r="L12" i="13" s="1"/>
  <c r="J18" i="13"/>
  <c r="L18" i="13" s="1"/>
  <c r="J13" i="13"/>
  <c r="L13" i="13" s="1"/>
  <c r="J15" i="13"/>
  <c r="L15" i="13" s="1"/>
  <c r="J14" i="13"/>
  <c r="L14" i="13" s="1"/>
  <c r="J16" i="13"/>
  <c r="L16" i="13" s="1"/>
  <c r="J11" i="13"/>
  <c r="L11" i="13" s="1"/>
  <c r="J17" i="13"/>
  <c r="L17" i="13" s="1"/>
  <c r="J19" i="13"/>
  <c r="L19" i="13" s="1"/>
  <c r="J20" i="13"/>
  <c r="L20" i="13" s="1"/>
  <c r="K12" i="13"/>
  <c r="K18" i="13"/>
  <c r="K13" i="13"/>
  <c r="K15" i="13"/>
  <c r="K14" i="13"/>
  <c r="K16" i="13"/>
  <c r="K11" i="13"/>
  <c r="K17" i="13"/>
  <c r="K19" i="13"/>
  <c r="K20" i="13" l="1"/>
  <c r="F16" i="13"/>
  <c r="E16" i="13"/>
  <c r="F13" i="13" l="1"/>
  <c r="E13" i="13"/>
  <c r="F10" i="13"/>
  <c r="F2" i="2"/>
  <c r="G2" i="2" s="1"/>
  <c r="F3" i="2"/>
  <c r="G3" i="2" s="1"/>
  <c r="F4" i="2"/>
  <c r="G4" i="2" s="1"/>
  <c r="F5" i="2"/>
  <c r="G5" i="2" s="1"/>
  <c r="F6" i="2"/>
  <c r="G6" i="2" s="1"/>
  <c r="F7" i="2"/>
  <c r="G7" i="2" s="1"/>
  <c r="F8" i="2"/>
  <c r="G8" i="2" s="1"/>
  <c r="F9" i="2"/>
  <c r="G9" i="2" s="1"/>
  <c r="F10" i="2"/>
  <c r="G10" i="2" s="1"/>
  <c r="F11" i="2"/>
  <c r="G11" i="2" s="1"/>
  <c r="F12" i="2"/>
  <c r="G12" i="2" s="1"/>
  <c r="F13" i="2"/>
  <c r="G13" i="2" s="1"/>
  <c r="F14" i="2"/>
  <c r="G14" i="2" s="1"/>
  <c r="F15" i="2"/>
  <c r="G15" i="2" s="1"/>
  <c r="F16" i="2"/>
  <c r="G16" i="2" s="1"/>
  <c r="F17" i="2"/>
  <c r="G17" i="2" s="1"/>
  <c r="F18" i="2"/>
  <c r="G18" i="2" s="1"/>
  <c r="F19" i="2"/>
  <c r="G19" i="2" s="1"/>
  <c r="F20" i="2"/>
  <c r="G20" i="2" s="1"/>
  <c r="F21" i="2"/>
  <c r="G21" i="2" s="1"/>
  <c r="F22" i="2"/>
  <c r="G22" i="2" s="1"/>
  <c r="F23" i="2"/>
  <c r="G23" i="2" s="1"/>
  <c r="F24" i="2"/>
  <c r="G24" i="2" s="1"/>
  <c r="F25" i="2"/>
  <c r="G25" i="2" s="1"/>
  <c r="F26" i="2"/>
  <c r="G26" i="2" s="1"/>
  <c r="F27" i="2"/>
  <c r="G27" i="2" s="1"/>
  <c r="F28" i="2"/>
  <c r="G28" i="2" s="1"/>
  <c r="F29" i="2"/>
  <c r="G29" i="2" s="1"/>
  <c r="F30" i="2"/>
  <c r="G30" i="2" s="1"/>
  <c r="F31" i="2"/>
  <c r="G31" i="2" s="1"/>
  <c r="F32" i="2"/>
  <c r="G32" i="2" s="1"/>
  <c r="F33" i="2"/>
  <c r="G33" i="2" s="1"/>
  <c r="F34" i="2"/>
  <c r="G34" i="2" s="1"/>
  <c r="F35" i="2"/>
  <c r="G35" i="2" s="1"/>
  <c r="F36" i="2"/>
  <c r="G36" i="2" s="1"/>
  <c r="F37" i="2"/>
  <c r="G37" i="2" s="1"/>
  <c r="F38" i="2"/>
  <c r="G38" i="2" s="1"/>
  <c r="F39" i="2"/>
  <c r="G39" i="2" s="1"/>
  <c r="F40" i="2"/>
  <c r="G40" i="2" s="1"/>
  <c r="F41" i="2"/>
  <c r="G41" i="2" s="1"/>
  <c r="F42" i="2"/>
  <c r="G42" i="2" s="1"/>
  <c r="F43" i="2"/>
  <c r="G43" i="2" s="1"/>
  <c r="F44" i="2"/>
  <c r="G44" i="2" s="1"/>
  <c r="F45" i="2"/>
  <c r="G45" i="2" s="1"/>
  <c r="F46" i="2"/>
  <c r="G46" i="2" s="1"/>
  <c r="F47" i="2"/>
  <c r="G47" i="2" s="1"/>
  <c r="F48" i="2"/>
  <c r="G48" i="2" s="1"/>
  <c r="F49" i="2"/>
  <c r="G49" i="2" s="1"/>
  <c r="F50" i="2"/>
  <c r="G50" i="2" s="1"/>
  <c r="F51" i="2"/>
  <c r="G51" i="2" s="1"/>
  <c r="F52" i="2"/>
  <c r="G52" i="2" s="1"/>
  <c r="F53" i="2"/>
  <c r="G53" i="2" s="1"/>
  <c r="F54" i="2"/>
  <c r="G54" i="2" s="1"/>
  <c r="F55" i="2"/>
  <c r="G55" i="2" s="1"/>
  <c r="F56" i="2"/>
  <c r="G56" i="2" s="1"/>
  <c r="F57" i="2"/>
  <c r="G57" i="2" s="1"/>
  <c r="F58" i="2"/>
  <c r="G58" i="2" s="1"/>
  <c r="F59" i="2"/>
  <c r="G59" i="2" s="1"/>
  <c r="F60" i="2"/>
  <c r="G60" i="2" s="1"/>
  <c r="F61" i="2"/>
  <c r="G61" i="2" s="1"/>
  <c r="F62" i="2"/>
  <c r="G62" i="2" s="1"/>
  <c r="F63" i="2"/>
  <c r="G63" i="2" s="1"/>
  <c r="F64" i="2"/>
  <c r="G64" i="2" s="1"/>
  <c r="F65" i="2"/>
  <c r="G65" i="2" s="1"/>
  <c r="F66" i="2"/>
  <c r="G66" i="2" s="1"/>
  <c r="F67" i="2"/>
  <c r="G67" i="2" s="1"/>
  <c r="F68" i="2"/>
  <c r="G68" i="2" s="1"/>
  <c r="F69" i="2"/>
  <c r="G69" i="2" s="1"/>
  <c r="F70" i="2"/>
  <c r="G70" i="2" s="1"/>
  <c r="F71" i="2"/>
  <c r="G71" i="2" s="1"/>
  <c r="F72" i="2"/>
  <c r="G72" i="2" s="1"/>
  <c r="F73" i="2"/>
  <c r="G73" i="2" s="1"/>
  <c r="F74" i="2"/>
  <c r="G74" i="2" s="1"/>
  <c r="F75" i="2"/>
  <c r="G75" i="2" s="1"/>
  <c r="F76" i="2"/>
  <c r="G76" i="2" s="1"/>
  <c r="F77" i="2"/>
  <c r="G77" i="2" s="1"/>
  <c r="F78" i="2"/>
  <c r="G78" i="2" s="1"/>
  <c r="F79" i="2"/>
  <c r="G79" i="2" s="1"/>
  <c r="F80" i="2"/>
  <c r="G80" i="2" s="1"/>
  <c r="F81" i="2"/>
  <c r="G81" i="2" s="1"/>
  <c r="F82" i="2"/>
  <c r="G82" i="2" s="1"/>
  <c r="F83" i="2"/>
  <c r="G83" i="2" s="1"/>
  <c r="F84" i="2"/>
  <c r="G84" i="2" s="1"/>
  <c r="F85" i="2"/>
  <c r="G85" i="2" s="1"/>
  <c r="F86" i="2"/>
  <c r="G86" i="2" s="1"/>
  <c r="F87" i="2"/>
  <c r="G87" i="2" s="1"/>
  <c r="F88" i="2"/>
  <c r="G88" i="2" s="1"/>
  <c r="F89" i="2"/>
  <c r="G89" i="2" s="1"/>
  <c r="F90" i="2"/>
  <c r="G90" i="2" s="1"/>
  <c r="F91" i="2"/>
  <c r="G91" i="2" s="1"/>
  <c r="F92" i="2"/>
  <c r="G92" i="2" s="1"/>
  <c r="F93" i="2"/>
  <c r="G93" i="2" s="1"/>
  <c r="F94" i="2"/>
  <c r="G94" i="2" s="1"/>
  <c r="F95" i="2"/>
  <c r="G95" i="2" s="1"/>
  <c r="F96" i="2"/>
  <c r="G96" i="2" s="1"/>
  <c r="F97" i="2"/>
  <c r="G97" i="2" s="1"/>
  <c r="F98" i="2"/>
  <c r="G98" i="2" s="1"/>
  <c r="F99" i="2"/>
  <c r="G99" i="2" s="1"/>
  <c r="F100" i="2"/>
  <c r="G100" i="2" s="1"/>
  <c r="F101" i="2"/>
  <c r="G101" i="2" s="1"/>
  <c r="F102" i="2"/>
  <c r="G102" i="2" s="1"/>
  <c r="F103" i="2"/>
  <c r="G103" i="2" s="1"/>
  <c r="F104" i="2"/>
  <c r="G104" i="2" s="1"/>
  <c r="F105" i="2"/>
  <c r="G105" i="2" s="1"/>
  <c r="F106" i="2"/>
  <c r="G106" i="2" s="1"/>
  <c r="F107" i="2"/>
  <c r="G107" i="2" s="1"/>
  <c r="F108" i="2"/>
  <c r="G108" i="2" s="1"/>
  <c r="F109" i="2"/>
  <c r="G109" i="2" s="1"/>
  <c r="F110" i="2"/>
  <c r="G110" i="2" s="1"/>
  <c r="F111" i="2"/>
  <c r="G111" i="2" s="1"/>
  <c r="F112" i="2"/>
  <c r="G112" i="2" s="1"/>
  <c r="F113" i="2"/>
  <c r="G113" i="2" s="1"/>
  <c r="F114" i="2"/>
  <c r="G114" i="2" s="1"/>
  <c r="F115" i="2"/>
  <c r="G115" i="2" s="1"/>
  <c r="F116" i="2"/>
  <c r="G116" i="2" s="1"/>
  <c r="F117" i="2"/>
  <c r="G117" i="2" s="1"/>
  <c r="F118" i="2"/>
  <c r="G118" i="2" s="1"/>
  <c r="F119" i="2"/>
  <c r="G119" i="2" s="1"/>
  <c r="F120" i="2"/>
  <c r="G120" i="2" s="1"/>
  <c r="F121" i="2"/>
  <c r="G121" i="2" s="1"/>
  <c r="F122" i="2"/>
  <c r="G122" i="2" s="1"/>
  <c r="F123" i="2"/>
  <c r="G123" i="2" s="1"/>
  <c r="F124" i="2"/>
  <c r="G124" i="2" s="1"/>
  <c r="F125" i="2"/>
  <c r="G125" i="2" s="1"/>
  <c r="F126" i="2"/>
  <c r="G126" i="2" s="1"/>
  <c r="F127" i="2"/>
  <c r="G127" i="2" s="1"/>
  <c r="F128" i="2"/>
  <c r="G128" i="2" s="1"/>
  <c r="F129" i="2"/>
  <c r="G129" i="2" s="1"/>
  <c r="F130" i="2"/>
  <c r="G130" i="2" s="1"/>
  <c r="F131" i="2"/>
  <c r="G131" i="2" s="1"/>
  <c r="F132" i="2"/>
  <c r="G132" i="2" s="1"/>
  <c r="F133" i="2"/>
  <c r="G133" i="2" s="1"/>
  <c r="F134" i="2"/>
  <c r="G134" i="2" s="1"/>
  <c r="F135" i="2"/>
  <c r="G135" i="2" s="1"/>
  <c r="F136" i="2"/>
  <c r="G136" i="2" s="1"/>
  <c r="F137" i="2"/>
  <c r="G137" i="2" s="1"/>
  <c r="F138" i="2"/>
  <c r="G138" i="2" s="1"/>
  <c r="F139" i="2"/>
  <c r="G139" i="2" s="1"/>
  <c r="F140" i="2"/>
  <c r="G140" i="2" s="1"/>
  <c r="F141" i="2"/>
  <c r="G141" i="2" s="1"/>
  <c r="F142" i="2"/>
  <c r="G142" i="2" s="1"/>
  <c r="F143" i="2"/>
  <c r="G143" i="2" s="1"/>
  <c r="F144" i="2"/>
  <c r="G144" i="2" s="1"/>
  <c r="F145" i="2"/>
  <c r="G145" i="2" s="1"/>
  <c r="F146" i="2"/>
  <c r="G146" i="2" s="1"/>
  <c r="F147" i="2"/>
  <c r="G147" i="2" s="1"/>
  <c r="F148" i="2"/>
  <c r="G148" i="2" s="1"/>
  <c r="F149" i="2"/>
  <c r="G149" i="2" s="1"/>
  <c r="F150" i="2"/>
  <c r="G150" i="2" s="1"/>
  <c r="F151" i="2"/>
  <c r="G151" i="2" s="1"/>
  <c r="F152" i="2"/>
  <c r="G152" i="2" s="1"/>
  <c r="F153" i="2"/>
  <c r="G153" i="2" s="1"/>
  <c r="F154" i="2"/>
  <c r="G154" i="2" s="1"/>
  <c r="F155" i="2"/>
  <c r="G155" i="2" s="1"/>
  <c r="F156" i="2"/>
  <c r="G156" i="2" s="1"/>
  <c r="F157" i="2"/>
  <c r="G157" i="2" s="1"/>
  <c r="F158" i="2"/>
  <c r="G158" i="2" s="1"/>
  <c r="F159" i="2"/>
  <c r="G159" i="2" s="1"/>
  <c r="F160" i="2"/>
  <c r="G160" i="2" s="1"/>
  <c r="F161" i="2"/>
  <c r="G161" i="2" s="1"/>
  <c r="F162" i="2"/>
  <c r="G162" i="2" s="1"/>
  <c r="F163" i="2"/>
  <c r="G163" i="2" s="1"/>
  <c r="F164" i="2"/>
  <c r="G164" i="2" s="1"/>
  <c r="F165" i="2"/>
  <c r="G165" i="2" s="1"/>
  <c r="F166" i="2"/>
  <c r="G166" i="2" s="1"/>
  <c r="F167" i="2"/>
  <c r="G167" i="2" s="1"/>
  <c r="F168" i="2"/>
  <c r="G168" i="2" s="1"/>
  <c r="F169" i="2"/>
  <c r="G169" i="2" s="1"/>
  <c r="F170" i="2"/>
  <c r="G170" i="2" s="1"/>
  <c r="F171" i="2"/>
  <c r="G171" i="2" s="1"/>
  <c r="F172" i="2"/>
  <c r="G172" i="2" s="1"/>
  <c r="F173" i="2"/>
  <c r="G173" i="2" s="1"/>
  <c r="F174" i="2"/>
  <c r="G174" i="2" s="1"/>
  <c r="F175" i="2"/>
  <c r="G175" i="2" s="1"/>
  <c r="F176" i="2"/>
  <c r="G176" i="2" s="1"/>
  <c r="F177" i="2"/>
  <c r="G177" i="2" s="1"/>
  <c r="F178" i="2"/>
  <c r="G178" i="2" s="1"/>
  <c r="F179" i="2"/>
  <c r="G179" i="2" s="1"/>
  <c r="F180" i="2"/>
  <c r="G180" i="2" s="1"/>
  <c r="F181" i="2"/>
  <c r="G181" i="2" s="1"/>
  <c r="F182" i="2"/>
  <c r="G182" i="2" s="1"/>
  <c r="F183" i="2"/>
  <c r="G183" i="2" s="1"/>
  <c r="F184" i="2"/>
  <c r="G184" i="2" s="1"/>
  <c r="F185" i="2"/>
  <c r="G185" i="2" s="1"/>
  <c r="F186" i="2"/>
  <c r="G186" i="2" s="1"/>
  <c r="F187" i="2"/>
  <c r="G187" i="2" s="1"/>
  <c r="F188" i="2"/>
  <c r="G188" i="2" s="1"/>
  <c r="F189" i="2"/>
  <c r="G189" i="2" s="1"/>
  <c r="F190" i="2"/>
  <c r="G190" i="2" s="1"/>
  <c r="F191" i="2"/>
  <c r="G191" i="2" s="1"/>
  <c r="F192" i="2"/>
  <c r="G192" i="2" s="1"/>
  <c r="F193" i="2"/>
  <c r="G193" i="2" s="1"/>
  <c r="F194" i="2"/>
  <c r="G194" i="2" s="1"/>
  <c r="F195" i="2"/>
  <c r="G195" i="2" s="1"/>
  <c r="F196" i="2"/>
  <c r="G196" i="2" s="1"/>
  <c r="F197" i="2"/>
  <c r="G197" i="2" s="1"/>
  <c r="F198" i="2"/>
  <c r="G198" i="2" s="1"/>
  <c r="F199" i="2"/>
  <c r="G199" i="2" s="1"/>
  <c r="F200" i="2"/>
  <c r="G200" i="2" s="1"/>
  <c r="F201" i="2"/>
  <c r="G201" i="2" s="1"/>
  <c r="F202" i="2"/>
  <c r="G202" i="2" s="1"/>
  <c r="F203" i="2"/>
  <c r="G203" i="2" s="1"/>
  <c r="F204" i="2"/>
  <c r="G204" i="2" s="1"/>
  <c r="F205" i="2"/>
  <c r="G205" i="2" s="1"/>
  <c r="F206" i="2"/>
  <c r="G206" i="2" s="1"/>
  <c r="F207" i="2"/>
  <c r="G207" i="2" s="1"/>
  <c r="F208" i="2"/>
  <c r="G208" i="2" s="1"/>
  <c r="F209" i="2"/>
  <c r="G209" i="2" s="1"/>
  <c r="F210" i="2"/>
  <c r="G210" i="2" s="1"/>
  <c r="F211" i="2"/>
  <c r="G211" i="2" s="1"/>
  <c r="F212" i="2"/>
  <c r="G212" i="2" s="1"/>
  <c r="F213" i="2"/>
  <c r="G213" i="2" s="1"/>
  <c r="F214" i="2"/>
  <c r="G214" i="2" s="1"/>
  <c r="F215" i="2"/>
  <c r="G215" i="2" s="1"/>
  <c r="F216" i="2"/>
  <c r="G216" i="2" s="1"/>
  <c r="F217" i="2"/>
  <c r="G217" i="2" s="1"/>
  <c r="F218" i="2"/>
  <c r="G218" i="2" s="1"/>
  <c r="F219" i="2"/>
  <c r="G219" i="2" s="1"/>
  <c r="F220" i="2"/>
  <c r="G220" i="2" s="1"/>
  <c r="F221" i="2"/>
  <c r="G221" i="2" s="1"/>
  <c r="F222" i="2"/>
  <c r="G222" i="2" s="1"/>
  <c r="F223" i="2"/>
  <c r="G223" i="2" s="1"/>
  <c r="F224" i="2"/>
  <c r="G224" i="2" s="1"/>
  <c r="F225" i="2"/>
  <c r="G225" i="2" s="1"/>
  <c r="F226" i="2"/>
  <c r="G226" i="2" s="1"/>
  <c r="F227" i="2"/>
  <c r="G227" i="2" s="1"/>
  <c r="F228" i="2"/>
  <c r="G228" i="2" s="1"/>
  <c r="F229" i="2"/>
  <c r="G229" i="2" s="1"/>
  <c r="F230" i="2"/>
  <c r="G230" i="2" s="1"/>
  <c r="F231" i="2"/>
  <c r="G231" i="2" s="1"/>
  <c r="F232" i="2"/>
  <c r="G232" i="2" s="1"/>
  <c r="F233" i="2"/>
  <c r="G233" i="2" s="1"/>
  <c r="F234" i="2"/>
  <c r="G234" i="2" s="1"/>
  <c r="F235" i="2"/>
  <c r="G235" i="2" s="1"/>
  <c r="F236" i="2"/>
  <c r="G236" i="2" s="1"/>
  <c r="F237" i="2"/>
  <c r="G237" i="2" s="1"/>
  <c r="F238" i="2"/>
  <c r="G238" i="2" s="1"/>
  <c r="F239" i="2"/>
  <c r="G239" i="2" s="1"/>
  <c r="F240" i="2"/>
  <c r="G240" i="2" s="1"/>
  <c r="F241" i="2"/>
  <c r="G241" i="2" s="1"/>
  <c r="F242" i="2"/>
  <c r="G242" i="2" s="1"/>
  <c r="F243" i="2"/>
  <c r="G243" i="2" s="1"/>
  <c r="F244" i="2"/>
  <c r="G244" i="2" s="1"/>
  <c r="F245" i="2"/>
  <c r="G245" i="2" s="1"/>
  <c r="F246" i="2"/>
  <c r="G246" i="2" s="1"/>
  <c r="F247" i="2"/>
  <c r="G247" i="2" s="1"/>
  <c r="F248" i="2"/>
  <c r="G248" i="2" s="1"/>
  <c r="F249" i="2"/>
  <c r="G249" i="2" s="1"/>
  <c r="F250" i="2"/>
  <c r="G250" i="2" s="1"/>
  <c r="F251" i="2"/>
  <c r="G251" i="2" s="1"/>
  <c r="F252" i="2"/>
  <c r="G252" i="2" s="1"/>
  <c r="F253" i="2"/>
  <c r="G253" i="2" s="1"/>
  <c r="F254" i="2"/>
  <c r="G254" i="2" s="1"/>
  <c r="F255" i="2"/>
  <c r="G255" i="2" s="1"/>
  <c r="F256" i="2"/>
  <c r="G256" i="2" s="1"/>
  <c r="F257" i="2"/>
  <c r="G257" i="2" s="1"/>
  <c r="F258" i="2"/>
  <c r="G258" i="2" s="1"/>
  <c r="F259" i="2"/>
  <c r="G259" i="2" s="1"/>
  <c r="F260" i="2"/>
  <c r="G260" i="2" s="1"/>
  <c r="F261" i="2"/>
  <c r="G261" i="2" s="1"/>
  <c r="F262" i="2"/>
  <c r="G262" i="2" s="1"/>
  <c r="F263" i="2"/>
  <c r="G263" i="2" s="1"/>
  <c r="F264" i="2"/>
  <c r="G264" i="2" s="1"/>
  <c r="F265" i="2"/>
  <c r="G265" i="2" s="1"/>
  <c r="F266" i="2"/>
  <c r="G266" i="2" s="1"/>
  <c r="F267" i="2"/>
  <c r="G267" i="2" s="1"/>
  <c r="F268" i="2"/>
  <c r="G268" i="2" s="1"/>
  <c r="F269" i="2"/>
  <c r="G269" i="2" s="1"/>
  <c r="F270" i="2"/>
  <c r="G270" i="2" s="1"/>
  <c r="F271" i="2"/>
  <c r="G271" i="2" s="1"/>
  <c r="F272" i="2"/>
  <c r="G272" i="2" s="1"/>
  <c r="F273" i="2"/>
  <c r="G273" i="2" s="1"/>
  <c r="F274" i="2"/>
  <c r="G274" i="2" s="1"/>
  <c r="F275" i="2"/>
  <c r="G275" i="2" s="1"/>
  <c r="F276" i="2"/>
  <c r="G276" i="2" s="1"/>
  <c r="F277" i="2"/>
  <c r="G277" i="2" s="1"/>
  <c r="F278" i="2"/>
  <c r="G278" i="2" s="1"/>
  <c r="F279" i="2"/>
  <c r="G279" i="2" s="1"/>
  <c r="F280" i="2"/>
  <c r="G280" i="2" s="1"/>
  <c r="F281" i="2"/>
  <c r="G281" i="2" s="1"/>
  <c r="F282" i="2"/>
  <c r="G282" i="2" s="1"/>
  <c r="F283" i="2"/>
  <c r="G283" i="2" s="1"/>
  <c r="F284" i="2"/>
  <c r="G284" i="2" s="1"/>
  <c r="F285" i="2"/>
  <c r="G285" i="2" s="1"/>
  <c r="F286" i="2"/>
  <c r="G286" i="2" s="1"/>
  <c r="F287" i="2"/>
  <c r="G287" i="2" s="1"/>
  <c r="F288" i="2"/>
  <c r="G288" i="2" s="1"/>
  <c r="F289" i="2"/>
  <c r="G289" i="2" s="1"/>
  <c r="F290" i="2"/>
  <c r="G290" i="2" s="1"/>
  <c r="F291" i="2"/>
  <c r="G291" i="2" s="1"/>
  <c r="F292" i="2"/>
  <c r="G292" i="2" s="1"/>
  <c r="F293" i="2"/>
  <c r="G293" i="2" s="1"/>
  <c r="F294" i="2"/>
  <c r="G294" i="2" s="1"/>
  <c r="F295" i="2"/>
  <c r="G295" i="2" s="1"/>
  <c r="F296" i="2"/>
  <c r="G296" i="2" s="1"/>
  <c r="F297" i="2"/>
  <c r="G297" i="2" s="1"/>
  <c r="F298" i="2"/>
  <c r="G298" i="2" s="1"/>
  <c r="F299" i="2"/>
  <c r="G299" i="2" s="1"/>
  <c r="F300" i="2"/>
  <c r="G300" i="2" s="1"/>
  <c r="F301" i="2"/>
  <c r="G301" i="2" s="1"/>
  <c r="F11" i="5"/>
  <c r="F9" i="5"/>
  <c r="F12" i="5"/>
  <c r="F13" i="5"/>
  <c r="F8" i="5"/>
  <c r="F10" i="5"/>
  <c r="D11" i="5"/>
  <c r="E11" i="5" s="1"/>
  <c r="D9" i="5"/>
  <c r="E9" i="5" s="1"/>
  <c r="D12" i="5"/>
  <c r="E12" i="5" s="1"/>
  <c r="D13" i="5"/>
  <c r="E13" i="5" s="1"/>
  <c r="D8" i="5"/>
  <c r="E8" i="5" s="1"/>
  <c r="D10" i="5"/>
  <c r="E10" i="5" s="1"/>
  <c r="E15" i="3"/>
  <c r="D15" i="3"/>
  <c r="E14" i="3"/>
  <c r="D14" i="3"/>
  <c r="E11" i="3"/>
  <c r="E10" i="3"/>
  <c r="D10" i="3"/>
  <c r="D11" i="3"/>
  <c r="E9" i="3"/>
  <c r="D9" i="3"/>
  <c r="E8" i="3"/>
  <c r="D8" i="3"/>
  <c r="F14" i="13" l="1"/>
  <c r="F15" i="13" s="1"/>
  <c r="E14" i="13"/>
  <c r="E15" i="13" s="1"/>
  <c r="E12" i="3"/>
  <c r="D1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11A3D5D-D39A-41F1-B493-EEC23C515BF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F20ECC8-4FB2-410B-B123-24A682C4D8A3}" name="WorksheetConnection_beginner-DA-course-blank.xlsx!rawdata" type="102" refreshedVersion="8" minRefreshableVersion="5">
    <extLst>
      <ext xmlns:x15="http://schemas.microsoft.com/office/spreadsheetml/2010/11/main" uri="{DE250136-89BD-433C-8126-D09CA5730AF9}">
        <x15:connection id="rawdata" autoDelete="1">
          <x15:rangePr sourceName="_xlcn.WorksheetConnection_beginnerDAcourseblank.xlsxrawdata1"/>
        </x15:connection>
      </ext>
    </extLst>
  </connection>
</connections>
</file>

<file path=xl/sharedStrings.xml><?xml version="1.0" encoding="utf-8"?>
<sst xmlns="http://schemas.openxmlformats.org/spreadsheetml/2006/main" count="2940" uniqueCount="100">
  <si>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</si>
  <si>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</si>
  <si>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</si>
  <si>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</si>
  <si>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</si>
  <si>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</si>
  <si>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</si>
  <si>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</si>
  <si>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</si>
  <si>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</si>
  <si>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</si>
  <si>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</si>
  <si>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</si>
  <si>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</si>
  <si>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</si>
  <si>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</si>
  <si>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</si>
  <si>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</si>
  <si>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</si>
  <si>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</si>
  <si>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</si>
  <si>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</si>
  <si>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</si>
  <si>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</si>
  <si>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</si>
  <si>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</si>
  <si>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</si>
  <si>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</si>
  <si>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</si>
  <si>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</si>
  <si>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</si>
  <si>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</si>
  <si>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</si>
  <si>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</si>
  <si>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</si>
  <si>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</si>
  <si>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</si>
  <si>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</si>
  <si>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</si>
  <si>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</si>
  <si>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</si>
  <si>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</si>
  <si>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</si>
  <si>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</si>
  <si>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</si>
  <si>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</si>
  <si>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</si>
  <si>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</si>
  <si>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</si>
  <si>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</si>
  <si>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</si>
  <si>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</si>
  <si>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</si>
  <si>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</si>
  <si>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</si>
  <si>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1. Quick Statistics</t>
  </si>
  <si>
    <t>Data analysis by Jobaer Miah</t>
  </si>
  <si>
    <t xml:space="preserve">Average </t>
  </si>
  <si>
    <t>Median</t>
  </si>
  <si>
    <t xml:space="preserve">Amount </t>
  </si>
  <si>
    <t>Min</t>
  </si>
  <si>
    <t>Max</t>
  </si>
  <si>
    <t>Range</t>
  </si>
  <si>
    <t>First Q</t>
  </si>
  <si>
    <t>Third Q</t>
  </si>
  <si>
    <t>2. Exploratory Data Analysis(EDA)</t>
  </si>
  <si>
    <t>2. Sales by country (Formula)</t>
  </si>
  <si>
    <t>Column1</t>
  </si>
  <si>
    <t>Column2</t>
  </si>
  <si>
    <t>Column3</t>
  </si>
  <si>
    <t>Country</t>
  </si>
  <si>
    <t>Sum of Units</t>
  </si>
  <si>
    <t>Sum of Amount</t>
  </si>
  <si>
    <t>Row Labels</t>
  </si>
  <si>
    <t>Grand Total</t>
  </si>
  <si>
    <t>4. Sales by country (Pivot)</t>
  </si>
  <si>
    <t>Sum of ammount</t>
  </si>
  <si>
    <t>5. Top 5 Products by $ per units</t>
  </si>
  <si>
    <t>Sales Per Units</t>
  </si>
  <si>
    <t>6. Are there any anomolies in the data?</t>
  </si>
  <si>
    <t>7. Best Sales Person by country</t>
  </si>
  <si>
    <t>Top Seller</t>
  </si>
  <si>
    <t>Bottom Seller</t>
  </si>
  <si>
    <t>8. Profits by products - products table</t>
  </si>
  <si>
    <t>Cost per units</t>
  </si>
  <si>
    <t>Cost</t>
  </si>
  <si>
    <t>Total Profit</t>
  </si>
  <si>
    <t>9. Dynamic Country level sales report</t>
  </si>
  <si>
    <t>Countries</t>
  </si>
  <si>
    <t>Pick a Country</t>
  </si>
  <si>
    <t>Numbers of transactions</t>
  </si>
  <si>
    <t>Quick Summary</t>
  </si>
  <si>
    <t>Total</t>
  </si>
  <si>
    <t>Average</t>
  </si>
  <si>
    <t>Sales</t>
  </si>
  <si>
    <t>Profits</t>
  </si>
  <si>
    <t>Quantity</t>
  </si>
  <si>
    <t>By Person Sales</t>
  </si>
  <si>
    <t>10. Which products to discontinue?</t>
  </si>
  <si>
    <t>Profit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</si>
</sst>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8" formatCode="&quot;$&quot;#,##0.00_);[Red]\(&quot;$&quot;#,##0.00\)"/>
    <numFmt numFmtId="164" formatCode="&quot;$&quot;#,##0"/>
    <numFmt numFmtId="165" formatCode="\$#,##0.00;\(\$#,##0.00\);\$#,##0.00"/>
    <numFmt numFmtId="166" formatCode="\$#,##0;\(\$#,##0\);\$#,##0"/>
    <numFmt numFmtId="167" formatCode="0.0%;\-0.0%;0.0%"/>
  </numFmts>
  <fonts count="7" x14ac:knownFonts="1">
    <font>
      <sz val="11"/>
      <color theme="1"/>
      <name val="Calibri"/>
      <family val="2"/>
      <scheme val="minor"/>
    </font>
    <font>
      <b/>
      <sz val="11"/>
      <color theme="1"/>
      <name val="Calibri"/>
      <family val="2"/>
      <scheme val="minor"/>
    </font>
    <font>
      <sz val="36"/>
      <color theme="1"/>
      <name val="Arial Black"/>
      <family val="2"/>
    </font>
    <font>
      <b/>
      <sz val="12"/>
      <color theme="1"/>
      <name val="Calibri"/>
      <family val="2"/>
      <scheme val="minor"/>
    </font>
    <font>
      <sz val="11"/>
      <color theme="2" tint="-0.249977111117893"/>
      <name val="Calibri"/>
      <family val="2"/>
      <scheme val="minor"/>
    </font>
    <font>
      <b/>
      <sz val="14"/>
      <color theme="1"/>
      <name val="Calibri"/>
      <family val="2"/>
      <scheme val="minor"/>
    </font>
    <font>
      <sz val="12"/>
      <color theme="1"/>
      <name val="Calibri"/>
      <family val="2"/>
      <scheme val="minor"/>
    </font>
  </fonts>
  <fills count="10">
    <fill>
      <patternFill patternType="none"/>
    </fill>
    <fill>
      <patternFill patternType="gray125"/>
    </fill>
    <fill>
      <patternFill patternType="solid">
        <fgColor theme="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79998168889431442"/>
        <bgColor indexed="64"/>
      </patternFill>
    </fill>
  </fills>
  <borders count="4">
    <border>
      <left/>
      <right/>
      <top/>
      <bottom/>
      <diagonal/>
    </border>
    <border>
      <left/>
      <right/>
      <top style="dotted">
        <color theme="0" tint="-0.24994659260841701"/>
      </top>
      <bottom style="dotted">
        <color theme="0" tint="-0.24994659260841701"/>
      </bottom>
      <diagonal/>
    </border>
    <border>
      <left/>
      <right/>
      <top style="thin">
        <color theme="3" tint="0.79998168889431442"/>
      </top>
      <bottom style="thin">
        <color theme="3" tint="0.79998168889431442"/>
      </bottom>
      <diagonal/>
    </border>
    <border>
      <left/>
      <right/>
      <top/>
      <bottom style="thin">
        <color auto="1"/>
      </bottom>
      <diagonal/>
    </border>
  </borders>
  <cellStyleXfs count="1">
    <xf numFmtId="0" fontId="0" fillId="0" borderId="0"/>
  </cellStyleXfs>
  <cellXfs count="39">
    <xf numFmtId="0" fontId="0" fillId="0" borderId="0" xfId="0"/>
    <xf numFmtId="0" fontId="0" fillId="2" borderId="0" xfId="0" applyFill="1"/>
    <xf numFmtId="6" fontId="0" fillId="0" borderId="0" xfId="0" applyNumberFormat="1"/>
    <xf numFmtId="3" fontId="0" fillId="0" borderId="0" xfId="0" applyNumberFormat="1"/>
    <xf numFmtId="0" fontId="1" fillId="0" borderId="0" xfId="0" applyFont="1"/>
    <xf numFmtId="0" fontId="1" fillId="0" borderId="1" xfId="0" applyFont="1" applyBorder="1"/>
    <xf numFmtId="0" fontId="0" fillId="0" borderId="1" xfId="0" applyBorder="1"/>
    <xf numFmtId="0" fontId="1" fillId="2" borderId="0" xfId="0" applyFont="1" applyFill="1"/>
    <xf numFmtId="0" fontId="1" fillId="0" borderId="0" xfId="0" applyFont="1" applyAlignment="1">
      <alignment horizontal="right"/>
    </xf>
    <xf numFmtId="8" fontId="0" fillId="0" borderId="0" xfId="0" applyNumberFormat="1"/>
    <xf numFmtId="0" fontId="0" fillId="5" borderId="0" xfId="0" applyFill="1"/>
    <xf numFmtId="164" fontId="0" fillId="0" borderId="0" xfId="0" applyNumberFormat="1"/>
    <xf numFmtId="0" fontId="3" fillId="6" borderId="2" xfId="0" applyFont="1" applyFill="1" applyBorder="1"/>
    <xf numFmtId="0" fontId="3" fillId="6" borderId="2" xfId="0" applyFont="1" applyFill="1" applyBorder="1" applyAlignment="1">
      <alignment horizontal="right"/>
    </xf>
    <xf numFmtId="0" fontId="0" fillId="0" borderId="2" xfId="0" applyBorder="1"/>
    <xf numFmtId="164" fontId="0" fillId="0" borderId="2" xfId="0" applyNumberFormat="1" applyBorder="1"/>
    <xf numFmtId="3" fontId="4" fillId="0" borderId="2" xfId="0" applyNumberFormat="1" applyFont="1" applyBorder="1"/>
    <xf numFmtId="0" fontId="0" fillId="0" borderId="0" xfId="0" pivotButton="1"/>
    <xf numFmtId="0" fontId="0" fillId="0" borderId="0" xfId="0" applyAlignment="1">
      <alignment horizontal="left"/>
    </xf>
    <xf numFmtId="0" fontId="0" fillId="0" borderId="0" xfId="0" applyAlignment="1">
      <alignment horizontal="right"/>
    </xf>
    <xf numFmtId="165" fontId="0" fillId="0" borderId="0" xfId="0" applyNumberFormat="1"/>
    <xf numFmtId="0" fontId="0" fillId="0" borderId="0" xfId="0" applyAlignment="1">
      <alignment horizontal="left" indent="1"/>
    </xf>
    <xf numFmtId="166" fontId="0" fillId="0" borderId="0" xfId="0" applyNumberFormat="1"/>
    <xf numFmtId="0" fontId="3" fillId="0" borderId="0" xfId="0" applyFont="1"/>
    <xf numFmtId="0" fontId="5" fillId="0" borderId="0" xfId="0" applyFont="1"/>
    <xf numFmtId="0" fontId="1" fillId="8" borderId="3" xfId="0" applyFont="1" applyFill="1" applyBorder="1"/>
    <xf numFmtId="0" fontId="0" fillId="8" borderId="3" xfId="0" applyFill="1" applyBorder="1"/>
    <xf numFmtId="0" fontId="0" fillId="7" borderId="3" xfId="0" applyFill="1" applyBorder="1"/>
    <xf numFmtId="0" fontId="1" fillId="9" borderId="0" xfId="0" applyFont="1" applyFill="1" applyAlignment="1">
      <alignment horizontal="right"/>
    </xf>
    <xf numFmtId="0" fontId="1" fillId="7" borderId="0" xfId="0" applyFont="1" applyFill="1" applyAlignment="1">
      <alignment horizontal="center" vertical="center"/>
    </xf>
    <xf numFmtId="0" fontId="0" fillId="0" borderId="0" xfId="0" applyAlignment="1">
      <alignment vertical="top"/>
    </xf>
    <xf numFmtId="0" fontId="3" fillId="8" borderId="3" xfId="0" applyFont="1" applyFill="1" applyBorder="1"/>
    <xf numFmtId="0" fontId="6" fillId="8" borderId="3" xfId="0" applyFont="1" applyFill="1" applyBorder="1"/>
    <xf numFmtId="0" fontId="1" fillId="7" borderId="3" xfId="0" applyFont="1" applyFill="1" applyBorder="1"/>
    <xf numFmtId="0" fontId="0" fillId="0" borderId="0" xfId="0" applyAlignment="1">
      <alignment horizontal="center"/>
    </xf>
    <xf numFmtId="167" fontId="0" fillId="0" borderId="0" xfId="0" applyNumberFormat="1"/>
    <xf numFmtId="0" fontId="1" fillId="3" borderId="0" xfId="0" applyFont="1" applyFill="1"/>
    <xf numFmtId="0" fontId="2" fillId="3" borderId="0" xfId="0" applyFont="1" applyFill="1" applyAlignment="1">
      <alignment horizontal="left" vertical="top"/>
    </xf>
    <xf numFmtId="0" fontId="1" fillId="4" borderId="0" xfId="0" applyFont="1" applyFill="1" applyAlignment="1">
      <alignment horizontal="right" vertical="center"/>
    </xf>
  </cellXfs>
  <cellStyles count="1">
    <cellStyle name="Normal" xfId="0" builtinId="0"/>
  </cellStyles>
  <dxfs count="14">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164" formatCode="&quot;$&quot;#,##0"/>
    </dxf>
    <dxf>
      <alignment horizontal="right"/>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3" formatCode="#,##0"/>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Anomolies</a:t>
            </a:r>
            <a:r>
              <a:rPr lang="en-US" baseline="0"/>
              <a:t> Detection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'6'!$R$6</c:f>
              <c:strCache>
                <c:ptCount val="1"/>
                <c:pt idx="0">
                  <c:v>Units</c:v>
                </c:pt>
              </c:strCache>
            </c:strRef>
          </c:tx>
          <c:spPr>
            <a:ln w="19050" cap="rnd">
              <a:noFill/>
              <a:round/>
            </a:ln>
            <a:effectLst/>
          </c:spPr>
          <c:marker>
            <c:symbol val="circle"/>
            <c:size val="5"/>
            <c:spPr>
              <a:solidFill>
                <a:schemeClr val="accent1"/>
              </a:solidFill>
              <a:ln w="9525">
                <a:solidFill>
                  <a:schemeClr val="accent1"/>
                </a:solidFill>
              </a:ln>
              <a:effectLst/>
            </c:spPr>
          </c:marker>
          <c:xVal>
            <c:numRef>
              <c:f>'6'!$Q$7:$Q$306</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'6'!$R$7:$R$306</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22CE-49A7-B733-CBBA4FB41C5B}"/>
            </c:ext>
          </c:extLst>
        </c:ser>
        <c:dLbls>
          <c:showLegendKey val="0"/>
          <c:showVal val="0"/>
          <c:showCatName val="0"/>
          <c:showSerName val="0"/>
          <c:showPercent val="0"/>
          <c:showBubbleSize val="0"/>
        </c:dLbls>
        <c:axId val="1267639087"/>
        <c:axId val="1384125967"/>
      </c:scatterChart>
      <c:valAx>
        <c:axId val="126763908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125967"/>
        <c:crosses val="autoZero"/>
        <c:crossBetween val="midCat"/>
      </c:valAx>
      <c:valAx>
        <c:axId val="13841259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6390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plotArea>
      <cx:plotAreaRegion>
        <cx:series layoutId="boxWhisker" uniqueId="{8EFA8436-F6AB-4A9F-AB9B-9095B0D812F1}">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data id="1">
      <cx:strDim type="cat">
        <cx:f>_xlchart.v1.3</cx:f>
      </cx:strDim>
      <cx:numDim type="val">
        <cx:f>_xlchart.v1.7</cx:f>
      </cx:numDim>
    </cx:data>
    <cx:data id="2">
      <cx:strDim type="cat">
        <cx:f>_xlchart.v1.3</cx:f>
      </cx:strDim>
      <cx:numDim type="val">
        <cx:f>_xlchart.v1.9</cx:f>
      </cx:numDim>
    </cx:data>
    <cx:data id="3">
      <cx:strDim type="cat">
        <cx:f>_xlchart.v1.3</cx:f>
      </cx:strDim>
      <cx:numDim type="val">
        <cx:f>_xlchart.v1.2</cx:f>
      </cx:numDim>
    </cx:data>
    <cx:data id="4">
      <cx:strDim type="cat">
        <cx:f>_xlchart.v1.3</cx:f>
      </cx:strDim>
      <cx:numDim type="val">
        <cx:f>_xlchart.v1.5</cx:f>
      </cx:numDim>
    </cx:data>
  </cx:chartData>
  <cx:chart>
    <cx:plotArea>
      <cx:plotAreaRegion>
        <cx:series layoutId="boxWhisker" uniqueId="{55A4CE28-F557-4E18-977D-97C2B0E0850D}">
          <cx:tx>
            <cx:txData>
              <cx:f>_xlchart.v1.4</cx:f>
              <cx:v>Product</cx:v>
            </cx:txData>
          </cx:tx>
          <cx:dataId val="0"/>
          <cx:layoutPr>
            <cx:visibility meanLine="0" meanMarker="1" nonoutliers="0" outliers="1"/>
            <cx:statistics quartileMethod="exclusive"/>
          </cx:layoutPr>
        </cx:series>
        <cx:series layoutId="boxWhisker" uniqueId="{CF1C6F29-75DA-4784-B09A-685671585A67}">
          <cx:tx>
            <cx:txData>
              <cx:f>_xlchart.v1.6</cx:f>
              <cx:v>Amount</cx:v>
            </cx:txData>
          </cx:tx>
          <cx:dataId val="1"/>
          <cx:layoutPr>
            <cx:visibility meanLine="0" meanMarker="1" nonoutliers="0" outliers="1"/>
            <cx:statistics quartileMethod="exclusive"/>
          </cx:layoutPr>
        </cx:series>
        <cx:series layoutId="boxWhisker" uniqueId="{105AA88A-46E2-46D5-BA36-2FFB4E2EE5E3}">
          <cx:tx>
            <cx:txData>
              <cx:f>_xlchart.v1.8</cx:f>
              <cx:v>Units</cx:v>
            </cx:txData>
          </cx:tx>
          <cx:dataId val="2"/>
          <cx:layoutPr>
            <cx:visibility meanLine="0" meanMarker="1" nonoutliers="0" outliers="1"/>
            <cx:statistics quartileMethod="exclusive"/>
          </cx:layoutPr>
        </cx:series>
        <cx:series layoutId="boxWhisker" uniqueId="{C8EF519D-9A59-4BF5-AD8F-7AA5B49BA3F6}">
          <cx:tx>
            <cx:txData>
              <cx:f>_xlchart.v1.1</cx:f>
              <cx:v>Sales Person</cx:v>
            </cx:txData>
          </cx:tx>
          <cx:dataId val="3"/>
          <cx:layoutPr>
            <cx:visibility meanLine="0" meanMarker="1" nonoutliers="0" outliers="1"/>
            <cx:statistics quartileMethod="exclusive"/>
          </cx:layoutPr>
        </cx:series>
        <cx:series layoutId="boxWhisker" uniqueId="{194D6704-DBEA-4FDE-96E3-561B1F6549F0}">
          <cx:tx>
            <cx:txData>
              <cx:f>_xlchart.v1.4</cx:f>
              <cx:v>Product</cx:v>
            </cx:txData>
          </cx:tx>
          <cx:dataId val="4"/>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38099</xdr:colOff>
      <xdr:row>6</xdr:row>
      <xdr:rowOff>19050</xdr:rowOff>
    </xdr:from>
    <xdr:to>
      <xdr:col>11</xdr:col>
      <xdr:colOff>371474</xdr:colOff>
      <xdr:row>15</xdr:row>
      <xdr:rowOff>47625</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D7DE7BE8-13C0-66F8-8CE3-318A5DD8C151}"/>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5305424" y="1219200"/>
              <a:ext cx="2771775"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257174</xdr:colOff>
      <xdr:row>4</xdr:row>
      <xdr:rowOff>180974</xdr:rowOff>
    </xdr:from>
    <xdr:to>
      <xdr:col>12</xdr:col>
      <xdr:colOff>9525</xdr:colOff>
      <xdr:row>22</xdr:row>
      <xdr:rowOff>57149</xdr:rowOff>
    </xdr:to>
    <xdr:graphicFrame macro="">
      <xdr:nvGraphicFramePr>
        <xdr:cNvPr id="3" name="Chart 2">
          <a:extLst>
            <a:ext uri="{FF2B5EF4-FFF2-40B4-BE49-F238E27FC236}">
              <a16:creationId xmlns:a16="http://schemas.microsoft.com/office/drawing/2014/main" id="{92D6F481-DB8C-4016-90C7-31C422E7CC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19051</xdr:colOff>
      <xdr:row>23</xdr:row>
      <xdr:rowOff>152400</xdr:rowOff>
    </xdr:from>
    <xdr:to>
      <xdr:col>4</xdr:col>
      <xdr:colOff>142875</xdr:colOff>
      <xdr:row>38</xdr:row>
      <xdr:rowOff>38100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395FC33E-EB1B-8CDF-15CF-9440DD45EAF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95276" y="4581525"/>
              <a:ext cx="1952624"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161925</xdr:colOff>
      <xdr:row>23</xdr:row>
      <xdr:rowOff>152400</xdr:rowOff>
    </xdr:from>
    <xdr:to>
      <xdr:col>12</xdr:col>
      <xdr:colOff>47625</xdr:colOff>
      <xdr:row>38</xdr:row>
      <xdr:rowOff>66675</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BE80EDE5-53AC-F4F8-67FC-475EFFF863C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266950" y="4581525"/>
              <a:ext cx="4762500" cy="27717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19051</xdr:colOff>
      <xdr:row>6</xdr:row>
      <xdr:rowOff>1</xdr:rowOff>
    </xdr:from>
    <xdr:to>
      <xdr:col>7</xdr:col>
      <xdr:colOff>600075</xdr:colOff>
      <xdr:row>16</xdr:row>
      <xdr:rowOff>180975</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84FE2C1D-90C1-AF45-AE42-C44E8102E71F}"/>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3800476" y="1219201"/>
              <a:ext cx="1914524" cy="2085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9525</xdr:colOff>
      <xdr:row>6</xdr:row>
      <xdr:rowOff>9526</xdr:rowOff>
    </xdr:from>
    <xdr:to>
      <xdr:col>11</xdr:col>
      <xdr:colOff>9525</xdr:colOff>
      <xdr:row>17</xdr:row>
      <xdr:rowOff>9525</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D34FB105-CB11-5473-D3F9-785EA3E6A93A}"/>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6467475" y="1152526"/>
              <a:ext cx="1828800" cy="2095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baer Miah" refreshedDate="44953.955764236111" createdVersion="8" refreshedVersion="8" minRefreshableVersion="3" recordCount="300" xr:uid="{B89A98B8-AE70-439A-98BC-A262F0CD7AA6}">
  <cacheSource type="worksheet">
    <worksheetSource name="raw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132844620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baer Miah" refreshedDate="44954.427089814817" backgroundQuery="1" createdVersion="8" refreshedVersion="8" minRefreshableVersion="3" recordCount="0" supportSubquery="1" supportAdvancedDrill="1" xr:uid="{FF4B67FA-6DC8-4B4A-98A6-347E88432DDD}">
  <cacheSource type="external" connectionId="1"/>
  <cacheFields count="2">
    <cacheField name="[rawdata].[Product].[Product]" caption="Product" numFmtId="0" hierarchy="2" level="1">
      <sharedItems count="5">
        <s v="85% Dark Bars"/>
        <s v="After Nines"/>
        <s v="Baker's Choco Chips"/>
        <s v="Peanut Butter Cubes"/>
        <s v="Raspberry Choco"/>
      </sharedItems>
    </cacheField>
    <cacheField name="[Measures].[Sales Per Units]" caption="Sales Per Units" numFmtId="0" hierarchy="11" level="32767"/>
  </cacheFields>
  <cacheHierarchies count="16">
    <cacheHierarchy uniqueName="[rawdata].[Sales Person]" caption="Sales Person" attribute="1" defaultMemberUniqueName="[rawdata].[Sales Person].[All]" allUniqueName="[rawdata].[Sales Person].[All]" dimensionUniqueName="[rawdata]" displayFolder="" count="0" memberValueDatatype="130" unbalanced="0"/>
    <cacheHierarchy uniqueName="[rawdata].[Geography]" caption="Geography" attribute="1" defaultMemberUniqueName="[rawdata].[Geography].[All]" allUniqueName="[rawdata].[Geography].[All]" dimensionUniqueName="[rawdata]" displayFolder="" count="0" memberValueDatatype="130" unbalanced="0"/>
    <cacheHierarchy uniqueName="[rawdata].[Product]" caption="Product" attribute="1" defaultMemberUniqueName="[rawdata].[Product].[All]" allUniqueName="[rawdata].[Product].[All]" dimensionUniqueName="[rawdata]" displayFolder="" count="2" memberValueDatatype="130" unbalanced="0">
      <fieldsUsage count="2">
        <fieldUsage x="-1"/>
        <fieldUsage x="0"/>
      </fieldsUsage>
    </cacheHierarchy>
    <cacheHierarchy uniqueName="[rawdata].[Amount]" caption="Amount" attribute="1" defaultMemberUniqueName="[rawdata].[Amount].[All]" allUniqueName="[rawdata].[Amount].[All]" dimensionUniqueName="[rawdata]" displayFolder="" count="0" memberValueDatatype="20" unbalanced="0"/>
    <cacheHierarchy uniqueName="[rawdata].[Units]" caption="Units" attribute="1" defaultMemberUniqueName="[rawdata].[Units].[All]" allUniqueName="[rawdata].[Units].[All]" dimensionUniqueName="[rawdata]" displayFolder="" count="0" memberValueDatatype="20" unbalanced="0"/>
    <cacheHierarchy uniqueName="[rawdata].[Cost per units]" caption="Cost per units" attribute="1" defaultMemberUniqueName="[rawdata].[Cost per units].[All]" allUniqueName="[rawdata].[Cost per units].[All]" dimensionUniqueName="[rawdata]" displayFolder="" count="0" memberValueDatatype="5" unbalanced="0"/>
    <cacheHierarchy uniqueName="[rawdata].[Cost]" caption="Cost" attribute="1" defaultMemberUniqueName="[rawdata].[Cost].[All]" allUniqueName="[rawdata].[Cost].[All]" dimensionUniqueName="[rawdata]" displayFolder="" count="0" memberValueDatatype="5" unbalanced="0"/>
    <cacheHierarchy uniqueName="[Measures].[Sum of Amount]" caption="Sum of Amount" measure="1" displayFolder="" measureGroup="raw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raw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rawdata" count="0">
      <extLst>
        <ext xmlns:x15="http://schemas.microsoft.com/office/spreadsheetml/2010/11/main" uri="{B97F6D7D-B522-45F9-BDA1-12C45D357490}">
          <x15:cacheHierarchy aggregatedColumn="6"/>
        </ext>
      </extLst>
    </cacheHierarchy>
    <cacheHierarchy uniqueName="[Measures].[Count of Geography]" caption="Count of Geography" measure="1" displayFolder="" measureGroup="rawdata" count="0">
      <extLst>
        <ext xmlns:x15="http://schemas.microsoft.com/office/spreadsheetml/2010/11/main" uri="{B97F6D7D-B522-45F9-BDA1-12C45D357490}">
          <x15:cacheHierarchy aggregatedColumn="1"/>
        </ext>
      </extLst>
    </cacheHierarchy>
    <cacheHierarchy uniqueName="[Measures].[Sales Per Units]" caption="Sales Per Units" measure="1" displayFolder="" measureGroup="rawdata" count="0" oneField="1">
      <fieldsUsage count="1">
        <fieldUsage x="1"/>
      </fieldsUsage>
    </cacheHierarchy>
    <cacheHierarchy uniqueName="[Measures].[Total Profit]" caption="Total Profit" measure="1" displayFolder="" measureGroup="rawdata" count="0"/>
    <cacheHierarchy uniqueName="[Measures].[Profit %]" caption="Profit %" measure="1" displayFolder="" measureGroup="rawdata" count="0"/>
    <cacheHierarchy uniqueName="[Measures].[__XL_Count rawdata]" caption="__XL_Count rawdata" measure="1" displayFolder="" measureGroup="rawdata" count="0" hidden="1"/>
    <cacheHierarchy uniqueName="[Measures].[__No measures defined]" caption="__No measures defined" measure="1" displayFolder="" count="0" hidden="1"/>
  </cacheHierarchies>
  <kpis count="0"/>
  <dimensions count="2">
    <dimension measure="1" name="Measures" uniqueName="[Measures]" caption="Measures"/>
    <dimension name="rawdata" uniqueName="[rawdata]" caption="rawdata"/>
  </dimensions>
  <measureGroups count="1">
    <measureGroup name="rawdata" caption="raw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baer Miah" refreshedDate="44954.430203935182" backgroundQuery="1" createdVersion="8" refreshedVersion="8" minRefreshableVersion="3" recordCount="0" supportSubquery="1" supportAdvancedDrill="1" xr:uid="{4F46A917-7CB5-444B-A777-5297BC09F857}">
  <cacheSource type="external" connectionId="1"/>
  <cacheFields count="3">
    <cacheField name="[raw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2" level="32767"/>
    <cacheField name="[rawdata].[Geography].[Geography]" caption="Geography" numFmtId="0" hierarchy="1" level="1">
      <sharedItems containsSemiMixedTypes="0" containsNonDate="0" containsString="0"/>
    </cacheField>
  </cacheFields>
  <cacheHierarchies count="16">
    <cacheHierarchy uniqueName="[rawdata].[Sales Person]" caption="Sales Person" attribute="1" defaultMemberUniqueName="[rawdata].[Sales Person].[All]" allUniqueName="[rawdata].[Sales Person].[All]" dimensionUniqueName="[rawdata]" displayFolder="" count="0" memberValueDatatype="130" unbalanced="0"/>
    <cacheHierarchy uniqueName="[rawdata].[Geography]" caption="Geography" attribute="1" defaultMemberUniqueName="[rawdata].[Geography].[All]" allUniqueName="[rawdata].[Geography].[All]" dimensionUniqueName="[rawdata]" displayFolder="" count="2" memberValueDatatype="130" unbalanced="0">
      <fieldsUsage count="2">
        <fieldUsage x="-1"/>
        <fieldUsage x="2"/>
      </fieldsUsage>
    </cacheHierarchy>
    <cacheHierarchy uniqueName="[rawdata].[Product]" caption="Product" attribute="1" defaultMemberUniqueName="[rawdata].[Product].[All]" allUniqueName="[rawdata].[Product].[All]" dimensionUniqueName="[rawdata]" displayFolder="" count="2" memberValueDatatype="130" unbalanced="0">
      <fieldsUsage count="2">
        <fieldUsage x="-1"/>
        <fieldUsage x="0"/>
      </fieldsUsage>
    </cacheHierarchy>
    <cacheHierarchy uniqueName="[rawdata].[Amount]" caption="Amount" attribute="1" defaultMemberUniqueName="[rawdata].[Amount].[All]" allUniqueName="[rawdata].[Amount].[All]" dimensionUniqueName="[rawdata]" displayFolder="" count="0" memberValueDatatype="20" unbalanced="0"/>
    <cacheHierarchy uniqueName="[rawdata].[Units]" caption="Units" attribute="1" defaultMemberUniqueName="[rawdata].[Units].[All]" allUniqueName="[rawdata].[Units].[All]" dimensionUniqueName="[rawdata]" displayFolder="" count="0" memberValueDatatype="20" unbalanced="0"/>
    <cacheHierarchy uniqueName="[rawdata].[Cost per units]" caption="Cost per units" attribute="1" defaultMemberUniqueName="[rawdata].[Cost per units].[All]" allUniqueName="[rawdata].[Cost per units].[All]" dimensionUniqueName="[rawdata]" displayFolder="" count="0" memberValueDatatype="5" unbalanced="0"/>
    <cacheHierarchy uniqueName="[rawdata].[Cost]" caption="Cost" attribute="1" defaultMemberUniqueName="[rawdata].[Cost].[All]" allUniqueName="[rawdata].[Cost].[All]" dimensionUniqueName="[rawdata]" displayFolder="" count="0" memberValueDatatype="5" unbalanced="0"/>
    <cacheHierarchy uniqueName="[Measures].[Sum of Amount]" caption="Sum of Amount" measure="1" displayFolder="" measureGroup="raw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raw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rawdata" count="0">
      <extLst>
        <ext xmlns:x15="http://schemas.microsoft.com/office/spreadsheetml/2010/11/main" uri="{B97F6D7D-B522-45F9-BDA1-12C45D357490}">
          <x15:cacheHierarchy aggregatedColumn="6"/>
        </ext>
      </extLst>
    </cacheHierarchy>
    <cacheHierarchy uniqueName="[Measures].[Count of Geography]" caption="Count of Geography" measure="1" displayFolder="" measureGroup="rawdata" count="0">
      <extLst>
        <ext xmlns:x15="http://schemas.microsoft.com/office/spreadsheetml/2010/11/main" uri="{B97F6D7D-B522-45F9-BDA1-12C45D357490}">
          <x15:cacheHierarchy aggregatedColumn="1"/>
        </ext>
      </extLst>
    </cacheHierarchy>
    <cacheHierarchy uniqueName="[Measures].[Sales Per Units]" caption="Sales Per Units" measure="1" displayFolder="" measureGroup="rawdata" count="0"/>
    <cacheHierarchy uniqueName="[Measures].[Total Profit]" caption="Total Profit" measure="1" displayFolder="" measureGroup="rawdata" count="0" oneField="1">
      <fieldsUsage count="1">
        <fieldUsage x="1"/>
      </fieldsUsage>
    </cacheHierarchy>
    <cacheHierarchy uniqueName="[Measures].[Profit %]" caption="Profit %" measure="1" displayFolder="" measureGroup="rawdata" count="0"/>
    <cacheHierarchy uniqueName="[Measures].[__XL_Count rawdata]" caption="__XL_Count rawdata" measure="1" displayFolder="" measureGroup="rawdata" count="0" hidden="1"/>
    <cacheHierarchy uniqueName="[Measures].[__No measures defined]" caption="__No measures defined" measure="1" displayFolder="" count="0" hidden="1"/>
  </cacheHierarchies>
  <kpis count="0"/>
  <dimensions count="2">
    <dimension measure="1" name="Measures" uniqueName="[Measures]" caption="Measures"/>
    <dimension name="rawdata" uniqueName="[rawdata]" caption="rawdata"/>
  </dimensions>
  <measureGroups count="1">
    <measureGroup name="rawdata" caption="raw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baer Miah" refreshedDate="44954.488554166666" backgroundQuery="1" createdVersion="8" refreshedVersion="8" minRefreshableVersion="3" recordCount="0" supportSubquery="1" supportAdvancedDrill="1" xr:uid="{E5DAE73C-810B-49C4-8173-6866070CE1FA}">
  <cacheSource type="external" connectionId="1"/>
  <cacheFields count="6">
    <cacheField name="[raw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Units]" caption="Sum of Units" numFmtId="0" hierarchy="8" level="32767"/>
    <cacheField name="[Measures].[Total Profit]" caption="Total Profit" numFmtId="0" hierarchy="12" level="32767"/>
    <cacheField name="[Measures].[Profit %]" caption="Profit %" numFmtId="0" hierarchy="13" level="32767"/>
    <cacheField name="[rawdata].[Geography].[Geography]" caption="Geography" numFmtId="0" hierarchy="1" level="1">
      <sharedItems containsSemiMixedTypes="0" containsNonDate="0" containsString="0"/>
    </cacheField>
  </cacheFields>
  <cacheHierarchies count="16">
    <cacheHierarchy uniqueName="[rawdata].[Sales Person]" caption="Sales Person" attribute="1" defaultMemberUniqueName="[rawdata].[Sales Person].[All]" allUniqueName="[rawdata].[Sales Person].[All]" dimensionUniqueName="[rawdata]" displayFolder="" count="2" memberValueDatatype="130" unbalanced="0"/>
    <cacheHierarchy uniqueName="[rawdata].[Geography]" caption="Geography" attribute="1" defaultMemberUniqueName="[rawdata].[Geography].[All]" allUniqueName="[rawdata].[Geography].[All]" dimensionUniqueName="[rawdata]" displayFolder="" count="2" memberValueDatatype="130" unbalanced="0">
      <fieldsUsage count="2">
        <fieldUsage x="-1"/>
        <fieldUsage x="5"/>
      </fieldsUsage>
    </cacheHierarchy>
    <cacheHierarchy uniqueName="[rawdata].[Product]" caption="Product" attribute="1" defaultMemberUniqueName="[rawdata].[Product].[All]" allUniqueName="[rawdata].[Product].[All]" dimensionUniqueName="[rawdata]" displayFolder="" count="2" memberValueDatatype="130" unbalanced="0">
      <fieldsUsage count="2">
        <fieldUsage x="-1"/>
        <fieldUsage x="0"/>
      </fieldsUsage>
    </cacheHierarchy>
    <cacheHierarchy uniqueName="[rawdata].[Amount]" caption="Amount" attribute="1" defaultMemberUniqueName="[rawdata].[Amount].[All]" allUniqueName="[rawdata].[Amount].[All]" dimensionUniqueName="[rawdata]" displayFolder="" count="2" memberValueDatatype="20" unbalanced="0"/>
    <cacheHierarchy uniqueName="[rawdata].[Units]" caption="Units" attribute="1" defaultMemberUniqueName="[rawdata].[Units].[All]" allUniqueName="[rawdata].[Units].[All]" dimensionUniqueName="[rawdata]" displayFolder="" count="2" memberValueDatatype="20" unbalanced="0"/>
    <cacheHierarchy uniqueName="[rawdata].[Cost per units]" caption="Cost per units" attribute="1" defaultMemberUniqueName="[rawdata].[Cost per units].[All]" allUniqueName="[rawdata].[Cost per units].[All]" dimensionUniqueName="[rawdata]" displayFolder="" count="2" memberValueDatatype="5" unbalanced="0"/>
    <cacheHierarchy uniqueName="[rawdata].[Cost]" caption="Cost" attribute="1" defaultMemberUniqueName="[rawdata].[Cost].[All]" allUniqueName="[rawdata].[Cost].[All]" dimensionUniqueName="[rawdata]" displayFolder="" count="2" memberValueDatatype="5" unbalanced="0"/>
    <cacheHierarchy uniqueName="[Measures].[Sum of Amount]" caption="Sum of Amount" measure="1" displayFolder="" measureGroup="raw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raw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rawdata" count="0">
      <extLst>
        <ext xmlns:x15="http://schemas.microsoft.com/office/spreadsheetml/2010/11/main" uri="{B97F6D7D-B522-45F9-BDA1-12C45D357490}">
          <x15:cacheHierarchy aggregatedColumn="6"/>
        </ext>
      </extLst>
    </cacheHierarchy>
    <cacheHierarchy uniqueName="[Measures].[Count of Geography]" caption="Count of Geography" measure="1" displayFolder="" measureGroup="rawdata" count="0">
      <extLst>
        <ext xmlns:x15="http://schemas.microsoft.com/office/spreadsheetml/2010/11/main" uri="{B97F6D7D-B522-45F9-BDA1-12C45D357490}">
          <x15:cacheHierarchy aggregatedColumn="1"/>
        </ext>
      </extLst>
    </cacheHierarchy>
    <cacheHierarchy uniqueName="[Measures].[Sales Per Units]" caption="Sales Per Units" measure="1" displayFolder="" measureGroup="rawdata" count="0"/>
    <cacheHierarchy uniqueName="[Measures].[Total Profit]" caption="Total Profit" measure="1" displayFolder="" measureGroup="rawdata" count="0" oneField="1">
      <fieldsUsage count="1">
        <fieldUsage x="3"/>
      </fieldsUsage>
    </cacheHierarchy>
    <cacheHierarchy uniqueName="[Measures].[Profit %]" caption="Profit %" measure="1" displayFolder="" measureGroup="rawdata" count="0" oneField="1">
      <fieldsUsage count="1">
        <fieldUsage x="4"/>
      </fieldsUsage>
    </cacheHierarchy>
    <cacheHierarchy uniqueName="[Measures].[__XL_Count rawdata]" caption="__XL_Count rawdata" measure="1" displayFolder="" measureGroup="rawdata" count="0" hidden="1"/>
    <cacheHierarchy uniqueName="[Measures].[__No measures defined]" caption="__No measures defined" measure="1" displayFolder="" count="0" hidden="1"/>
  </cacheHierarchies>
  <kpis count="0"/>
  <dimensions count="2">
    <dimension measure="1" name="Measures" uniqueName="[Measures]" caption="Measures"/>
    <dimension name="rawdata" uniqueName="[rawdata]" caption="rawdata"/>
  </dimensions>
  <measureGroups count="1">
    <measureGroup name="rawdata" caption="raw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baer Miah" refreshedDate="44954.429584606478" backgroundQuery="1" createdVersion="3" refreshedVersion="8" minRefreshableVersion="3" recordCount="0" supportSubquery="1" supportAdvancedDrill="1" xr:uid="{7D2A3826-68CA-4ABD-A816-E0BCAAAEC361}">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rawdata].[Sales Person]" caption="Sales Person" attribute="1" defaultMemberUniqueName="[rawdata].[Sales Person].[All]" allUniqueName="[rawdata].[Sales Person].[All]" dimensionUniqueName="[rawdata]" displayFolder="" count="0" memberValueDatatype="130" unbalanced="0"/>
    <cacheHierarchy uniqueName="[rawdata].[Geography]" caption="Geography" attribute="1" defaultMemberUniqueName="[rawdata].[Geography].[All]" allUniqueName="[rawdata].[Geography].[All]" dimensionUniqueName="[rawdata]" displayFolder="" count="2" memberValueDatatype="130" unbalanced="0"/>
    <cacheHierarchy uniqueName="[rawdata].[Product]" caption="Product" attribute="1" defaultMemberUniqueName="[rawdata].[Product].[All]" allUniqueName="[rawdata].[Product].[All]" dimensionUniqueName="[rawdata]" displayFolder="" count="0" memberValueDatatype="130" unbalanced="0"/>
    <cacheHierarchy uniqueName="[rawdata].[Amount]" caption="Amount" attribute="1" defaultMemberUniqueName="[rawdata].[Amount].[All]" allUniqueName="[rawdata].[Amount].[All]" dimensionUniqueName="[rawdata]" displayFolder="" count="0" memberValueDatatype="20" unbalanced="0"/>
    <cacheHierarchy uniqueName="[rawdata].[Units]" caption="Units" attribute="1" defaultMemberUniqueName="[rawdata].[Units].[All]" allUniqueName="[rawdata].[Units].[All]" dimensionUniqueName="[rawdata]" displayFolder="" count="0" memberValueDatatype="20" unbalanced="0"/>
    <cacheHierarchy uniqueName="[rawdata].[Cost per units]" caption="Cost per units" attribute="1" defaultMemberUniqueName="[rawdata].[Cost per units].[All]" allUniqueName="[rawdata].[Cost per units].[All]" dimensionUniqueName="[rawdata]" displayFolder="" count="0" memberValueDatatype="5" unbalanced="0"/>
    <cacheHierarchy uniqueName="[rawdata].[Cost]" caption="Cost" attribute="1" defaultMemberUniqueName="[rawdata].[Cost].[All]" allUniqueName="[rawdata].[Cost].[All]" dimensionUniqueName="[rawdata]" displayFolder="" count="0" memberValueDatatype="5" unbalanced="0"/>
    <cacheHierarchy uniqueName="[Measures].[Sales Per Units]" caption="Sales Per Units" measure="1" displayFolder="" measureGroup="rawdata" count="0"/>
    <cacheHierarchy uniqueName="[Measures].[Total Profit]" caption="Total Profit" measure="1" displayFolder="" measureGroup="rawdata" count="0"/>
    <cacheHierarchy uniqueName="[Measures].[__XL_Count rawdata]" caption="__XL_Count rawdata" measure="1" displayFolder="" measureGroup="rawdata" count="0" hidden="1"/>
    <cacheHierarchy uniqueName="[Measures].[__No measures defined]" caption="__No measures defined" measure="1" displayFolder="" count="0" hidden="1"/>
    <cacheHierarchy uniqueName="[Measures].[Sum of Amount]" caption="Sum of Amount" measure="1" displayFolder="" measureGroup="rawdata" count="0" hidden="1">
      <extLst>
        <ext xmlns:x15="http://schemas.microsoft.com/office/spreadsheetml/2010/11/main" uri="{B97F6D7D-B522-45F9-BDA1-12C45D357490}">
          <x15:cacheHierarchy aggregatedColumn="3"/>
        </ext>
      </extLst>
    </cacheHierarchy>
    <cacheHierarchy uniqueName="[Measures].[Sum of Units]" caption="Sum of Units" measure="1" displayFolder="" measureGroup="rawdata" count="0" hidden="1">
      <extLst>
        <ext xmlns:x15="http://schemas.microsoft.com/office/spreadsheetml/2010/11/main" uri="{B97F6D7D-B522-45F9-BDA1-12C45D357490}">
          <x15:cacheHierarchy aggregatedColumn="4"/>
        </ext>
      </extLst>
    </cacheHierarchy>
    <cacheHierarchy uniqueName="[Measures].[Sum of Cost]" caption="Sum of Cost" measure="1" displayFolder="" measureGroup="rawdata" count="0" hidden="1">
      <extLst>
        <ext xmlns:x15="http://schemas.microsoft.com/office/spreadsheetml/2010/11/main" uri="{B97F6D7D-B522-45F9-BDA1-12C45D357490}">
          <x15:cacheHierarchy aggregatedColumn="6"/>
        </ext>
      </extLst>
    </cacheHierarchy>
    <cacheHierarchy uniqueName="[Measures].[Count of Geography]" caption="Count of Geography" measure="1" displayFolder="" measureGroup="rawdata"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1197907748"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baer Miah" refreshedDate="44954.486234143522" backgroundQuery="1" createdVersion="3" refreshedVersion="8" minRefreshableVersion="3" recordCount="0" supportSubquery="1" supportAdvancedDrill="1" xr:uid="{851DE65B-D39C-49A2-A545-CF2C60BECE9E}">
  <cacheSource type="external" connectionId="1">
    <extLst>
      <ext xmlns:x14="http://schemas.microsoft.com/office/spreadsheetml/2009/9/main" uri="{F057638F-6D5F-4e77-A914-E7F072B9BCA8}">
        <x14:sourceConnection name="ThisWorkbookDataModel"/>
      </ext>
    </extLst>
  </cacheSource>
  <cacheFields count="0"/>
  <cacheHierarchies count="16">
    <cacheHierarchy uniqueName="[rawdata].[Sales Person]" caption="Sales Person" attribute="1" defaultMemberUniqueName="[rawdata].[Sales Person].[All]" allUniqueName="[rawdata].[Sales Person].[All]" dimensionUniqueName="[rawdata]" displayFolder="" count="0" memberValueDatatype="130" unbalanced="0"/>
    <cacheHierarchy uniqueName="[rawdata].[Geography]" caption="Geography" attribute="1" defaultMemberUniqueName="[rawdata].[Geography].[All]" allUniqueName="[rawdata].[Geography].[All]" dimensionUniqueName="[rawdata]" displayFolder="" count="2" memberValueDatatype="130" unbalanced="0"/>
    <cacheHierarchy uniqueName="[rawdata].[Product]" caption="Product" attribute="1" defaultMemberUniqueName="[rawdata].[Product].[All]" allUniqueName="[rawdata].[Product].[All]" dimensionUniqueName="[rawdata]" displayFolder="" count="0" memberValueDatatype="130" unbalanced="0"/>
    <cacheHierarchy uniqueName="[rawdata].[Amount]" caption="Amount" attribute="1" defaultMemberUniqueName="[rawdata].[Amount].[All]" allUniqueName="[rawdata].[Amount].[All]" dimensionUniqueName="[rawdata]" displayFolder="" count="0" memberValueDatatype="20" unbalanced="0"/>
    <cacheHierarchy uniqueName="[rawdata].[Units]" caption="Units" attribute="1" defaultMemberUniqueName="[rawdata].[Units].[All]" allUniqueName="[rawdata].[Units].[All]" dimensionUniqueName="[rawdata]" displayFolder="" count="0" memberValueDatatype="20" unbalanced="0"/>
    <cacheHierarchy uniqueName="[rawdata].[Cost per units]" caption="Cost per units" attribute="1" defaultMemberUniqueName="[rawdata].[Cost per units].[All]" allUniqueName="[rawdata].[Cost per units].[All]" dimensionUniqueName="[rawdata]" displayFolder="" count="0" memberValueDatatype="5" unbalanced="0"/>
    <cacheHierarchy uniqueName="[rawdata].[Cost]" caption="Cost" attribute="1" defaultMemberUniqueName="[rawdata].[Cost].[All]" allUniqueName="[rawdata].[Cost].[All]" dimensionUniqueName="[rawdata]" displayFolder="" count="0" memberValueDatatype="5" unbalanced="0"/>
    <cacheHierarchy uniqueName="[Measures].[Sum of Amount]" caption="Sum of Amount" measure="1" displayFolder="" measureGroup="raw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raw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rawdata" count="0">
      <extLst>
        <ext xmlns:x15="http://schemas.microsoft.com/office/spreadsheetml/2010/11/main" uri="{B97F6D7D-B522-45F9-BDA1-12C45D357490}">
          <x15:cacheHierarchy aggregatedColumn="6"/>
        </ext>
      </extLst>
    </cacheHierarchy>
    <cacheHierarchy uniqueName="[Measures].[Count of Geography]" caption="Count of Geography" measure="1" displayFolder="" measureGroup="rawdata" count="0">
      <extLst>
        <ext xmlns:x15="http://schemas.microsoft.com/office/spreadsheetml/2010/11/main" uri="{B97F6D7D-B522-45F9-BDA1-12C45D357490}">
          <x15:cacheHierarchy aggregatedColumn="1"/>
        </ext>
      </extLst>
    </cacheHierarchy>
    <cacheHierarchy uniqueName="[Measures].[Sales Per Units]" caption="Sales Per Units" measure="1" displayFolder="" measureGroup="rawdata" count="0"/>
    <cacheHierarchy uniqueName="[Measures].[Total Profit]" caption="Total Profit" measure="1" displayFolder="" measureGroup="rawdata" count="0"/>
    <cacheHierarchy uniqueName="[Measures].[Profit %]" caption="Profit %" measure="1" displayFolder="" measureGroup="rawdata" count="0"/>
    <cacheHierarchy uniqueName="[Measures].[__XL_Count rawdata]" caption="__XL_Count rawdata" measure="1" displayFolder="" measureGroup="raw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44575950"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n v="1624"/>
    <n v="114"/>
  </r>
  <r>
    <x v="1"/>
    <x v="1"/>
    <x v="1"/>
    <n v="6706"/>
    <n v="459"/>
  </r>
  <r>
    <x v="2"/>
    <x v="1"/>
    <x v="2"/>
    <n v="959"/>
    <n v="147"/>
  </r>
  <r>
    <x v="3"/>
    <x v="2"/>
    <x v="3"/>
    <n v="9632"/>
    <n v="288"/>
  </r>
  <r>
    <x v="4"/>
    <x v="3"/>
    <x v="4"/>
    <n v="2100"/>
    <n v="414"/>
  </r>
  <r>
    <x v="0"/>
    <x v="1"/>
    <x v="5"/>
    <n v="8869"/>
    <n v="432"/>
  </r>
  <r>
    <x v="4"/>
    <x v="4"/>
    <x v="6"/>
    <n v="2681"/>
    <n v="54"/>
  </r>
  <r>
    <x v="1"/>
    <x v="1"/>
    <x v="7"/>
    <n v="5012"/>
    <n v="210"/>
  </r>
  <r>
    <x v="5"/>
    <x v="4"/>
    <x v="8"/>
    <n v="1281"/>
    <n v="75"/>
  </r>
  <r>
    <x v="6"/>
    <x v="0"/>
    <x v="8"/>
    <n v="4991"/>
    <n v="12"/>
  </r>
  <r>
    <x v="7"/>
    <x v="3"/>
    <x v="4"/>
    <n v="1785"/>
    <n v="462"/>
  </r>
  <r>
    <x v="8"/>
    <x v="0"/>
    <x v="9"/>
    <n v="3983"/>
    <n v="144"/>
  </r>
  <r>
    <x v="2"/>
    <x v="4"/>
    <x v="10"/>
    <n v="2646"/>
    <n v="120"/>
  </r>
  <r>
    <x v="7"/>
    <x v="5"/>
    <x v="11"/>
    <n v="252"/>
    <n v="54"/>
  </r>
  <r>
    <x v="8"/>
    <x v="1"/>
    <x v="4"/>
    <n v="2464"/>
    <n v="234"/>
  </r>
  <r>
    <x v="8"/>
    <x v="1"/>
    <x v="12"/>
    <n v="2114"/>
    <n v="66"/>
  </r>
  <r>
    <x v="4"/>
    <x v="0"/>
    <x v="6"/>
    <n v="7693"/>
    <n v="87"/>
  </r>
  <r>
    <x v="6"/>
    <x v="5"/>
    <x v="13"/>
    <n v="15610"/>
    <n v="339"/>
  </r>
  <r>
    <x v="3"/>
    <x v="5"/>
    <x v="7"/>
    <n v="336"/>
    <n v="144"/>
  </r>
  <r>
    <x v="7"/>
    <x v="3"/>
    <x v="13"/>
    <n v="9443"/>
    <n v="162"/>
  </r>
  <r>
    <x v="2"/>
    <x v="5"/>
    <x v="14"/>
    <n v="8155"/>
    <n v="90"/>
  </r>
  <r>
    <x v="1"/>
    <x v="4"/>
    <x v="14"/>
    <n v="1701"/>
    <n v="234"/>
  </r>
  <r>
    <x v="9"/>
    <x v="4"/>
    <x v="7"/>
    <n v="2205"/>
    <n v="141"/>
  </r>
  <r>
    <x v="1"/>
    <x v="0"/>
    <x v="15"/>
    <n v="1771"/>
    <n v="204"/>
  </r>
  <r>
    <x v="3"/>
    <x v="1"/>
    <x v="16"/>
    <n v="2114"/>
    <n v="186"/>
  </r>
  <r>
    <x v="3"/>
    <x v="2"/>
    <x v="11"/>
    <n v="10311"/>
    <n v="231"/>
  </r>
  <r>
    <x v="8"/>
    <x v="3"/>
    <x v="10"/>
    <n v="21"/>
    <n v="168"/>
  </r>
  <r>
    <x v="9"/>
    <x v="1"/>
    <x v="13"/>
    <n v="1974"/>
    <n v="195"/>
  </r>
  <r>
    <x v="6"/>
    <x v="2"/>
    <x v="14"/>
    <n v="6314"/>
    <n v="15"/>
  </r>
  <r>
    <x v="9"/>
    <x v="0"/>
    <x v="14"/>
    <n v="4683"/>
    <n v="30"/>
  </r>
  <r>
    <x v="3"/>
    <x v="0"/>
    <x v="17"/>
    <n v="6398"/>
    <n v="102"/>
  </r>
  <r>
    <x v="7"/>
    <x v="1"/>
    <x v="15"/>
    <n v="553"/>
    <n v="15"/>
  </r>
  <r>
    <x v="1"/>
    <x v="3"/>
    <x v="0"/>
    <n v="7021"/>
    <n v="183"/>
  </r>
  <r>
    <x v="0"/>
    <x v="3"/>
    <x v="7"/>
    <n v="5817"/>
    <n v="12"/>
  </r>
  <r>
    <x v="3"/>
    <x v="3"/>
    <x v="8"/>
    <n v="3976"/>
    <n v="72"/>
  </r>
  <r>
    <x v="4"/>
    <x v="4"/>
    <x v="18"/>
    <n v="1134"/>
    <n v="282"/>
  </r>
  <r>
    <x v="7"/>
    <x v="3"/>
    <x v="19"/>
    <n v="6027"/>
    <n v="144"/>
  </r>
  <r>
    <x v="4"/>
    <x v="0"/>
    <x v="10"/>
    <n v="1904"/>
    <n v="405"/>
  </r>
  <r>
    <x v="5"/>
    <x v="5"/>
    <x v="1"/>
    <n v="3262"/>
    <n v="75"/>
  </r>
  <r>
    <x v="0"/>
    <x v="5"/>
    <x v="18"/>
    <n v="2289"/>
    <n v="135"/>
  </r>
  <r>
    <x v="6"/>
    <x v="5"/>
    <x v="18"/>
    <n v="6986"/>
    <n v="21"/>
  </r>
  <r>
    <x v="7"/>
    <x v="4"/>
    <x v="14"/>
    <n v="4417"/>
    <n v="153"/>
  </r>
  <r>
    <x v="4"/>
    <x v="5"/>
    <x v="16"/>
    <n v="1442"/>
    <n v="15"/>
  </r>
  <r>
    <x v="8"/>
    <x v="1"/>
    <x v="8"/>
    <n v="2415"/>
    <n v="255"/>
  </r>
  <r>
    <x v="7"/>
    <x v="0"/>
    <x v="15"/>
    <n v="238"/>
    <n v="18"/>
  </r>
  <r>
    <x v="4"/>
    <x v="0"/>
    <x v="14"/>
    <n v="4949"/>
    <n v="189"/>
  </r>
  <r>
    <x v="6"/>
    <x v="4"/>
    <x v="1"/>
    <n v="5075"/>
    <n v="21"/>
  </r>
  <r>
    <x v="8"/>
    <x v="2"/>
    <x v="10"/>
    <n v="9198"/>
    <n v="36"/>
  </r>
  <r>
    <x v="4"/>
    <x v="5"/>
    <x v="12"/>
    <n v="3339"/>
    <n v="75"/>
  </r>
  <r>
    <x v="0"/>
    <x v="5"/>
    <x v="9"/>
    <n v="5019"/>
    <n v="156"/>
  </r>
  <r>
    <x v="6"/>
    <x v="2"/>
    <x v="10"/>
    <n v="16184"/>
    <n v="39"/>
  </r>
  <r>
    <x v="4"/>
    <x v="2"/>
    <x v="20"/>
    <n v="497"/>
    <n v="63"/>
  </r>
  <r>
    <x v="7"/>
    <x v="2"/>
    <x v="12"/>
    <n v="8211"/>
    <n v="75"/>
  </r>
  <r>
    <x v="7"/>
    <x v="4"/>
    <x v="19"/>
    <n v="6580"/>
    <n v="183"/>
  </r>
  <r>
    <x v="3"/>
    <x v="1"/>
    <x v="11"/>
    <n v="4760"/>
    <n v="69"/>
  </r>
  <r>
    <x v="0"/>
    <x v="2"/>
    <x v="4"/>
    <n v="5439"/>
    <n v="30"/>
  </r>
  <r>
    <x v="3"/>
    <x v="5"/>
    <x v="9"/>
    <n v="1463"/>
    <n v="39"/>
  </r>
  <r>
    <x v="8"/>
    <x v="5"/>
    <x v="1"/>
    <n v="7777"/>
    <n v="504"/>
  </r>
  <r>
    <x v="2"/>
    <x v="0"/>
    <x v="12"/>
    <n v="1085"/>
    <n v="273"/>
  </r>
  <r>
    <x v="6"/>
    <x v="0"/>
    <x v="6"/>
    <n v="182"/>
    <n v="48"/>
  </r>
  <r>
    <x v="4"/>
    <x v="5"/>
    <x v="18"/>
    <n v="4242"/>
    <n v="207"/>
  </r>
  <r>
    <x v="4"/>
    <x v="2"/>
    <x v="1"/>
    <n v="6118"/>
    <n v="9"/>
  </r>
  <r>
    <x v="9"/>
    <x v="2"/>
    <x v="14"/>
    <n v="2317"/>
    <n v="261"/>
  </r>
  <r>
    <x v="4"/>
    <x v="4"/>
    <x v="10"/>
    <n v="938"/>
    <n v="6"/>
  </r>
  <r>
    <x v="1"/>
    <x v="0"/>
    <x v="16"/>
    <n v="9709"/>
    <n v="30"/>
  </r>
  <r>
    <x v="5"/>
    <x v="5"/>
    <x v="13"/>
    <n v="2205"/>
    <n v="138"/>
  </r>
  <r>
    <x v="5"/>
    <x v="0"/>
    <x v="9"/>
    <n v="4487"/>
    <n v="111"/>
  </r>
  <r>
    <x v="6"/>
    <x v="1"/>
    <x v="3"/>
    <n v="2415"/>
    <n v="15"/>
  </r>
  <r>
    <x v="0"/>
    <x v="5"/>
    <x v="15"/>
    <n v="4018"/>
    <n v="162"/>
  </r>
  <r>
    <x v="6"/>
    <x v="5"/>
    <x v="15"/>
    <n v="861"/>
    <n v="195"/>
  </r>
  <r>
    <x v="9"/>
    <x v="4"/>
    <x v="8"/>
    <n v="5586"/>
    <n v="525"/>
  </r>
  <r>
    <x v="5"/>
    <x v="5"/>
    <x v="5"/>
    <n v="2226"/>
    <n v="48"/>
  </r>
  <r>
    <x v="2"/>
    <x v="5"/>
    <x v="19"/>
    <n v="14329"/>
    <n v="150"/>
  </r>
  <r>
    <x v="2"/>
    <x v="5"/>
    <x v="13"/>
    <n v="8463"/>
    <n v="492"/>
  </r>
  <r>
    <x v="6"/>
    <x v="5"/>
    <x v="12"/>
    <n v="2891"/>
    <n v="102"/>
  </r>
  <r>
    <x v="8"/>
    <x v="2"/>
    <x v="14"/>
    <n v="3773"/>
    <n v="165"/>
  </r>
  <r>
    <x v="3"/>
    <x v="2"/>
    <x v="19"/>
    <n v="854"/>
    <n v="309"/>
  </r>
  <r>
    <x v="4"/>
    <x v="2"/>
    <x v="9"/>
    <n v="4970"/>
    <n v="156"/>
  </r>
  <r>
    <x v="2"/>
    <x v="1"/>
    <x v="21"/>
    <n v="98"/>
    <n v="159"/>
  </r>
  <r>
    <x v="6"/>
    <x v="1"/>
    <x v="16"/>
    <n v="13391"/>
    <n v="201"/>
  </r>
  <r>
    <x v="1"/>
    <x v="3"/>
    <x v="6"/>
    <n v="8890"/>
    <n v="210"/>
  </r>
  <r>
    <x v="7"/>
    <x v="4"/>
    <x v="11"/>
    <n v="56"/>
    <n v="51"/>
  </r>
  <r>
    <x v="8"/>
    <x v="2"/>
    <x v="4"/>
    <n v="3339"/>
    <n v="39"/>
  </r>
  <r>
    <x v="9"/>
    <x v="1"/>
    <x v="3"/>
    <n v="3808"/>
    <n v="279"/>
  </r>
  <r>
    <x v="9"/>
    <x v="4"/>
    <x v="11"/>
    <n v="63"/>
    <n v="123"/>
  </r>
  <r>
    <x v="7"/>
    <x v="3"/>
    <x v="18"/>
    <n v="7812"/>
    <n v="81"/>
  </r>
  <r>
    <x v="0"/>
    <x v="0"/>
    <x v="15"/>
    <n v="7693"/>
    <n v="21"/>
  </r>
  <r>
    <x v="8"/>
    <x v="2"/>
    <x v="19"/>
    <n v="973"/>
    <n v="162"/>
  </r>
  <r>
    <x v="9"/>
    <x v="1"/>
    <x v="20"/>
    <n v="567"/>
    <n v="228"/>
  </r>
  <r>
    <x v="9"/>
    <x v="2"/>
    <x v="12"/>
    <n v="2471"/>
    <n v="342"/>
  </r>
  <r>
    <x v="6"/>
    <x v="4"/>
    <x v="11"/>
    <n v="7189"/>
    <n v="54"/>
  </r>
  <r>
    <x v="3"/>
    <x v="1"/>
    <x v="19"/>
    <n v="7455"/>
    <n v="216"/>
  </r>
  <r>
    <x v="8"/>
    <x v="5"/>
    <x v="21"/>
    <n v="3108"/>
    <n v="54"/>
  </r>
  <r>
    <x v="4"/>
    <x v="4"/>
    <x v="4"/>
    <n v="469"/>
    <n v="75"/>
  </r>
  <r>
    <x v="2"/>
    <x v="0"/>
    <x v="14"/>
    <n v="2737"/>
    <n v="93"/>
  </r>
  <r>
    <x v="2"/>
    <x v="0"/>
    <x v="4"/>
    <n v="4305"/>
    <n v="156"/>
  </r>
  <r>
    <x v="2"/>
    <x v="4"/>
    <x v="9"/>
    <n v="2408"/>
    <n v="9"/>
  </r>
  <r>
    <x v="8"/>
    <x v="2"/>
    <x v="15"/>
    <n v="1281"/>
    <n v="18"/>
  </r>
  <r>
    <x v="0"/>
    <x v="1"/>
    <x v="1"/>
    <n v="12348"/>
    <n v="234"/>
  </r>
  <r>
    <x v="8"/>
    <x v="5"/>
    <x v="19"/>
    <n v="3689"/>
    <n v="312"/>
  </r>
  <r>
    <x v="5"/>
    <x v="2"/>
    <x v="15"/>
    <n v="2870"/>
    <n v="300"/>
  </r>
  <r>
    <x v="7"/>
    <x v="2"/>
    <x v="18"/>
    <n v="798"/>
    <n v="519"/>
  </r>
  <r>
    <x v="3"/>
    <x v="0"/>
    <x v="20"/>
    <n v="2933"/>
    <n v="9"/>
  </r>
  <r>
    <x v="6"/>
    <x v="1"/>
    <x v="2"/>
    <n v="2744"/>
    <n v="9"/>
  </r>
  <r>
    <x v="0"/>
    <x v="2"/>
    <x v="5"/>
    <n v="9772"/>
    <n v="90"/>
  </r>
  <r>
    <x v="5"/>
    <x v="5"/>
    <x v="4"/>
    <n v="1568"/>
    <n v="96"/>
  </r>
  <r>
    <x v="7"/>
    <x v="2"/>
    <x v="10"/>
    <n v="11417"/>
    <n v="21"/>
  </r>
  <r>
    <x v="0"/>
    <x v="5"/>
    <x v="21"/>
    <n v="6748"/>
    <n v="48"/>
  </r>
  <r>
    <x v="9"/>
    <x v="2"/>
    <x v="18"/>
    <n v="1407"/>
    <n v="72"/>
  </r>
  <r>
    <x v="1"/>
    <x v="1"/>
    <x v="12"/>
    <n v="2023"/>
    <n v="168"/>
  </r>
  <r>
    <x v="6"/>
    <x v="3"/>
    <x v="21"/>
    <n v="5236"/>
    <n v="51"/>
  </r>
  <r>
    <x v="3"/>
    <x v="2"/>
    <x v="15"/>
    <n v="1925"/>
    <n v="192"/>
  </r>
  <r>
    <x v="5"/>
    <x v="0"/>
    <x v="8"/>
    <n v="6608"/>
    <n v="225"/>
  </r>
  <r>
    <x v="4"/>
    <x v="5"/>
    <x v="21"/>
    <n v="8008"/>
    <n v="456"/>
  </r>
  <r>
    <x v="9"/>
    <x v="5"/>
    <x v="4"/>
    <n v="1428"/>
    <n v="93"/>
  </r>
  <r>
    <x v="4"/>
    <x v="5"/>
    <x v="2"/>
    <n v="525"/>
    <n v="48"/>
  </r>
  <r>
    <x v="4"/>
    <x v="0"/>
    <x v="3"/>
    <n v="1505"/>
    <n v="102"/>
  </r>
  <r>
    <x v="5"/>
    <x v="1"/>
    <x v="0"/>
    <n v="6755"/>
    <n v="252"/>
  </r>
  <r>
    <x v="7"/>
    <x v="0"/>
    <x v="3"/>
    <n v="11571"/>
    <n v="138"/>
  </r>
  <r>
    <x v="0"/>
    <x v="4"/>
    <x v="4"/>
    <n v="2541"/>
    <n v="90"/>
  </r>
  <r>
    <x v="3"/>
    <x v="0"/>
    <x v="0"/>
    <n v="1526"/>
    <n v="240"/>
  </r>
  <r>
    <x v="0"/>
    <x v="4"/>
    <x v="2"/>
    <n v="6125"/>
    <n v="102"/>
  </r>
  <r>
    <x v="3"/>
    <x v="1"/>
    <x v="18"/>
    <n v="847"/>
    <n v="129"/>
  </r>
  <r>
    <x v="1"/>
    <x v="1"/>
    <x v="18"/>
    <n v="4753"/>
    <n v="300"/>
  </r>
  <r>
    <x v="4"/>
    <x v="4"/>
    <x v="5"/>
    <n v="959"/>
    <n v="135"/>
  </r>
  <r>
    <x v="5"/>
    <x v="1"/>
    <x v="17"/>
    <n v="2793"/>
    <n v="114"/>
  </r>
  <r>
    <x v="5"/>
    <x v="1"/>
    <x v="8"/>
    <n v="4606"/>
    <n v="63"/>
  </r>
  <r>
    <x v="5"/>
    <x v="2"/>
    <x v="12"/>
    <n v="5551"/>
    <n v="252"/>
  </r>
  <r>
    <x v="9"/>
    <x v="2"/>
    <x v="1"/>
    <n v="6657"/>
    <n v="303"/>
  </r>
  <r>
    <x v="5"/>
    <x v="3"/>
    <x v="9"/>
    <n v="4438"/>
    <n v="246"/>
  </r>
  <r>
    <x v="1"/>
    <x v="4"/>
    <x v="7"/>
    <n v="168"/>
    <n v="84"/>
  </r>
  <r>
    <x v="5"/>
    <x v="5"/>
    <x v="9"/>
    <n v="7777"/>
    <n v="39"/>
  </r>
  <r>
    <x v="6"/>
    <x v="2"/>
    <x v="9"/>
    <n v="3339"/>
    <n v="348"/>
  </r>
  <r>
    <x v="5"/>
    <x v="0"/>
    <x v="5"/>
    <n v="6391"/>
    <n v="48"/>
  </r>
  <r>
    <x v="6"/>
    <x v="0"/>
    <x v="7"/>
    <n v="518"/>
    <n v="75"/>
  </r>
  <r>
    <x v="5"/>
    <x v="4"/>
    <x v="19"/>
    <n v="5677"/>
    <n v="258"/>
  </r>
  <r>
    <x v="4"/>
    <x v="3"/>
    <x v="9"/>
    <n v="6048"/>
    <n v="27"/>
  </r>
  <r>
    <x v="1"/>
    <x v="4"/>
    <x v="1"/>
    <n v="3752"/>
    <n v="213"/>
  </r>
  <r>
    <x v="6"/>
    <x v="1"/>
    <x v="12"/>
    <n v="4480"/>
    <n v="357"/>
  </r>
  <r>
    <x v="2"/>
    <x v="0"/>
    <x v="2"/>
    <n v="259"/>
    <n v="207"/>
  </r>
  <r>
    <x v="1"/>
    <x v="0"/>
    <x v="0"/>
    <n v="42"/>
    <n v="150"/>
  </r>
  <r>
    <x v="3"/>
    <x v="2"/>
    <x v="21"/>
    <n v="98"/>
    <n v="204"/>
  </r>
  <r>
    <x v="5"/>
    <x v="1"/>
    <x v="18"/>
    <n v="2478"/>
    <n v="21"/>
  </r>
  <r>
    <x v="3"/>
    <x v="5"/>
    <x v="5"/>
    <n v="7847"/>
    <n v="174"/>
  </r>
  <r>
    <x v="7"/>
    <x v="0"/>
    <x v="9"/>
    <n v="9926"/>
    <n v="201"/>
  </r>
  <r>
    <x v="1"/>
    <x v="4"/>
    <x v="11"/>
    <n v="819"/>
    <n v="510"/>
  </r>
  <r>
    <x v="4"/>
    <x v="3"/>
    <x v="12"/>
    <n v="3052"/>
    <n v="378"/>
  </r>
  <r>
    <x v="2"/>
    <x v="5"/>
    <x v="20"/>
    <n v="6832"/>
    <n v="27"/>
  </r>
  <r>
    <x v="7"/>
    <x v="3"/>
    <x v="10"/>
    <n v="2016"/>
    <n v="117"/>
  </r>
  <r>
    <x v="4"/>
    <x v="4"/>
    <x v="20"/>
    <n v="7322"/>
    <n v="36"/>
  </r>
  <r>
    <x v="1"/>
    <x v="1"/>
    <x v="5"/>
    <n v="357"/>
    <n v="126"/>
  </r>
  <r>
    <x v="2"/>
    <x v="3"/>
    <x v="4"/>
    <n v="3192"/>
    <n v="72"/>
  </r>
  <r>
    <x v="5"/>
    <x v="2"/>
    <x v="7"/>
    <n v="8435"/>
    <n v="42"/>
  </r>
  <r>
    <x v="0"/>
    <x v="3"/>
    <x v="12"/>
    <n v="0"/>
    <n v="135"/>
  </r>
  <r>
    <x v="5"/>
    <x v="5"/>
    <x v="17"/>
    <n v="8862"/>
    <n v="189"/>
  </r>
  <r>
    <x v="4"/>
    <x v="0"/>
    <x v="19"/>
    <n v="3556"/>
    <n v="459"/>
  </r>
  <r>
    <x v="6"/>
    <x v="5"/>
    <x v="16"/>
    <n v="7280"/>
    <n v="201"/>
  </r>
  <r>
    <x v="4"/>
    <x v="5"/>
    <x v="0"/>
    <n v="3402"/>
    <n v="366"/>
  </r>
  <r>
    <x v="8"/>
    <x v="0"/>
    <x v="12"/>
    <n v="4592"/>
    <n v="324"/>
  </r>
  <r>
    <x v="2"/>
    <x v="1"/>
    <x v="16"/>
    <n v="7833"/>
    <n v="243"/>
  </r>
  <r>
    <x v="7"/>
    <x v="3"/>
    <x v="20"/>
    <n v="7651"/>
    <n v="213"/>
  </r>
  <r>
    <x v="0"/>
    <x v="1"/>
    <x v="0"/>
    <n v="2275"/>
    <n v="447"/>
  </r>
  <r>
    <x v="0"/>
    <x v="4"/>
    <x v="11"/>
    <n v="5670"/>
    <n v="297"/>
  </r>
  <r>
    <x v="5"/>
    <x v="1"/>
    <x v="10"/>
    <n v="2135"/>
    <n v="27"/>
  </r>
  <r>
    <x v="0"/>
    <x v="5"/>
    <x v="14"/>
    <n v="2779"/>
    <n v="75"/>
  </r>
  <r>
    <x v="9"/>
    <x v="3"/>
    <x v="5"/>
    <n v="12950"/>
    <n v="30"/>
  </r>
  <r>
    <x v="5"/>
    <x v="2"/>
    <x v="3"/>
    <n v="2646"/>
    <n v="177"/>
  </r>
  <r>
    <x v="0"/>
    <x v="5"/>
    <x v="5"/>
    <n v="3794"/>
    <n v="159"/>
  </r>
  <r>
    <x v="8"/>
    <x v="1"/>
    <x v="5"/>
    <n v="819"/>
    <n v="306"/>
  </r>
  <r>
    <x v="8"/>
    <x v="5"/>
    <x v="13"/>
    <n v="2583"/>
    <n v="18"/>
  </r>
  <r>
    <x v="5"/>
    <x v="1"/>
    <x v="15"/>
    <n v="4585"/>
    <n v="240"/>
  </r>
  <r>
    <x v="6"/>
    <x v="5"/>
    <x v="5"/>
    <n v="1652"/>
    <n v="93"/>
  </r>
  <r>
    <x v="9"/>
    <x v="5"/>
    <x v="21"/>
    <n v="4991"/>
    <n v="9"/>
  </r>
  <r>
    <x v="1"/>
    <x v="5"/>
    <x v="10"/>
    <n v="2009"/>
    <n v="219"/>
  </r>
  <r>
    <x v="7"/>
    <x v="3"/>
    <x v="7"/>
    <n v="1568"/>
    <n v="141"/>
  </r>
  <r>
    <x v="3"/>
    <x v="0"/>
    <x v="13"/>
    <n v="3388"/>
    <n v="123"/>
  </r>
  <r>
    <x v="0"/>
    <x v="4"/>
    <x v="17"/>
    <n v="623"/>
    <n v="51"/>
  </r>
  <r>
    <x v="4"/>
    <x v="2"/>
    <x v="2"/>
    <n v="10073"/>
    <n v="120"/>
  </r>
  <r>
    <x v="1"/>
    <x v="3"/>
    <x v="21"/>
    <n v="1561"/>
    <n v="27"/>
  </r>
  <r>
    <x v="2"/>
    <x v="2"/>
    <x v="18"/>
    <n v="11522"/>
    <n v="204"/>
  </r>
  <r>
    <x v="4"/>
    <x v="4"/>
    <x v="11"/>
    <n v="2317"/>
    <n v="123"/>
  </r>
  <r>
    <x v="9"/>
    <x v="0"/>
    <x v="19"/>
    <n v="3059"/>
    <n v="27"/>
  </r>
  <r>
    <x v="3"/>
    <x v="0"/>
    <x v="21"/>
    <n v="2324"/>
    <n v="177"/>
  </r>
  <r>
    <x v="8"/>
    <x v="3"/>
    <x v="21"/>
    <n v="4956"/>
    <n v="171"/>
  </r>
  <r>
    <x v="9"/>
    <x v="5"/>
    <x v="15"/>
    <n v="5355"/>
    <n v="204"/>
  </r>
  <r>
    <x v="8"/>
    <x v="5"/>
    <x v="8"/>
    <n v="7259"/>
    <n v="276"/>
  </r>
  <r>
    <x v="1"/>
    <x v="0"/>
    <x v="21"/>
    <n v="6279"/>
    <n v="45"/>
  </r>
  <r>
    <x v="0"/>
    <x v="4"/>
    <x v="12"/>
    <n v="2541"/>
    <n v="45"/>
  </r>
  <r>
    <x v="4"/>
    <x v="1"/>
    <x v="18"/>
    <n v="3864"/>
    <n v="177"/>
  </r>
  <r>
    <x v="6"/>
    <x v="2"/>
    <x v="11"/>
    <n v="6146"/>
    <n v="63"/>
  </r>
  <r>
    <x v="2"/>
    <x v="3"/>
    <x v="3"/>
    <n v="2639"/>
    <n v="204"/>
  </r>
  <r>
    <x v="1"/>
    <x v="0"/>
    <x v="7"/>
    <n v="1890"/>
    <n v="195"/>
  </r>
  <r>
    <x v="5"/>
    <x v="5"/>
    <x v="8"/>
    <n v="1932"/>
    <n v="369"/>
  </r>
  <r>
    <x v="8"/>
    <x v="5"/>
    <x v="4"/>
    <n v="6300"/>
    <n v="42"/>
  </r>
  <r>
    <x v="4"/>
    <x v="0"/>
    <x v="0"/>
    <n v="560"/>
    <n v="81"/>
  </r>
  <r>
    <x v="2"/>
    <x v="0"/>
    <x v="21"/>
    <n v="2856"/>
    <n v="246"/>
  </r>
  <r>
    <x v="2"/>
    <x v="5"/>
    <x v="9"/>
    <n v="707"/>
    <n v="174"/>
  </r>
  <r>
    <x v="1"/>
    <x v="1"/>
    <x v="0"/>
    <n v="3598"/>
    <n v="81"/>
  </r>
  <r>
    <x v="0"/>
    <x v="1"/>
    <x v="7"/>
    <n v="6853"/>
    <n v="372"/>
  </r>
  <r>
    <x v="0"/>
    <x v="1"/>
    <x v="10"/>
    <n v="4725"/>
    <n v="174"/>
  </r>
  <r>
    <x v="3"/>
    <x v="2"/>
    <x v="1"/>
    <n v="10304"/>
    <n v="84"/>
  </r>
  <r>
    <x v="3"/>
    <x v="5"/>
    <x v="10"/>
    <n v="1274"/>
    <n v="225"/>
  </r>
  <r>
    <x v="6"/>
    <x v="2"/>
    <x v="0"/>
    <n v="1526"/>
    <n v="105"/>
  </r>
  <r>
    <x v="0"/>
    <x v="3"/>
    <x v="19"/>
    <n v="3101"/>
    <n v="225"/>
  </r>
  <r>
    <x v="7"/>
    <x v="0"/>
    <x v="8"/>
    <n v="1057"/>
    <n v="54"/>
  </r>
  <r>
    <x v="5"/>
    <x v="0"/>
    <x v="21"/>
    <n v="5306"/>
    <n v="0"/>
  </r>
  <r>
    <x v="6"/>
    <x v="3"/>
    <x v="17"/>
    <n v="4018"/>
    <n v="171"/>
  </r>
  <r>
    <x v="2"/>
    <x v="5"/>
    <x v="10"/>
    <n v="938"/>
    <n v="189"/>
  </r>
  <r>
    <x v="5"/>
    <x v="4"/>
    <x v="3"/>
    <n v="1778"/>
    <n v="270"/>
  </r>
  <r>
    <x v="4"/>
    <x v="3"/>
    <x v="0"/>
    <n v="1638"/>
    <n v="63"/>
  </r>
  <r>
    <x v="3"/>
    <x v="4"/>
    <x v="4"/>
    <n v="154"/>
    <n v="21"/>
  </r>
  <r>
    <x v="5"/>
    <x v="0"/>
    <x v="7"/>
    <n v="9835"/>
    <n v="207"/>
  </r>
  <r>
    <x v="2"/>
    <x v="0"/>
    <x v="13"/>
    <n v="7273"/>
    <n v="96"/>
  </r>
  <r>
    <x v="6"/>
    <x v="3"/>
    <x v="7"/>
    <n v="6909"/>
    <n v="81"/>
  </r>
  <r>
    <x v="2"/>
    <x v="3"/>
    <x v="17"/>
    <n v="3920"/>
    <n v="306"/>
  </r>
  <r>
    <x v="9"/>
    <x v="3"/>
    <x v="20"/>
    <n v="4858"/>
    <n v="279"/>
  </r>
  <r>
    <x v="7"/>
    <x v="4"/>
    <x v="2"/>
    <n v="3549"/>
    <n v="3"/>
  </r>
  <r>
    <x v="5"/>
    <x v="3"/>
    <x v="18"/>
    <n v="966"/>
    <n v="198"/>
  </r>
  <r>
    <x v="6"/>
    <x v="3"/>
    <x v="3"/>
    <n v="385"/>
    <n v="249"/>
  </r>
  <r>
    <x v="4"/>
    <x v="5"/>
    <x v="10"/>
    <n v="2219"/>
    <n v="75"/>
  </r>
  <r>
    <x v="2"/>
    <x v="2"/>
    <x v="1"/>
    <n v="2954"/>
    <n v="189"/>
  </r>
  <r>
    <x v="5"/>
    <x v="2"/>
    <x v="1"/>
    <n v="280"/>
    <n v="87"/>
  </r>
  <r>
    <x v="3"/>
    <x v="2"/>
    <x v="0"/>
    <n v="6118"/>
    <n v="174"/>
  </r>
  <r>
    <x v="7"/>
    <x v="3"/>
    <x v="16"/>
    <n v="4802"/>
    <n v="36"/>
  </r>
  <r>
    <x v="2"/>
    <x v="4"/>
    <x v="17"/>
    <n v="4137"/>
    <n v="60"/>
  </r>
  <r>
    <x v="8"/>
    <x v="1"/>
    <x v="14"/>
    <n v="2023"/>
    <n v="78"/>
  </r>
  <r>
    <x v="2"/>
    <x v="2"/>
    <x v="0"/>
    <n v="9051"/>
    <n v="57"/>
  </r>
  <r>
    <x v="2"/>
    <x v="0"/>
    <x v="19"/>
    <n v="2919"/>
    <n v="45"/>
  </r>
  <r>
    <x v="3"/>
    <x v="4"/>
    <x v="7"/>
    <n v="5915"/>
    <n v="3"/>
  </r>
  <r>
    <x v="9"/>
    <x v="1"/>
    <x v="16"/>
    <n v="2562"/>
    <n v="6"/>
  </r>
  <r>
    <x v="6"/>
    <x v="0"/>
    <x v="4"/>
    <n v="8813"/>
    <n v="21"/>
  </r>
  <r>
    <x v="6"/>
    <x v="2"/>
    <x v="3"/>
    <n v="6111"/>
    <n v="3"/>
  </r>
  <r>
    <x v="1"/>
    <x v="5"/>
    <x v="6"/>
    <n v="3507"/>
    <n v="288"/>
  </r>
  <r>
    <x v="4"/>
    <x v="2"/>
    <x v="11"/>
    <n v="4319"/>
    <n v="30"/>
  </r>
  <r>
    <x v="0"/>
    <x v="4"/>
    <x v="21"/>
    <n v="609"/>
    <n v="87"/>
  </r>
  <r>
    <x v="0"/>
    <x v="3"/>
    <x v="18"/>
    <n v="6370"/>
    <n v="30"/>
  </r>
  <r>
    <x v="6"/>
    <x v="4"/>
    <x v="15"/>
    <n v="5474"/>
    <n v="168"/>
  </r>
  <r>
    <x v="0"/>
    <x v="2"/>
    <x v="18"/>
    <n v="3164"/>
    <n v="306"/>
  </r>
  <r>
    <x v="4"/>
    <x v="1"/>
    <x v="2"/>
    <n v="1302"/>
    <n v="402"/>
  </r>
  <r>
    <x v="8"/>
    <x v="0"/>
    <x v="19"/>
    <n v="7308"/>
    <n v="327"/>
  </r>
  <r>
    <x v="0"/>
    <x v="0"/>
    <x v="18"/>
    <n v="6132"/>
    <n v="93"/>
  </r>
  <r>
    <x v="9"/>
    <x v="1"/>
    <x v="8"/>
    <n v="3472"/>
    <n v="96"/>
  </r>
  <r>
    <x v="1"/>
    <x v="3"/>
    <x v="3"/>
    <n v="9660"/>
    <n v="27"/>
  </r>
  <r>
    <x v="2"/>
    <x v="4"/>
    <x v="21"/>
    <n v="2436"/>
    <n v="99"/>
  </r>
  <r>
    <x v="2"/>
    <x v="4"/>
    <x v="5"/>
    <n v="9506"/>
    <n v="87"/>
  </r>
  <r>
    <x v="9"/>
    <x v="0"/>
    <x v="20"/>
    <n v="245"/>
    <n v="288"/>
  </r>
  <r>
    <x v="1"/>
    <x v="1"/>
    <x v="13"/>
    <n v="2702"/>
    <n v="363"/>
  </r>
  <r>
    <x v="9"/>
    <x v="5"/>
    <x v="9"/>
    <n v="700"/>
    <n v="87"/>
  </r>
  <r>
    <x v="4"/>
    <x v="5"/>
    <x v="9"/>
    <n v="3759"/>
    <n v="150"/>
  </r>
  <r>
    <x v="7"/>
    <x v="1"/>
    <x v="9"/>
    <n v="1589"/>
    <n v="303"/>
  </r>
  <r>
    <x v="5"/>
    <x v="1"/>
    <x v="19"/>
    <n v="5194"/>
    <n v="288"/>
  </r>
  <r>
    <x v="9"/>
    <x v="2"/>
    <x v="11"/>
    <n v="945"/>
    <n v="75"/>
  </r>
  <r>
    <x v="0"/>
    <x v="4"/>
    <x v="6"/>
    <n v="1988"/>
    <n v="39"/>
  </r>
  <r>
    <x v="4"/>
    <x v="5"/>
    <x v="1"/>
    <n v="6734"/>
    <n v="123"/>
  </r>
  <r>
    <x v="0"/>
    <x v="2"/>
    <x v="2"/>
    <n v="217"/>
    <n v="36"/>
  </r>
  <r>
    <x v="6"/>
    <x v="5"/>
    <x v="7"/>
    <n v="6279"/>
    <n v="237"/>
  </r>
  <r>
    <x v="0"/>
    <x v="2"/>
    <x v="11"/>
    <n v="4424"/>
    <n v="201"/>
  </r>
  <r>
    <x v="7"/>
    <x v="2"/>
    <x v="9"/>
    <n v="189"/>
    <n v="48"/>
  </r>
  <r>
    <x v="6"/>
    <x v="1"/>
    <x v="7"/>
    <n v="490"/>
    <n v="84"/>
  </r>
  <r>
    <x v="1"/>
    <x v="0"/>
    <x v="20"/>
    <n v="434"/>
    <n v="87"/>
  </r>
  <r>
    <x v="5"/>
    <x v="4"/>
    <x v="0"/>
    <n v="10129"/>
    <n v="312"/>
  </r>
  <r>
    <x v="8"/>
    <x v="3"/>
    <x v="19"/>
    <n v="1652"/>
    <n v="102"/>
  </r>
  <r>
    <x v="1"/>
    <x v="4"/>
    <x v="20"/>
    <n v="6433"/>
    <n v="78"/>
  </r>
  <r>
    <x v="8"/>
    <x v="5"/>
    <x v="14"/>
    <n v="2212"/>
    <n v="117"/>
  </r>
  <r>
    <x v="3"/>
    <x v="1"/>
    <x v="15"/>
    <n v="609"/>
    <n v="99"/>
  </r>
  <r>
    <x v="0"/>
    <x v="1"/>
    <x v="17"/>
    <n v="1638"/>
    <n v="48"/>
  </r>
  <r>
    <x v="5"/>
    <x v="5"/>
    <x v="16"/>
    <n v="3829"/>
    <n v="24"/>
  </r>
  <r>
    <x v="0"/>
    <x v="3"/>
    <x v="16"/>
    <n v="5775"/>
    <n v="42"/>
  </r>
  <r>
    <x v="4"/>
    <x v="1"/>
    <x v="13"/>
    <n v="1071"/>
    <n v="270"/>
  </r>
  <r>
    <x v="1"/>
    <x v="2"/>
    <x v="14"/>
    <n v="5019"/>
    <n v="150"/>
  </r>
  <r>
    <x v="7"/>
    <x v="0"/>
    <x v="16"/>
    <n v="2863"/>
    <n v="42"/>
  </r>
  <r>
    <x v="0"/>
    <x v="1"/>
    <x v="12"/>
    <n v="1617"/>
    <n v="126"/>
  </r>
  <r>
    <x v="4"/>
    <x v="0"/>
    <x v="21"/>
    <n v="6818"/>
    <n v="6"/>
  </r>
  <r>
    <x v="8"/>
    <x v="1"/>
    <x v="16"/>
    <n v="6657"/>
    <n v="276"/>
  </r>
  <r>
    <x v="8"/>
    <x v="5"/>
    <x v="9"/>
    <n v="2919"/>
    <n v="93"/>
  </r>
  <r>
    <x v="7"/>
    <x v="2"/>
    <x v="6"/>
    <n v="3094"/>
    <n v="246"/>
  </r>
  <r>
    <x v="4"/>
    <x v="3"/>
    <x v="17"/>
    <n v="2989"/>
    <n v="3"/>
  </r>
  <r>
    <x v="1"/>
    <x v="4"/>
    <x v="18"/>
    <n v="2268"/>
    <n v="63"/>
  </r>
  <r>
    <x v="6"/>
    <x v="1"/>
    <x v="6"/>
    <n v="4753"/>
    <n v="246"/>
  </r>
  <r>
    <x v="7"/>
    <x v="5"/>
    <x v="15"/>
    <n v="7511"/>
    <n v="120"/>
  </r>
  <r>
    <x v="7"/>
    <x v="4"/>
    <x v="6"/>
    <n v="4326"/>
    <n v="348"/>
  </r>
  <r>
    <x v="3"/>
    <x v="5"/>
    <x v="14"/>
    <n v="4935"/>
    <n v="126"/>
  </r>
  <r>
    <x v="4"/>
    <x v="1"/>
    <x v="0"/>
    <n v="4781"/>
    <n v="123"/>
  </r>
  <r>
    <x v="6"/>
    <x v="4"/>
    <x v="4"/>
    <n v="7483"/>
    <n v="45"/>
  </r>
  <r>
    <x v="9"/>
    <x v="4"/>
    <x v="2"/>
    <n v="6860"/>
    <n v="126"/>
  </r>
  <r>
    <x v="0"/>
    <x v="0"/>
    <x v="12"/>
    <n v="9002"/>
    <n v="72"/>
  </r>
  <r>
    <x v="4"/>
    <x v="2"/>
    <x v="12"/>
    <n v="1400"/>
    <n v="135"/>
  </r>
  <r>
    <x v="9"/>
    <x v="5"/>
    <x v="7"/>
    <n v="4053"/>
    <n v="24"/>
  </r>
  <r>
    <x v="5"/>
    <x v="2"/>
    <x v="6"/>
    <n v="2149"/>
    <n v="117"/>
  </r>
  <r>
    <x v="8"/>
    <x v="3"/>
    <x v="12"/>
    <n v="3640"/>
    <n v="51"/>
  </r>
  <r>
    <x v="7"/>
    <x v="3"/>
    <x v="14"/>
    <n v="630"/>
    <n v="36"/>
  </r>
  <r>
    <x v="2"/>
    <x v="1"/>
    <x v="18"/>
    <n v="2429"/>
    <n v="144"/>
  </r>
  <r>
    <x v="2"/>
    <x v="2"/>
    <x v="4"/>
    <n v="2142"/>
    <n v="114"/>
  </r>
  <r>
    <x v="5"/>
    <x v="0"/>
    <x v="0"/>
    <n v="6454"/>
    <n v="54"/>
  </r>
  <r>
    <x v="5"/>
    <x v="0"/>
    <x v="10"/>
    <n v="4487"/>
    <n v="333"/>
  </r>
  <r>
    <x v="8"/>
    <x v="0"/>
    <x v="2"/>
    <n v="938"/>
    <n v="366"/>
  </r>
  <r>
    <x v="8"/>
    <x v="4"/>
    <x v="21"/>
    <n v="8841"/>
    <n v="303"/>
  </r>
  <r>
    <x v="7"/>
    <x v="3"/>
    <x v="5"/>
    <n v="4018"/>
    <n v="126"/>
  </r>
  <r>
    <x v="3"/>
    <x v="0"/>
    <x v="16"/>
    <n v="714"/>
    <n v="231"/>
  </r>
  <r>
    <x v="2"/>
    <x v="4"/>
    <x v="4"/>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109E22-F6BB-4BF1-A97D-C43E62364C1A}"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C7:F13" firstHeaderRow="0" firstDataRow="1" firstDataCol="1"/>
  <pivotFields count="5">
    <pivotField showAll="0">
      <items count="11">
        <item x="7"/>
        <item x="1"/>
        <item x="3"/>
        <item x="5"/>
        <item x="4"/>
        <item x="6"/>
        <item x="8"/>
        <item x="2"/>
        <item x="9"/>
        <item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6" showAll="0"/>
    <pivotField dataField="1" numFmtId="3" showAll="0"/>
  </pivotFields>
  <rowFields count="1">
    <field x="1"/>
  </rowFields>
  <rowItems count="6">
    <i>
      <x v="2"/>
    </i>
    <i>
      <x v="1"/>
    </i>
    <i>
      <x v="3"/>
    </i>
    <i>
      <x v="5"/>
    </i>
    <i>
      <x v="4"/>
    </i>
    <i>
      <x/>
    </i>
  </rowItems>
  <colFields count="1">
    <field x="-2"/>
  </colFields>
  <colItems count="3">
    <i>
      <x/>
    </i>
    <i i="1">
      <x v="1"/>
    </i>
    <i i="2">
      <x v="2"/>
    </i>
  </colItems>
  <dataFields count="3">
    <dataField name="Sum of Amount" fld="3" baseField="1" baseItem="4" numFmtId="164"/>
    <dataField name="Sum of ammount" fld="3" baseField="0" baseItem="0"/>
    <dataField name="Sum of Units" fld="4" baseField="0" baseItem="0"/>
  </dataFields>
  <formats count="2">
    <format dxfId="4">
      <pivotArea dataOnly="0" labelOnly="1" outline="0" fieldPosition="0">
        <references count="1">
          <reference field="4294967294" count="2">
            <x v="0"/>
            <x v="2"/>
          </reference>
        </references>
      </pivotArea>
    </format>
    <format dxfId="3">
      <pivotArea outline="0" fieldPosition="0">
        <references count="1">
          <reference field="4294967294" count="1">
            <x v="0"/>
          </reference>
        </references>
      </pivotArea>
    </format>
  </formats>
  <conditionalFormats count="1">
    <conditionalFormat priority="1">
      <pivotAreas count="1">
        <pivotArea type="data" collapsedLevelsAreSubtotals="1" fieldPosition="0">
          <references count="2">
            <reference field="4294967294" count="1" selected="0">
              <x v="1"/>
            </reference>
            <reference field="1" count="6">
              <x v="0"/>
              <x v="1"/>
              <x v="2"/>
              <x v="3"/>
              <x v="4"/>
              <x v="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7F6E5A-8581-4D98-BCAF-0225F2FADD10}" name="PivotTable4"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7:C13"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rawdata">
        <x15:activeTabTopLevelEntity name="[raw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5B59AC-1B98-4CB6-BB08-4050C3E41FF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8:E21" firstHeaderRow="0"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6" showAll="0"/>
    <pivotField dataField="1" numFmtId="3" showAll="0"/>
  </pivotFields>
  <rowFields count="2">
    <field x="1"/>
    <field x="0"/>
  </rowFields>
  <rowItems count="13">
    <i>
      <x/>
    </i>
    <i r="1">
      <x v="5"/>
    </i>
    <i>
      <x v="1"/>
    </i>
    <i r="1">
      <x v="5"/>
    </i>
    <i>
      <x v="2"/>
    </i>
    <i r="1">
      <x v="5"/>
    </i>
    <i>
      <x v="3"/>
    </i>
    <i r="1">
      <x v="3"/>
    </i>
    <i>
      <x v="4"/>
    </i>
    <i r="1">
      <x/>
    </i>
    <i>
      <x v="5"/>
    </i>
    <i r="1">
      <x v="9"/>
    </i>
    <i t="grand">
      <x/>
    </i>
  </rowItems>
  <colFields count="1">
    <field x="-2"/>
  </colFields>
  <colItems count="2">
    <i>
      <x/>
    </i>
    <i i="1">
      <x v="1"/>
    </i>
  </colItems>
  <dataFields count="2">
    <dataField name="Sum of Amount" fld="3" baseField="0" baseItem="0" numFmtId="164"/>
    <dataField name="Sum of Units" fld="4"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4C4FE1-A5BF-4A4B-848A-1909AB55D24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8:K21" firstHeaderRow="0"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6" showAll="0"/>
    <pivotField dataField="1" numFmtId="3" showAll="0"/>
  </pivotFields>
  <rowFields count="2">
    <field x="1"/>
    <field x="0"/>
  </rowFields>
  <rowItems count="13">
    <i>
      <x/>
    </i>
    <i r="1">
      <x v="2"/>
    </i>
    <i>
      <x v="1"/>
    </i>
    <i r="1">
      <x v="1"/>
    </i>
    <i>
      <x v="2"/>
    </i>
    <i r="1">
      <x v="1"/>
    </i>
    <i>
      <x v="3"/>
    </i>
    <i r="1">
      <x v="8"/>
    </i>
    <i>
      <x v="4"/>
    </i>
    <i r="1">
      <x v="2"/>
    </i>
    <i>
      <x v="5"/>
    </i>
    <i r="1">
      <x/>
    </i>
    <i t="grand">
      <x/>
    </i>
  </rowItems>
  <colFields count="1">
    <field x="-2"/>
  </colFields>
  <colItems count="2">
    <i>
      <x/>
    </i>
    <i i="1">
      <x v="1"/>
    </i>
  </colItems>
  <dataFields count="2">
    <dataField name="Sum of Amount" fld="3" baseField="0" baseItem="0" numFmtId="164"/>
    <dataField name="Sum of Units" fld="4"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6D8E6A5-3FE9-43D1-BEB1-3EA2DA6F9757}" name="PivotTable7"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C7:D30" firstHeaderRow="1" firstDataRow="1" firstDataCol="1"/>
  <pivotFields count="3">
    <pivotField axis="axisRow" allDrilled="1" subtotalTop="0" showAll="0" defaultSubtotal="0" defaultAttributeDrillState="1">
      <items count="22">
        <item x="1"/>
        <item x="4"/>
        <item x="6"/>
        <item x="7"/>
        <item x="10"/>
        <item x="11"/>
        <item x="12"/>
        <item x="14"/>
        <item x="16"/>
        <item x="17"/>
        <item x="19"/>
        <item x="20"/>
        <item x="21"/>
        <item x="0"/>
        <item x="2"/>
        <item x="15"/>
        <item x="18"/>
        <item x="3"/>
        <item x="5"/>
        <item x="8"/>
        <item x="13"/>
        <item x="9"/>
      </items>
    </pivotField>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1" subtotal="count" baseField="0" baseItem="0"/>
  </dataFields>
  <pivotHierarchies count="1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rawdata">
        <x15:activeTabTopLevelEntity name="[raw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4826C61-3812-4134-9DE2-E9C1D7C45FB5}"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7:G30"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v="5"/>
    </i>
    <i>
      <x v="2"/>
    </i>
    <i>
      <x v="20"/>
    </i>
    <i>
      <x v="19"/>
    </i>
    <i>
      <x/>
    </i>
    <i>
      <x v="3"/>
    </i>
    <i>
      <x v="13"/>
    </i>
    <i>
      <x v="9"/>
    </i>
    <i>
      <x v="15"/>
    </i>
    <i>
      <x v="11"/>
    </i>
    <i>
      <x v="21"/>
    </i>
    <i>
      <x v="12"/>
    </i>
    <i>
      <x v="14"/>
    </i>
    <i>
      <x v="10"/>
    </i>
    <i>
      <x v="4"/>
    </i>
    <i>
      <x v="1"/>
    </i>
    <i>
      <x v="18"/>
    </i>
    <i>
      <x v="17"/>
    </i>
    <i>
      <x v="16"/>
    </i>
    <i>
      <x v="6"/>
    </i>
    <i>
      <x v="8"/>
    </i>
    <i>
      <x v="7"/>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rawdata">
        <x15:activeTabTopLevelEntity name="[raw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8BABCB5B-1F93-455A-8377-A0893217D7DD}" sourceName="Sales Person">
  <pivotTables>
    <pivotTable tabId="8" name="PivotTable2"/>
  </pivotTables>
  <data>
    <tabular pivotCacheId="1328446208">
      <items count="10">
        <i x="7" s="1"/>
        <i x="1" s="1"/>
        <i x="3" s="1"/>
        <i x="5" s="1"/>
        <i x="4" s="1"/>
        <i x="6" s="1"/>
        <i x="8" s="1"/>
        <i x="2" s="1"/>
        <i x="9"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C0C709B8-36BA-4D35-9FCB-B523FFC4D1D6}" sourceName="[rawdata].[Geography]">
  <pivotTables>
    <pivotTable tabId="12" name="PivotTable7"/>
  </pivotTables>
  <data>
    <olap pivotCacheId="1197907748">
      <levels count="2">
        <level uniqueName="[rawdata].[Geography].[(All)]" sourceCaption="(All)" count="0"/>
        <level uniqueName="[rawdata].[Geography].[Geography]" sourceCaption="Geography" count="6">
          <ranges>
            <range startItem="0">
              <i n="[rawdata].[Geography].&amp;[Australia]" c="Australia"/>
              <i n="[rawdata].[Geography].&amp;[Canada]" c="Canada"/>
              <i n="[rawdata].[Geography].&amp;[India]" c="India"/>
              <i n="[rawdata].[Geography].&amp;[New Zealand]" c="New Zealand"/>
              <i n="[rawdata].[Geography].&amp;[UK]" c="UK"/>
              <i n="[rawdata].[Geography].&amp;[USA]" c="USA"/>
            </range>
          </ranges>
        </level>
      </levels>
      <selections count="1">
        <selection n="[rawdata].[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58B5299A-FD91-47B8-9261-AD0DAE66CB62}" sourceName="[rawdata].[Geography]">
  <pivotTables>
    <pivotTable tabId="14" name="PivotTable8"/>
  </pivotTables>
  <data>
    <olap pivotCacheId="1344575950">
      <levels count="2">
        <level uniqueName="[rawdata].[Geography].[(All)]" sourceCaption="(All)" count="0"/>
        <level uniqueName="[rawdata].[Geography].[Geography]" sourceCaption="Geography" count="6">
          <ranges>
            <range startItem="0">
              <i n="[rawdata].[Geography].&amp;[Australia]" c="Australia"/>
              <i n="[rawdata].[Geography].&amp;[Canada]" c="Canada"/>
              <i n="[rawdata].[Geography].&amp;[India]" c="India"/>
              <i n="[rawdata].[Geography].&amp;[New Zealand]" c="New Zealand"/>
              <i n="[rawdata].[Geography].&amp;[UK]" c="UK"/>
              <i n="[rawdata].[Geography].&amp;[USA]" c="USA"/>
            </range>
          </ranges>
        </level>
      </levels>
      <selections count="1">
        <selection n="[rawdata].[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A1C13797-2C56-4315-AF2C-6CB135558BEA}"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9AEFCA49-2921-4335-84FC-3E4DDAAEBED0}"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53A5C589-E58A-4663-B6FE-49AFF59ABADE}"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DB7CA38-5DEC-4175-949B-B9F512CCD541}" name="products3" displayName="products3" ref="L1:M23" totalsRowShown="0">
  <autoFilter ref="L1:M23" xr:uid="{9DB7CA38-5DEC-4175-949B-B9F512CCD541}"/>
  <tableColumns count="2">
    <tableColumn id="1" xr3:uid="{31D33A01-E9DA-4449-8D89-98745855666E}" name="Product"/>
    <tableColumn id="2" xr3:uid="{6261F816-9D86-44A2-AB3F-EF4BFB691632}" name="Cost per unit"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934F032-6871-41A3-A34B-431DD4C8F72D}" name="Rawdata" displayName="Rawdata" ref="A1:G301" totalsRowShown="0" headerRowDxfId="12">
  <autoFilter ref="A1:G301" xr:uid="{D934F032-6871-41A3-A34B-431DD4C8F72D}"/>
  <tableColumns count="7">
    <tableColumn id="1" xr3:uid="{10693EEA-5E43-49F3-9F90-68D1DB316AE7}" name="Sales Person"/>
    <tableColumn id="2" xr3:uid="{3F79867B-7B3B-4960-979B-AE377823602C}" name="Geography"/>
    <tableColumn id="3" xr3:uid="{C5E0F8D6-FC9F-4ABF-99A3-F5F3D4D7A47D}" name="Product"/>
    <tableColumn id="4" xr3:uid="{229D47ED-EC2A-416A-A66B-C15738E687B9}" name="Amount" dataDxfId="11"/>
    <tableColumn id="5" xr3:uid="{1540147B-ECAD-4ADB-AD89-D38589CEEF2B}" name="Units" dataDxfId="10"/>
    <tableColumn id="6" xr3:uid="{580F02AA-C17E-4106-AD06-2B6FEC6E10FF}" name="Cost per units" dataDxfId="9">
      <calculatedColumnFormula>VLOOKUP(Rawdata[[#This Row],[Product]],products3[],2,0)</calculatedColumnFormula>
    </tableColumn>
    <tableColumn id="7" xr3:uid="{50290574-D07C-4857-847B-184E46C85149}" name="Cost" dataDxfId="8">
      <calculatedColumnFormula>Rawdata[[#This Row],[Cost per units]]*Rawdata[[#This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F1B99D-ED6C-4AA6-89BC-115782771352}" name="Table1" displayName="Table1" ref="C7:E15" totalsRowShown="0">
  <tableColumns count="3">
    <tableColumn id="1" xr3:uid="{98A3D2D8-216B-42E7-B6F5-DA794A7FDD6B}" name="Column1"/>
    <tableColumn id="2" xr3:uid="{2C898A26-9E9B-44CF-AAB3-CB295F30EFD6}" name="Column2"/>
    <tableColumn id="3" xr3:uid="{01FEA5DB-E39F-450B-9074-B2D382AA3A8A}" name="Column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E517E26-DA85-4241-907F-5F507E310D25}" name="Rawdata6" displayName="Rawdata6" ref="B5:F305" totalsRowShown="0" headerRowDxfId="7">
  <autoFilter ref="B5:F305" xr:uid="{5E517E26-DA85-4241-907F-5F507E310D25}"/>
  <sortState xmlns:xlrd2="http://schemas.microsoft.com/office/spreadsheetml/2017/richdata2" ref="B6:F305">
    <sortCondition descending="1" ref="E5:E305"/>
  </sortState>
  <tableColumns count="5">
    <tableColumn id="1" xr3:uid="{F300E5D4-69A4-4478-A1B1-6E74DAB1B145}" name="Sales Person"/>
    <tableColumn id="2" xr3:uid="{B4CE0B29-61AF-4095-AC92-9AF82D9EF224}" name="Geography"/>
    <tableColumn id="3" xr3:uid="{E67B7DF7-3350-4F99-AFB2-FBBBB51EA8BF}" name="Product"/>
    <tableColumn id="4" xr3:uid="{1F637384-F201-4C26-AA6A-2E8F4E8B609F}" name="Amount" dataDxfId="6"/>
    <tableColumn id="5" xr3:uid="{D7F87C96-B419-43A0-B1D9-B5A029186FA3}" name="Units" dataDxfId="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A2A7008-2C85-4B0C-B8A4-1DB3CA6F1423}" name="Rawdata8" displayName="Rawdata8" ref="N6:R306" totalsRowShown="0" headerRowDxfId="2">
  <autoFilter ref="N6:R306" xr:uid="{8A2A7008-2C85-4B0C-B8A4-1DB3CA6F1423}"/>
  <tableColumns count="5">
    <tableColumn id="1" xr3:uid="{B425DF9B-3216-4E1D-B4FA-8051E115920E}" name="Sales Person"/>
    <tableColumn id="2" xr3:uid="{2C1D7019-C293-4A17-BBA7-1E1BCBAA65E9}" name="Geography"/>
    <tableColumn id="3" xr3:uid="{B174FE9C-06D8-4BDD-9CF6-DC1A3338BFC3}" name="Product"/>
    <tableColumn id="4" xr3:uid="{D9272D38-AF96-4B07-9A67-919BC3035554}" name="Amount" dataDxfId="1"/>
    <tableColumn id="5" xr3:uid="{D7CC6164-E90F-45BC-909C-268FFF571845}" name="Uni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1.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9F176-A32C-4845-971D-9A29B75B8589}">
  <dimension ref="A1:M648"/>
  <sheetViews>
    <sheetView tabSelected="1" workbookViewId="0">
      <selection activeCell="J13" sqref="J13"/>
    </sheetView>
  </sheetViews>
  <sheetFormatPr defaultRowHeight="15" x14ac:dyDescent="0.25"/>
  <cols>
    <col min="1" max="1" width="19.5703125" customWidth="1"/>
    <col min="2" max="2" width="14.7109375" customWidth="1"/>
    <col min="3" max="3" width="21.85546875" bestFit="1" customWidth="1"/>
    <col min="4" max="4" width="13.5703125" customWidth="1"/>
    <col min="5" max="7" width="11.7109375" customWidth="1"/>
    <col min="8" max="8" width="1.85546875" customWidth="1"/>
    <col min="9" max="9" width="3.85546875" customWidth="1"/>
    <col min="10" max="10" width="53.85546875" customWidth="1"/>
    <col min="11" max="11" width="3" customWidth="1"/>
    <col min="12" max="13" width="18" customWidth="1"/>
    <col min="24" max="24" width="21.85546875" bestFit="1" customWidth="1"/>
    <col min="25" max="25" width="14.42578125" customWidth="1"/>
    <col min="30" max="30" width="21.85546875" customWidth="1"/>
  </cols>
  <sheetData>
    <row r="1" spans="1:13" x14ac:dyDescent="0.25">
      <c r="A1" s="4" t="s">
        <v>11</v>
      </c>
      <c r="B1" s="4" t="s">
        <v>12</v>
      </c>
      <c r="C1" s="4" t="s">
        <v>0</v>
      </c>
      <c r="D1" s="8" t="s">
        <v>1</v>
      </c>
      <c r="E1" s="8" t="s">
        <v>49</v>
      </c>
      <c r="F1" s="8" t="s">
        <v>84</v>
      </c>
      <c r="G1" s="8" t="s">
        <v>85</v>
      </c>
      <c r="I1" s="7" t="s">
        <v>42</v>
      </c>
      <c r="J1" s="1"/>
      <c r="L1" t="s">
        <v>0</v>
      </c>
      <c r="M1" t="s">
        <v>50</v>
      </c>
    </row>
    <row r="2" spans="1:13" x14ac:dyDescent="0.25">
      <c r="A2" t="s">
        <v>40</v>
      </c>
      <c r="B2" t="s">
        <v>37</v>
      </c>
      <c r="C2" t="s">
        <v>30</v>
      </c>
      <c r="D2" s="2">
        <v>1624</v>
      </c>
      <c r="E2" s="3">
        <v>114</v>
      </c>
      <c r="F2" s="3">
        <f>VLOOKUP(Rawdata[[#This Row],[Product]],products3[],2,0)</f>
        <v>14.49</v>
      </c>
      <c r="G2" s="3">
        <f>Rawdata[[#This Row],[Cost per units]]*Rawdata[[#This Row],[Units]]</f>
        <v>1651.8600000000001</v>
      </c>
      <c r="I2" s="5">
        <v>1</v>
      </c>
      <c r="J2" s="6" t="s">
        <v>43</v>
      </c>
      <c r="L2" t="s">
        <v>13</v>
      </c>
      <c r="M2" s="9">
        <v>9.33</v>
      </c>
    </row>
    <row r="3" spans="1:13" x14ac:dyDescent="0.25">
      <c r="A3" t="s">
        <v>8</v>
      </c>
      <c r="B3" t="s">
        <v>35</v>
      </c>
      <c r="C3" t="s">
        <v>32</v>
      </c>
      <c r="D3" s="2">
        <v>6706</v>
      </c>
      <c r="E3" s="3">
        <v>459</v>
      </c>
      <c r="F3" s="3">
        <f>VLOOKUP(Rawdata[[#This Row],[Product]],products3[],2,0)</f>
        <v>8.65</v>
      </c>
      <c r="G3" s="3">
        <f>Rawdata[[#This Row],[Cost per units]]*Rawdata[[#This Row],[Units]]</f>
        <v>3970.3500000000004</v>
      </c>
      <c r="I3" s="5">
        <v>2</v>
      </c>
      <c r="J3" s="6" t="s">
        <v>52</v>
      </c>
      <c r="L3" t="s">
        <v>14</v>
      </c>
      <c r="M3" s="9">
        <v>11.7</v>
      </c>
    </row>
    <row r="4" spans="1:13" x14ac:dyDescent="0.25">
      <c r="A4" t="s">
        <v>9</v>
      </c>
      <c r="B4" t="s">
        <v>35</v>
      </c>
      <c r="C4" t="s">
        <v>4</v>
      </c>
      <c r="D4" s="2">
        <v>959</v>
      </c>
      <c r="E4" s="3">
        <v>147</v>
      </c>
      <c r="F4" s="3">
        <f>VLOOKUP(Rawdata[[#This Row],[Product]],products3[],2,0)</f>
        <v>11.88</v>
      </c>
      <c r="G4" s="3">
        <f>Rawdata[[#This Row],[Cost per units]]*Rawdata[[#This Row],[Units]]</f>
        <v>1746.3600000000001</v>
      </c>
      <c r="I4" s="5">
        <v>3</v>
      </c>
      <c r="J4" s="6" t="s">
        <v>44</v>
      </c>
      <c r="L4" t="s">
        <v>4</v>
      </c>
      <c r="M4" s="9">
        <v>11.88</v>
      </c>
    </row>
    <row r="5" spans="1:13" x14ac:dyDescent="0.25">
      <c r="A5" t="s">
        <v>41</v>
      </c>
      <c r="B5" t="s">
        <v>36</v>
      </c>
      <c r="C5" t="s">
        <v>18</v>
      </c>
      <c r="D5" s="2">
        <v>9632</v>
      </c>
      <c r="E5" s="3">
        <v>288</v>
      </c>
      <c r="F5" s="3">
        <f>VLOOKUP(Rawdata[[#This Row],[Product]],products3[],2,0)</f>
        <v>6.47</v>
      </c>
      <c r="G5" s="3">
        <f>Rawdata[[#This Row],[Cost per units]]*Rawdata[[#This Row],[Units]]</f>
        <v>1863.36</v>
      </c>
      <c r="I5" s="5">
        <v>4</v>
      </c>
      <c r="J5" s="6" t="s">
        <v>45</v>
      </c>
      <c r="L5" t="s">
        <v>15</v>
      </c>
      <c r="M5" s="9">
        <v>11.73</v>
      </c>
    </row>
    <row r="6" spans="1:13" x14ac:dyDescent="0.25">
      <c r="A6" t="s">
        <v>6</v>
      </c>
      <c r="B6" t="s">
        <v>39</v>
      </c>
      <c r="C6" t="s">
        <v>25</v>
      </c>
      <c r="D6" s="2">
        <v>2100</v>
      </c>
      <c r="E6" s="3">
        <v>414</v>
      </c>
      <c r="F6" s="3">
        <f>VLOOKUP(Rawdata[[#This Row],[Product]],products3[],2,0)</f>
        <v>13.15</v>
      </c>
      <c r="G6" s="3">
        <f>Rawdata[[#This Row],[Cost per units]]*Rawdata[[#This Row],[Units]]</f>
        <v>5444.1</v>
      </c>
      <c r="I6" s="5">
        <v>5</v>
      </c>
      <c r="J6" s="6" t="s">
        <v>53</v>
      </c>
      <c r="L6" t="s">
        <v>16</v>
      </c>
      <c r="M6" s="9">
        <v>8.7899999999999991</v>
      </c>
    </row>
    <row r="7" spans="1:13" x14ac:dyDescent="0.25">
      <c r="A7" t="s">
        <v>40</v>
      </c>
      <c r="B7" t="s">
        <v>35</v>
      </c>
      <c r="C7" t="s">
        <v>33</v>
      </c>
      <c r="D7" s="2">
        <v>8869</v>
      </c>
      <c r="E7" s="3">
        <v>432</v>
      </c>
      <c r="F7" s="3">
        <f>VLOOKUP(Rawdata[[#This Row],[Product]],products3[],2,0)</f>
        <v>12.37</v>
      </c>
      <c r="G7" s="3">
        <f>Rawdata[[#This Row],[Cost per units]]*Rawdata[[#This Row],[Units]]</f>
        <v>5343.8399999999992</v>
      </c>
      <c r="I7" s="5">
        <v>6</v>
      </c>
      <c r="J7" s="6" t="s">
        <v>54</v>
      </c>
      <c r="L7" t="s">
        <v>17</v>
      </c>
      <c r="M7" s="9">
        <v>3.11</v>
      </c>
    </row>
    <row r="8" spans="1:13" x14ac:dyDescent="0.25">
      <c r="A8" t="s">
        <v>6</v>
      </c>
      <c r="B8" t="s">
        <v>38</v>
      </c>
      <c r="C8" t="s">
        <v>31</v>
      </c>
      <c r="D8" s="2">
        <v>2681</v>
      </c>
      <c r="E8" s="3">
        <v>54</v>
      </c>
      <c r="F8" s="3">
        <f>VLOOKUP(Rawdata[[#This Row],[Product]],products3[],2,0)</f>
        <v>5.79</v>
      </c>
      <c r="G8" s="3">
        <f>Rawdata[[#This Row],[Cost per units]]*Rawdata[[#This Row],[Units]]</f>
        <v>312.66000000000003</v>
      </c>
      <c r="I8" s="5">
        <v>7</v>
      </c>
      <c r="J8" s="6" t="s">
        <v>48</v>
      </c>
      <c r="L8" t="s">
        <v>18</v>
      </c>
      <c r="M8" s="9">
        <v>6.47</v>
      </c>
    </row>
    <row r="9" spans="1:13" x14ac:dyDescent="0.25">
      <c r="A9" t="s">
        <v>8</v>
      </c>
      <c r="B9" t="s">
        <v>35</v>
      </c>
      <c r="C9" t="s">
        <v>22</v>
      </c>
      <c r="D9" s="2">
        <v>5012</v>
      </c>
      <c r="E9" s="3">
        <v>210</v>
      </c>
      <c r="F9" s="3">
        <f>VLOOKUP(Rawdata[[#This Row],[Product]],products3[],2,0)</f>
        <v>9.77</v>
      </c>
      <c r="G9" s="3">
        <f>Rawdata[[#This Row],[Cost per units]]*Rawdata[[#This Row],[Units]]</f>
        <v>2051.6999999999998</v>
      </c>
      <c r="I9" s="5">
        <v>8</v>
      </c>
      <c r="J9" s="6" t="s">
        <v>51</v>
      </c>
      <c r="L9" t="s">
        <v>19</v>
      </c>
      <c r="M9" s="9">
        <v>7.64</v>
      </c>
    </row>
    <row r="10" spans="1:13" x14ac:dyDescent="0.25">
      <c r="A10" t="s">
        <v>7</v>
      </c>
      <c r="B10" t="s">
        <v>38</v>
      </c>
      <c r="C10" t="s">
        <v>14</v>
      </c>
      <c r="D10" s="2">
        <v>1281</v>
      </c>
      <c r="E10" s="3">
        <v>75</v>
      </c>
      <c r="F10" s="3">
        <f>VLOOKUP(Rawdata[[#This Row],[Product]],products3[],2,0)</f>
        <v>11.7</v>
      </c>
      <c r="G10" s="3">
        <f>Rawdata[[#This Row],[Cost per units]]*Rawdata[[#This Row],[Units]]</f>
        <v>877.5</v>
      </c>
      <c r="I10" s="5">
        <v>9</v>
      </c>
      <c r="J10" s="6" t="s">
        <v>46</v>
      </c>
      <c r="L10" t="s">
        <v>20</v>
      </c>
      <c r="M10" s="9">
        <v>10.62</v>
      </c>
    </row>
    <row r="11" spans="1:13" x14ac:dyDescent="0.25">
      <c r="A11" t="s">
        <v>5</v>
      </c>
      <c r="B11" t="s">
        <v>37</v>
      </c>
      <c r="C11" t="s">
        <v>14</v>
      </c>
      <c r="D11" s="2">
        <v>4991</v>
      </c>
      <c r="E11" s="3">
        <v>12</v>
      </c>
      <c r="F11" s="3">
        <f>VLOOKUP(Rawdata[[#This Row],[Product]],products3[],2,0)</f>
        <v>11.7</v>
      </c>
      <c r="G11" s="3">
        <f>Rawdata[[#This Row],[Cost per units]]*Rawdata[[#This Row],[Units]]</f>
        <v>140.39999999999998</v>
      </c>
      <c r="I11" s="5">
        <v>10</v>
      </c>
      <c r="J11" s="6" t="s">
        <v>47</v>
      </c>
      <c r="L11" t="s">
        <v>21</v>
      </c>
      <c r="M11" s="9">
        <v>9</v>
      </c>
    </row>
    <row r="12" spans="1:13" x14ac:dyDescent="0.25">
      <c r="A12" t="s">
        <v>2</v>
      </c>
      <c r="B12" t="s">
        <v>39</v>
      </c>
      <c r="C12" t="s">
        <v>25</v>
      </c>
      <c r="D12" s="2">
        <v>1785</v>
      </c>
      <c r="E12" s="3">
        <v>462</v>
      </c>
      <c r="F12" s="3">
        <f>VLOOKUP(Rawdata[[#This Row],[Product]],products3[],2,0)</f>
        <v>13.15</v>
      </c>
      <c r="G12" s="3">
        <f>Rawdata[[#This Row],[Cost per units]]*Rawdata[[#This Row],[Units]]</f>
        <v>6075.3</v>
      </c>
      <c r="L12" t="s">
        <v>22</v>
      </c>
      <c r="M12" s="9">
        <v>9.77</v>
      </c>
    </row>
    <row r="13" spans="1:13" x14ac:dyDescent="0.25">
      <c r="A13" t="s">
        <v>3</v>
      </c>
      <c r="B13" t="s">
        <v>37</v>
      </c>
      <c r="C13" t="s">
        <v>17</v>
      </c>
      <c r="D13" s="2">
        <v>3983</v>
      </c>
      <c r="E13" s="3">
        <v>144</v>
      </c>
      <c r="F13" s="3">
        <f>VLOOKUP(Rawdata[[#This Row],[Product]],products3[],2,0)</f>
        <v>3.11</v>
      </c>
      <c r="G13" s="3">
        <f>Rawdata[[#This Row],[Cost per units]]*Rawdata[[#This Row],[Units]]</f>
        <v>447.84</v>
      </c>
      <c r="L13" t="s">
        <v>23</v>
      </c>
      <c r="M13" s="9">
        <v>6.49</v>
      </c>
    </row>
    <row r="14" spans="1:13" x14ac:dyDescent="0.25">
      <c r="A14" t="s">
        <v>9</v>
      </c>
      <c r="B14" t="s">
        <v>38</v>
      </c>
      <c r="C14" t="s">
        <v>16</v>
      </c>
      <c r="D14" s="2">
        <v>2646</v>
      </c>
      <c r="E14" s="3">
        <v>120</v>
      </c>
      <c r="F14" s="3">
        <f>VLOOKUP(Rawdata[[#This Row],[Product]],products3[],2,0)</f>
        <v>8.7899999999999991</v>
      </c>
      <c r="G14" s="3">
        <f>Rawdata[[#This Row],[Cost per units]]*Rawdata[[#This Row],[Units]]</f>
        <v>1054.8</v>
      </c>
      <c r="L14" t="s">
        <v>24</v>
      </c>
      <c r="M14" s="9">
        <v>4.97</v>
      </c>
    </row>
    <row r="15" spans="1:13" x14ac:dyDescent="0.25">
      <c r="A15" t="s">
        <v>2</v>
      </c>
      <c r="B15" t="s">
        <v>34</v>
      </c>
      <c r="C15" t="s">
        <v>13</v>
      </c>
      <c r="D15" s="2">
        <v>252</v>
      </c>
      <c r="E15" s="3">
        <v>54</v>
      </c>
      <c r="F15" s="3">
        <f>VLOOKUP(Rawdata[[#This Row],[Product]],products3[],2,0)</f>
        <v>9.33</v>
      </c>
      <c r="G15" s="3">
        <f>Rawdata[[#This Row],[Cost per units]]*Rawdata[[#This Row],[Units]]</f>
        <v>503.82</v>
      </c>
      <c r="L15" t="s">
        <v>25</v>
      </c>
      <c r="M15" s="9">
        <v>13.15</v>
      </c>
    </row>
    <row r="16" spans="1:13" x14ac:dyDescent="0.25">
      <c r="A16" t="s">
        <v>3</v>
      </c>
      <c r="B16" t="s">
        <v>35</v>
      </c>
      <c r="C16" t="s">
        <v>25</v>
      </c>
      <c r="D16" s="2">
        <v>2464</v>
      </c>
      <c r="E16" s="3">
        <v>234</v>
      </c>
      <c r="F16" s="3">
        <f>VLOOKUP(Rawdata[[#This Row],[Product]],products3[],2,0)</f>
        <v>13.15</v>
      </c>
      <c r="G16" s="3">
        <f>Rawdata[[#This Row],[Cost per units]]*Rawdata[[#This Row],[Units]]</f>
        <v>3077.1</v>
      </c>
      <c r="L16" t="s">
        <v>26</v>
      </c>
      <c r="M16" s="9">
        <v>5.6</v>
      </c>
    </row>
    <row r="17" spans="1:13" x14ac:dyDescent="0.25">
      <c r="A17" t="s">
        <v>3</v>
      </c>
      <c r="B17" t="s">
        <v>35</v>
      </c>
      <c r="C17" t="s">
        <v>29</v>
      </c>
      <c r="D17" s="2">
        <v>2114</v>
      </c>
      <c r="E17" s="3">
        <v>66</v>
      </c>
      <c r="F17" s="3">
        <f>VLOOKUP(Rawdata[[#This Row],[Product]],products3[],2,0)</f>
        <v>7.16</v>
      </c>
      <c r="G17" s="3">
        <f>Rawdata[[#This Row],[Cost per units]]*Rawdata[[#This Row],[Units]]</f>
        <v>472.56</v>
      </c>
      <c r="L17" t="s">
        <v>27</v>
      </c>
      <c r="M17" s="9">
        <v>16.73</v>
      </c>
    </row>
    <row r="18" spans="1:13" x14ac:dyDescent="0.25">
      <c r="A18" t="s">
        <v>6</v>
      </c>
      <c r="B18" t="s">
        <v>37</v>
      </c>
      <c r="C18" t="s">
        <v>31</v>
      </c>
      <c r="D18" s="2">
        <v>7693</v>
      </c>
      <c r="E18" s="3">
        <v>87</v>
      </c>
      <c r="F18" s="3">
        <f>VLOOKUP(Rawdata[[#This Row],[Product]],products3[],2,0)</f>
        <v>5.79</v>
      </c>
      <c r="G18" s="3">
        <f>Rawdata[[#This Row],[Cost per units]]*Rawdata[[#This Row],[Units]]</f>
        <v>503.73</v>
      </c>
      <c r="L18" t="s">
        <v>28</v>
      </c>
      <c r="M18" s="9">
        <v>10.38</v>
      </c>
    </row>
    <row r="19" spans="1:13" x14ac:dyDescent="0.25">
      <c r="A19" t="s">
        <v>5</v>
      </c>
      <c r="B19" t="s">
        <v>34</v>
      </c>
      <c r="C19" t="s">
        <v>20</v>
      </c>
      <c r="D19" s="2">
        <v>15610</v>
      </c>
      <c r="E19" s="3">
        <v>339</v>
      </c>
      <c r="F19" s="3">
        <f>VLOOKUP(Rawdata[[#This Row],[Product]],products3[],2,0)</f>
        <v>10.62</v>
      </c>
      <c r="G19" s="3">
        <f>Rawdata[[#This Row],[Cost per units]]*Rawdata[[#This Row],[Units]]</f>
        <v>3600.18</v>
      </c>
      <c r="L19" t="s">
        <v>29</v>
      </c>
      <c r="M19" s="9">
        <v>7.16</v>
      </c>
    </row>
    <row r="20" spans="1:13" x14ac:dyDescent="0.25">
      <c r="A20" t="s">
        <v>41</v>
      </c>
      <c r="B20" t="s">
        <v>34</v>
      </c>
      <c r="C20" t="s">
        <v>22</v>
      </c>
      <c r="D20" s="2">
        <v>336</v>
      </c>
      <c r="E20" s="3">
        <v>144</v>
      </c>
      <c r="F20" s="3">
        <f>VLOOKUP(Rawdata[[#This Row],[Product]],products3[],2,0)</f>
        <v>9.77</v>
      </c>
      <c r="G20" s="3">
        <f>Rawdata[[#This Row],[Cost per units]]*Rawdata[[#This Row],[Units]]</f>
        <v>1406.8799999999999</v>
      </c>
      <c r="L20" t="s">
        <v>30</v>
      </c>
      <c r="M20" s="9">
        <v>14.49</v>
      </c>
    </row>
    <row r="21" spans="1:13" x14ac:dyDescent="0.25">
      <c r="A21" t="s">
        <v>2</v>
      </c>
      <c r="B21" t="s">
        <v>39</v>
      </c>
      <c r="C21" t="s">
        <v>20</v>
      </c>
      <c r="D21" s="2">
        <v>9443</v>
      </c>
      <c r="E21" s="3">
        <v>162</v>
      </c>
      <c r="F21" s="3">
        <f>VLOOKUP(Rawdata[[#This Row],[Product]],products3[],2,0)</f>
        <v>10.62</v>
      </c>
      <c r="G21" s="3">
        <f>Rawdata[[#This Row],[Cost per units]]*Rawdata[[#This Row],[Units]]</f>
        <v>1720.4399999999998</v>
      </c>
      <c r="L21" t="s">
        <v>31</v>
      </c>
      <c r="M21" s="9">
        <v>5.79</v>
      </c>
    </row>
    <row r="22" spans="1:13" x14ac:dyDescent="0.25">
      <c r="A22" t="s">
        <v>9</v>
      </c>
      <c r="B22" t="s">
        <v>34</v>
      </c>
      <c r="C22" t="s">
        <v>23</v>
      </c>
      <c r="D22" s="2">
        <v>8155</v>
      </c>
      <c r="E22" s="3">
        <v>90</v>
      </c>
      <c r="F22" s="3">
        <f>VLOOKUP(Rawdata[[#This Row],[Product]],products3[],2,0)</f>
        <v>6.49</v>
      </c>
      <c r="G22" s="3">
        <f>Rawdata[[#This Row],[Cost per units]]*Rawdata[[#This Row],[Units]]</f>
        <v>584.1</v>
      </c>
      <c r="L22" t="s">
        <v>32</v>
      </c>
      <c r="M22" s="9">
        <v>8.65</v>
      </c>
    </row>
    <row r="23" spans="1:13" x14ac:dyDescent="0.25">
      <c r="A23" t="s">
        <v>8</v>
      </c>
      <c r="B23" t="s">
        <v>38</v>
      </c>
      <c r="C23" t="s">
        <v>23</v>
      </c>
      <c r="D23" s="2">
        <v>1701</v>
      </c>
      <c r="E23" s="3">
        <v>234</v>
      </c>
      <c r="F23" s="3">
        <f>VLOOKUP(Rawdata[[#This Row],[Product]],products3[],2,0)</f>
        <v>6.49</v>
      </c>
      <c r="G23" s="3">
        <f>Rawdata[[#This Row],[Cost per units]]*Rawdata[[#This Row],[Units]]</f>
        <v>1518.66</v>
      </c>
      <c r="L23" t="s">
        <v>33</v>
      </c>
      <c r="M23" s="9">
        <v>12.37</v>
      </c>
    </row>
    <row r="24" spans="1:13" x14ac:dyDescent="0.25">
      <c r="A24" t="s">
        <v>10</v>
      </c>
      <c r="B24" t="s">
        <v>38</v>
      </c>
      <c r="C24" t="s">
        <v>22</v>
      </c>
      <c r="D24" s="2">
        <v>2205</v>
      </c>
      <c r="E24" s="3">
        <v>141</v>
      </c>
      <c r="F24" s="3">
        <f>VLOOKUP(Rawdata[[#This Row],[Product]],products3[],2,0)</f>
        <v>9.77</v>
      </c>
      <c r="G24" s="3">
        <f>Rawdata[[#This Row],[Cost per units]]*Rawdata[[#This Row],[Units]]</f>
        <v>1377.57</v>
      </c>
    </row>
    <row r="25" spans="1:13" x14ac:dyDescent="0.25">
      <c r="A25" t="s">
        <v>8</v>
      </c>
      <c r="B25" t="s">
        <v>37</v>
      </c>
      <c r="C25" t="s">
        <v>19</v>
      </c>
      <c r="D25" s="2">
        <v>1771</v>
      </c>
      <c r="E25" s="3">
        <v>204</v>
      </c>
      <c r="F25" s="3">
        <f>VLOOKUP(Rawdata[[#This Row],[Product]],products3[],2,0)</f>
        <v>7.64</v>
      </c>
      <c r="G25" s="3">
        <f>Rawdata[[#This Row],[Cost per units]]*Rawdata[[#This Row],[Units]]</f>
        <v>1558.56</v>
      </c>
    </row>
    <row r="26" spans="1:13" x14ac:dyDescent="0.25">
      <c r="A26" t="s">
        <v>41</v>
      </c>
      <c r="B26" t="s">
        <v>35</v>
      </c>
      <c r="C26" t="s">
        <v>15</v>
      </c>
      <c r="D26" s="2">
        <v>2114</v>
      </c>
      <c r="E26" s="3">
        <v>186</v>
      </c>
      <c r="F26" s="3">
        <f>VLOOKUP(Rawdata[[#This Row],[Product]],products3[],2,0)</f>
        <v>11.73</v>
      </c>
      <c r="G26" s="3">
        <f>Rawdata[[#This Row],[Cost per units]]*Rawdata[[#This Row],[Units]]</f>
        <v>2181.7800000000002</v>
      </c>
    </row>
    <row r="27" spans="1:13" x14ac:dyDescent="0.25">
      <c r="A27" t="s">
        <v>41</v>
      </c>
      <c r="B27" t="s">
        <v>36</v>
      </c>
      <c r="C27" t="s">
        <v>13</v>
      </c>
      <c r="D27" s="2">
        <v>10311</v>
      </c>
      <c r="E27" s="3">
        <v>231</v>
      </c>
      <c r="F27" s="3">
        <f>VLOOKUP(Rawdata[[#This Row],[Product]],products3[],2,0)</f>
        <v>9.33</v>
      </c>
      <c r="G27" s="3">
        <f>Rawdata[[#This Row],[Cost per units]]*Rawdata[[#This Row],[Units]]</f>
        <v>2155.23</v>
      </c>
    </row>
    <row r="28" spans="1:13" x14ac:dyDescent="0.25">
      <c r="A28" t="s">
        <v>3</v>
      </c>
      <c r="B28" t="s">
        <v>39</v>
      </c>
      <c r="C28" t="s">
        <v>16</v>
      </c>
      <c r="D28" s="2">
        <v>21</v>
      </c>
      <c r="E28" s="3">
        <v>168</v>
      </c>
      <c r="F28" s="3">
        <f>VLOOKUP(Rawdata[[#This Row],[Product]],products3[],2,0)</f>
        <v>8.7899999999999991</v>
      </c>
      <c r="G28" s="3">
        <f>Rawdata[[#This Row],[Cost per units]]*Rawdata[[#This Row],[Units]]</f>
        <v>1476.7199999999998</v>
      </c>
    </row>
    <row r="29" spans="1:13" x14ac:dyDescent="0.25">
      <c r="A29" t="s">
        <v>10</v>
      </c>
      <c r="B29" t="s">
        <v>35</v>
      </c>
      <c r="C29" t="s">
        <v>20</v>
      </c>
      <c r="D29" s="2">
        <v>1974</v>
      </c>
      <c r="E29" s="3">
        <v>195</v>
      </c>
      <c r="F29" s="3">
        <f>VLOOKUP(Rawdata[[#This Row],[Product]],products3[],2,0)</f>
        <v>10.62</v>
      </c>
      <c r="G29" s="3">
        <f>Rawdata[[#This Row],[Cost per units]]*Rawdata[[#This Row],[Units]]</f>
        <v>2070.8999999999996</v>
      </c>
    </row>
    <row r="30" spans="1:13" x14ac:dyDescent="0.25">
      <c r="A30" t="s">
        <v>5</v>
      </c>
      <c r="B30" t="s">
        <v>36</v>
      </c>
      <c r="C30" t="s">
        <v>23</v>
      </c>
      <c r="D30" s="2">
        <v>6314</v>
      </c>
      <c r="E30" s="3">
        <v>15</v>
      </c>
      <c r="F30" s="3">
        <f>VLOOKUP(Rawdata[[#This Row],[Product]],products3[],2,0)</f>
        <v>6.49</v>
      </c>
      <c r="G30" s="3">
        <f>Rawdata[[#This Row],[Cost per units]]*Rawdata[[#This Row],[Units]]</f>
        <v>97.350000000000009</v>
      </c>
    </row>
    <row r="31" spans="1:13" x14ac:dyDescent="0.25">
      <c r="A31" t="s">
        <v>10</v>
      </c>
      <c r="B31" t="s">
        <v>37</v>
      </c>
      <c r="C31" t="s">
        <v>23</v>
      </c>
      <c r="D31" s="2">
        <v>4683</v>
      </c>
      <c r="E31" s="3">
        <v>30</v>
      </c>
      <c r="F31" s="3">
        <f>VLOOKUP(Rawdata[[#This Row],[Product]],products3[],2,0)</f>
        <v>6.49</v>
      </c>
      <c r="G31" s="3">
        <f>Rawdata[[#This Row],[Cost per units]]*Rawdata[[#This Row],[Units]]</f>
        <v>194.70000000000002</v>
      </c>
    </row>
    <row r="32" spans="1:13" x14ac:dyDescent="0.25">
      <c r="A32" t="s">
        <v>41</v>
      </c>
      <c r="B32" t="s">
        <v>37</v>
      </c>
      <c r="C32" t="s">
        <v>24</v>
      </c>
      <c r="D32" s="2">
        <v>6398</v>
      </c>
      <c r="E32" s="3">
        <v>102</v>
      </c>
      <c r="F32" s="3">
        <f>VLOOKUP(Rawdata[[#This Row],[Product]],products3[],2,0)</f>
        <v>4.97</v>
      </c>
      <c r="G32" s="3">
        <f>Rawdata[[#This Row],[Cost per units]]*Rawdata[[#This Row],[Units]]</f>
        <v>506.94</v>
      </c>
    </row>
    <row r="33" spans="1:7" x14ac:dyDescent="0.25">
      <c r="A33" t="s">
        <v>2</v>
      </c>
      <c r="B33" t="s">
        <v>35</v>
      </c>
      <c r="C33" t="s">
        <v>19</v>
      </c>
      <c r="D33" s="2">
        <v>553</v>
      </c>
      <c r="E33" s="3">
        <v>15</v>
      </c>
      <c r="F33" s="3">
        <f>VLOOKUP(Rawdata[[#This Row],[Product]],products3[],2,0)</f>
        <v>7.64</v>
      </c>
      <c r="G33" s="3">
        <f>Rawdata[[#This Row],[Cost per units]]*Rawdata[[#This Row],[Units]]</f>
        <v>114.6</v>
      </c>
    </row>
    <row r="34" spans="1:7" x14ac:dyDescent="0.25">
      <c r="A34" t="s">
        <v>8</v>
      </c>
      <c r="B34" t="s">
        <v>39</v>
      </c>
      <c r="C34" t="s">
        <v>30</v>
      </c>
      <c r="D34" s="2">
        <v>7021</v>
      </c>
      <c r="E34" s="3">
        <v>183</v>
      </c>
      <c r="F34" s="3">
        <f>VLOOKUP(Rawdata[[#This Row],[Product]],products3[],2,0)</f>
        <v>14.49</v>
      </c>
      <c r="G34" s="3">
        <f>Rawdata[[#This Row],[Cost per units]]*Rawdata[[#This Row],[Units]]</f>
        <v>2651.67</v>
      </c>
    </row>
    <row r="35" spans="1:7" x14ac:dyDescent="0.25">
      <c r="A35" t="s">
        <v>40</v>
      </c>
      <c r="B35" t="s">
        <v>39</v>
      </c>
      <c r="C35" t="s">
        <v>22</v>
      </c>
      <c r="D35" s="2">
        <v>5817</v>
      </c>
      <c r="E35" s="3">
        <v>12</v>
      </c>
      <c r="F35" s="3">
        <f>VLOOKUP(Rawdata[[#This Row],[Product]],products3[],2,0)</f>
        <v>9.77</v>
      </c>
      <c r="G35" s="3">
        <f>Rawdata[[#This Row],[Cost per units]]*Rawdata[[#This Row],[Units]]</f>
        <v>117.24</v>
      </c>
    </row>
    <row r="36" spans="1:7" x14ac:dyDescent="0.25">
      <c r="A36" t="s">
        <v>41</v>
      </c>
      <c r="B36" t="s">
        <v>39</v>
      </c>
      <c r="C36" t="s">
        <v>14</v>
      </c>
      <c r="D36" s="2">
        <v>3976</v>
      </c>
      <c r="E36" s="3">
        <v>72</v>
      </c>
      <c r="F36" s="3">
        <f>VLOOKUP(Rawdata[[#This Row],[Product]],products3[],2,0)</f>
        <v>11.7</v>
      </c>
      <c r="G36" s="3">
        <f>Rawdata[[#This Row],[Cost per units]]*Rawdata[[#This Row],[Units]]</f>
        <v>842.4</v>
      </c>
    </row>
    <row r="37" spans="1:7" x14ac:dyDescent="0.25">
      <c r="A37" t="s">
        <v>6</v>
      </c>
      <c r="B37" t="s">
        <v>38</v>
      </c>
      <c r="C37" t="s">
        <v>27</v>
      </c>
      <c r="D37" s="2">
        <v>1134</v>
      </c>
      <c r="E37" s="3">
        <v>282</v>
      </c>
      <c r="F37" s="3">
        <f>VLOOKUP(Rawdata[[#This Row],[Product]],products3[],2,0)</f>
        <v>16.73</v>
      </c>
      <c r="G37" s="3">
        <f>Rawdata[[#This Row],[Cost per units]]*Rawdata[[#This Row],[Units]]</f>
        <v>4717.8599999999997</v>
      </c>
    </row>
    <row r="38" spans="1:7" x14ac:dyDescent="0.25">
      <c r="A38" t="s">
        <v>2</v>
      </c>
      <c r="B38" t="s">
        <v>39</v>
      </c>
      <c r="C38" t="s">
        <v>28</v>
      </c>
      <c r="D38" s="2">
        <v>6027</v>
      </c>
      <c r="E38" s="3">
        <v>144</v>
      </c>
      <c r="F38" s="3">
        <f>VLOOKUP(Rawdata[[#This Row],[Product]],products3[],2,0)</f>
        <v>10.38</v>
      </c>
      <c r="G38" s="3">
        <f>Rawdata[[#This Row],[Cost per units]]*Rawdata[[#This Row],[Units]]</f>
        <v>1494.72</v>
      </c>
    </row>
    <row r="39" spans="1:7" x14ac:dyDescent="0.25">
      <c r="A39" t="s">
        <v>6</v>
      </c>
      <c r="B39" t="s">
        <v>37</v>
      </c>
      <c r="C39" t="s">
        <v>16</v>
      </c>
      <c r="D39" s="2">
        <v>1904</v>
      </c>
      <c r="E39" s="3">
        <v>405</v>
      </c>
      <c r="F39" s="3">
        <f>VLOOKUP(Rawdata[[#This Row],[Product]],products3[],2,0)</f>
        <v>8.7899999999999991</v>
      </c>
      <c r="G39" s="3">
        <f>Rawdata[[#This Row],[Cost per units]]*Rawdata[[#This Row],[Units]]</f>
        <v>3559.95</v>
      </c>
    </row>
    <row r="40" spans="1:7" x14ac:dyDescent="0.25">
      <c r="A40" t="s">
        <v>7</v>
      </c>
      <c r="B40" t="s">
        <v>34</v>
      </c>
      <c r="C40" t="s">
        <v>32</v>
      </c>
      <c r="D40" s="2">
        <v>3262</v>
      </c>
      <c r="E40" s="3">
        <v>75</v>
      </c>
      <c r="F40" s="3">
        <f>VLOOKUP(Rawdata[[#This Row],[Product]],products3[],2,0)</f>
        <v>8.65</v>
      </c>
      <c r="G40" s="3">
        <f>Rawdata[[#This Row],[Cost per units]]*Rawdata[[#This Row],[Units]]</f>
        <v>648.75</v>
      </c>
    </row>
    <row r="41" spans="1:7" x14ac:dyDescent="0.25">
      <c r="A41" t="s">
        <v>40</v>
      </c>
      <c r="B41" t="s">
        <v>34</v>
      </c>
      <c r="C41" t="s">
        <v>27</v>
      </c>
      <c r="D41" s="2">
        <v>2289</v>
      </c>
      <c r="E41" s="3">
        <v>135</v>
      </c>
      <c r="F41" s="3">
        <f>VLOOKUP(Rawdata[[#This Row],[Product]],products3[],2,0)</f>
        <v>16.73</v>
      </c>
      <c r="G41" s="3">
        <f>Rawdata[[#This Row],[Cost per units]]*Rawdata[[#This Row],[Units]]</f>
        <v>2258.5500000000002</v>
      </c>
    </row>
    <row r="42" spans="1:7" x14ac:dyDescent="0.25">
      <c r="A42" t="s">
        <v>5</v>
      </c>
      <c r="B42" t="s">
        <v>34</v>
      </c>
      <c r="C42" t="s">
        <v>27</v>
      </c>
      <c r="D42" s="2">
        <v>6986</v>
      </c>
      <c r="E42" s="3">
        <v>21</v>
      </c>
      <c r="F42" s="3">
        <f>VLOOKUP(Rawdata[[#This Row],[Product]],products3[],2,0)</f>
        <v>16.73</v>
      </c>
      <c r="G42" s="3">
        <f>Rawdata[[#This Row],[Cost per units]]*Rawdata[[#This Row],[Units]]</f>
        <v>351.33</v>
      </c>
    </row>
    <row r="43" spans="1:7" x14ac:dyDescent="0.25">
      <c r="A43" t="s">
        <v>2</v>
      </c>
      <c r="B43" t="s">
        <v>38</v>
      </c>
      <c r="C43" t="s">
        <v>23</v>
      </c>
      <c r="D43" s="2">
        <v>4417</v>
      </c>
      <c r="E43" s="3">
        <v>153</v>
      </c>
      <c r="F43" s="3">
        <f>VLOOKUP(Rawdata[[#This Row],[Product]],products3[],2,0)</f>
        <v>6.49</v>
      </c>
      <c r="G43" s="3">
        <f>Rawdata[[#This Row],[Cost per units]]*Rawdata[[#This Row],[Units]]</f>
        <v>992.97</v>
      </c>
    </row>
    <row r="44" spans="1:7" x14ac:dyDescent="0.25">
      <c r="A44" t="s">
        <v>6</v>
      </c>
      <c r="B44" t="s">
        <v>34</v>
      </c>
      <c r="C44" t="s">
        <v>15</v>
      </c>
      <c r="D44" s="2">
        <v>1442</v>
      </c>
      <c r="E44" s="3">
        <v>15</v>
      </c>
      <c r="F44" s="3">
        <f>VLOOKUP(Rawdata[[#This Row],[Product]],products3[],2,0)</f>
        <v>11.73</v>
      </c>
      <c r="G44" s="3">
        <f>Rawdata[[#This Row],[Cost per units]]*Rawdata[[#This Row],[Units]]</f>
        <v>175.95000000000002</v>
      </c>
    </row>
    <row r="45" spans="1:7" x14ac:dyDescent="0.25">
      <c r="A45" t="s">
        <v>3</v>
      </c>
      <c r="B45" t="s">
        <v>35</v>
      </c>
      <c r="C45" t="s">
        <v>14</v>
      </c>
      <c r="D45" s="2">
        <v>2415</v>
      </c>
      <c r="E45" s="3">
        <v>255</v>
      </c>
      <c r="F45" s="3">
        <f>VLOOKUP(Rawdata[[#This Row],[Product]],products3[],2,0)</f>
        <v>11.7</v>
      </c>
      <c r="G45" s="3">
        <f>Rawdata[[#This Row],[Cost per units]]*Rawdata[[#This Row],[Units]]</f>
        <v>2983.5</v>
      </c>
    </row>
    <row r="46" spans="1:7" x14ac:dyDescent="0.25">
      <c r="A46" t="s">
        <v>2</v>
      </c>
      <c r="B46" t="s">
        <v>37</v>
      </c>
      <c r="C46" t="s">
        <v>19</v>
      </c>
      <c r="D46" s="2">
        <v>238</v>
      </c>
      <c r="E46" s="3">
        <v>18</v>
      </c>
      <c r="F46" s="3">
        <f>VLOOKUP(Rawdata[[#This Row],[Product]],products3[],2,0)</f>
        <v>7.64</v>
      </c>
      <c r="G46" s="3">
        <f>Rawdata[[#This Row],[Cost per units]]*Rawdata[[#This Row],[Units]]</f>
        <v>137.51999999999998</v>
      </c>
    </row>
    <row r="47" spans="1:7" x14ac:dyDescent="0.25">
      <c r="A47" t="s">
        <v>6</v>
      </c>
      <c r="B47" t="s">
        <v>37</v>
      </c>
      <c r="C47" t="s">
        <v>23</v>
      </c>
      <c r="D47" s="2">
        <v>4949</v>
      </c>
      <c r="E47" s="3">
        <v>189</v>
      </c>
      <c r="F47" s="3">
        <f>VLOOKUP(Rawdata[[#This Row],[Product]],products3[],2,0)</f>
        <v>6.49</v>
      </c>
      <c r="G47" s="3">
        <f>Rawdata[[#This Row],[Cost per units]]*Rawdata[[#This Row],[Units]]</f>
        <v>1226.6100000000001</v>
      </c>
    </row>
    <row r="48" spans="1:7" x14ac:dyDescent="0.25">
      <c r="A48" t="s">
        <v>5</v>
      </c>
      <c r="B48" t="s">
        <v>38</v>
      </c>
      <c r="C48" t="s">
        <v>32</v>
      </c>
      <c r="D48" s="2">
        <v>5075</v>
      </c>
      <c r="E48" s="3">
        <v>21</v>
      </c>
      <c r="F48" s="3">
        <f>VLOOKUP(Rawdata[[#This Row],[Product]],products3[],2,0)</f>
        <v>8.65</v>
      </c>
      <c r="G48" s="3">
        <f>Rawdata[[#This Row],[Cost per units]]*Rawdata[[#This Row],[Units]]</f>
        <v>181.65</v>
      </c>
    </row>
    <row r="49" spans="1:7" x14ac:dyDescent="0.25">
      <c r="A49" t="s">
        <v>3</v>
      </c>
      <c r="B49" t="s">
        <v>36</v>
      </c>
      <c r="C49" t="s">
        <v>16</v>
      </c>
      <c r="D49" s="2">
        <v>9198</v>
      </c>
      <c r="E49" s="3">
        <v>36</v>
      </c>
      <c r="F49" s="3">
        <f>VLOOKUP(Rawdata[[#This Row],[Product]],products3[],2,0)</f>
        <v>8.7899999999999991</v>
      </c>
      <c r="G49" s="3">
        <f>Rawdata[[#This Row],[Cost per units]]*Rawdata[[#This Row],[Units]]</f>
        <v>316.43999999999994</v>
      </c>
    </row>
    <row r="50" spans="1:7" x14ac:dyDescent="0.25">
      <c r="A50" t="s">
        <v>6</v>
      </c>
      <c r="B50" t="s">
        <v>34</v>
      </c>
      <c r="C50" t="s">
        <v>29</v>
      </c>
      <c r="D50" s="2">
        <v>3339</v>
      </c>
      <c r="E50" s="3">
        <v>75</v>
      </c>
      <c r="F50" s="3">
        <f>VLOOKUP(Rawdata[[#This Row],[Product]],products3[],2,0)</f>
        <v>7.16</v>
      </c>
      <c r="G50" s="3">
        <f>Rawdata[[#This Row],[Cost per units]]*Rawdata[[#This Row],[Units]]</f>
        <v>537</v>
      </c>
    </row>
    <row r="51" spans="1:7" x14ac:dyDescent="0.25">
      <c r="A51" t="s">
        <v>40</v>
      </c>
      <c r="B51" t="s">
        <v>34</v>
      </c>
      <c r="C51" t="s">
        <v>17</v>
      </c>
      <c r="D51" s="2">
        <v>5019</v>
      </c>
      <c r="E51" s="3">
        <v>156</v>
      </c>
      <c r="F51" s="3">
        <f>VLOOKUP(Rawdata[[#This Row],[Product]],products3[],2,0)</f>
        <v>3.11</v>
      </c>
      <c r="G51" s="3">
        <f>Rawdata[[#This Row],[Cost per units]]*Rawdata[[#This Row],[Units]]</f>
        <v>485.15999999999997</v>
      </c>
    </row>
    <row r="52" spans="1:7" x14ac:dyDescent="0.25">
      <c r="A52" t="s">
        <v>5</v>
      </c>
      <c r="B52" t="s">
        <v>36</v>
      </c>
      <c r="C52" t="s">
        <v>16</v>
      </c>
      <c r="D52" s="2">
        <v>16184</v>
      </c>
      <c r="E52" s="3">
        <v>39</v>
      </c>
      <c r="F52" s="3">
        <f>VLOOKUP(Rawdata[[#This Row],[Product]],products3[],2,0)</f>
        <v>8.7899999999999991</v>
      </c>
      <c r="G52" s="3">
        <f>Rawdata[[#This Row],[Cost per units]]*Rawdata[[#This Row],[Units]]</f>
        <v>342.80999999999995</v>
      </c>
    </row>
    <row r="53" spans="1:7" x14ac:dyDescent="0.25">
      <c r="A53" t="s">
        <v>6</v>
      </c>
      <c r="B53" t="s">
        <v>36</v>
      </c>
      <c r="C53" t="s">
        <v>21</v>
      </c>
      <c r="D53" s="2">
        <v>497</v>
      </c>
      <c r="E53" s="3">
        <v>63</v>
      </c>
      <c r="F53" s="3">
        <f>VLOOKUP(Rawdata[[#This Row],[Product]],products3[],2,0)</f>
        <v>9</v>
      </c>
      <c r="G53" s="3">
        <f>Rawdata[[#This Row],[Cost per units]]*Rawdata[[#This Row],[Units]]</f>
        <v>567</v>
      </c>
    </row>
    <row r="54" spans="1:7" x14ac:dyDescent="0.25">
      <c r="A54" t="s">
        <v>2</v>
      </c>
      <c r="B54" t="s">
        <v>36</v>
      </c>
      <c r="C54" t="s">
        <v>29</v>
      </c>
      <c r="D54" s="2">
        <v>8211</v>
      </c>
      <c r="E54" s="3">
        <v>75</v>
      </c>
      <c r="F54" s="3">
        <f>VLOOKUP(Rawdata[[#This Row],[Product]],products3[],2,0)</f>
        <v>7.16</v>
      </c>
      <c r="G54" s="3">
        <f>Rawdata[[#This Row],[Cost per units]]*Rawdata[[#This Row],[Units]]</f>
        <v>537</v>
      </c>
    </row>
    <row r="55" spans="1:7" x14ac:dyDescent="0.25">
      <c r="A55" t="s">
        <v>2</v>
      </c>
      <c r="B55" t="s">
        <v>38</v>
      </c>
      <c r="C55" t="s">
        <v>28</v>
      </c>
      <c r="D55" s="2">
        <v>6580</v>
      </c>
      <c r="E55" s="3">
        <v>183</v>
      </c>
      <c r="F55" s="3">
        <f>VLOOKUP(Rawdata[[#This Row],[Product]],products3[],2,0)</f>
        <v>10.38</v>
      </c>
      <c r="G55" s="3">
        <f>Rawdata[[#This Row],[Cost per units]]*Rawdata[[#This Row],[Units]]</f>
        <v>1899.5400000000002</v>
      </c>
    </row>
    <row r="56" spans="1:7" x14ac:dyDescent="0.25">
      <c r="A56" t="s">
        <v>41</v>
      </c>
      <c r="B56" t="s">
        <v>35</v>
      </c>
      <c r="C56" t="s">
        <v>13</v>
      </c>
      <c r="D56" s="2">
        <v>4760</v>
      </c>
      <c r="E56" s="3">
        <v>69</v>
      </c>
      <c r="F56" s="3">
        <f>VLOOKUP(Rawdata[[#This Row],[Product]],products3[],2,0)</f>
        <v>9.33</v>
      </c>
      <c r="G56" s="3">
        <f>Rawdata[[#This Row],[Cost per units]]*Rawdata[[#This Row],[Units]]</f>
        <v>643.77</v>
      </c>
    </row>
    <row r="57" spans="1:7" x14ac:dyDescent="0.25">
      <c r="A57" t="s">
        <v>40</v>
      </c>
      <c r="B57" t="s">
        <v>36</v>
      </c>
      <c r="C57" t="s">
        <v>25</v>
      </c>
      <c r="D57" s="2">
        <v>5439</v>
      </c>
      <c r="E57" s="3">
        <v>30</v>
      </c>
      <c r="F57" s="3">
        <f>VLOOKUP(Rawdata[[#This Row],[Product]],products3[],2,0)</f>
        <v>13.15</v>
      </c>
      <c r="G57" s="3">
        <f>Rawdata[[#This Row],[Cost per units]]*Rawdata[[#This Row],[Units]]</f>
        <v>394.5</v>
      </c>
    </row>
    <row r="58" spans="1:7" x14ac:dyDescent="0.25">
      <c r="A58" t="s">
        <v>41</v>
      </c>
      <c r="B58" t="s">
        <v>34</v>
      </c>
      <c r="C58" t="s">
        <v>17</v>
      </c>
      <c r="D58" s="2">
        <v>1463</v>
      </c>
      <c r="E58" s="3">
        <v>39</v>
      </c>
      <c r="F58" s="3">
        <f>VLOOKUP(Rawdata[[#This Row],[Product]],products3[],2,0)</f>
        <v>3.11</v>
      </c>
      <c r="G58" s="3">
        <f>Rawdata[[#This Row],[Cost per units]]*Rawdata[[#This Row],[Units]]</f>
        <v>121.28999999999999</v>
      </c>
    </row>
    <row r="59" spans="1:7" x14ac:dyDescent="0.25">
      <c r="A59" t="s">
        <v>3</v>
      </c>
      <c r="B59" t="s">
        <v>34</v>
      </c>
      <c r="C59" t="s">
        <v>32</v>
      </c>
      <c r="D59" s="2">
        <v>7777</v>
      </c>
      <c r="E59" s="3">
        <v>504</v>
      </c>
      <c r="F59" s="3">
        <f>VLOOKUP(Rawdata[[#This Row],[Product]],products3[],2,0)</f>
        <v>8.65</v>
      </c>
      <c r="G59" s="3">
        <f>Rawdata[[#This Row],[Cost per units]]*Rawdata[[#This Row],[Units]]</f>
        <v>4359.6000000000004</v>
      </c>
    </row>
    <row r="60" spans="1:7" x14ac:dyDescent="0.25">
      <c r="A60" t="s">
        <v>9</v>
      </c>
      <c r="B60" t="s">
        <v>37</v>
      </c>
      <c r="C60" t="s">
        <v>29</v>
      </c>
      <c r="D60" s="2">
        <v>1085</v>
      </c>
      <c r="E60" s="3">
        <v>273</v>
      </c>
      <c r="F60" s="3">
        <f>VLOOKUP(Rawdata[[#This Row],[Product]],products3[],2,0)</f>
        <v>7.16</v>
      </c>
      <c r="G60" s="3">
        <f>Rawdata[[#This Row],[Cost per units]]*Rawdata[[#This Row],[Units]]</f>
        <v>1954.68</v>
      </c>
    </row>
    <row r="61" spans="1:7" x14ac:dyDescent="0.25">
      <c r="A61" t="s">
        <v>5</v>
      </c>
      <c r="B61" t="s">
        <v>37</v>
      </c>
      <c r="C61" t="s">
        <v>31</v>
      </c>
      <c r="D61" s="2">
        <v>182</v>
      </c>
      <c r="E61" s="3">
        <v>48</v>
      </c>
      <c r="F61" s="3">
        <f>VLOOKUP(Rawdata[[#This Row],[Product]],products3[],2,0)</f>
        <v>5.79</v>
      </c>
      <c r="G61" s="3">
        <f>Rawdata[[#This Row],[Cost per units]]*Rawdata[[#This Row],[Units]]</f>
        <v>277.92</v>
      </c>
    </row>
    <row r="62" spans="1:7" x14ac:dyDescent="0.25">
      <c r="A62" t="s">
        <v>6</v>
      </c>
      <c r="B62" t="s">
        <v>34</v>
      </c>
      <c r="C62" t="s">
        <v>27</v>
      </c>
      <c r="D62" s="2">
        <v>4242</v>
      </c>
      <c r="E62" s="3">
        <v>207</v>
      </c>
      <c r="F62" s="3">
        <f>VLOOKUP(Rawdata[[#This Row],[Product]],products3[],2,0)</f>
        <v>16.73</v>
      </c>
      <c r="G62" s="3">
        <f>Rawdata[[#This Row],[Cost per units]]*Rawdata[[#This Row],[Units]]</f>
        <v>3463.11</v>
      </c>
    </row>
    <row r="63" spans="1:7" x14ac:dyDescent="0.25">
      <c r="A63" t="s">
        <v>6</v>
      </c>
      <c r="B63" t="s">
        <v>36</v>
      </c>
      <c r="C63" t="s">
        <v>32</v>
      </c>
      <c r="D63" s="2">
        <v>6118</v>
      </c>
      <c r="E63" s="3">
        <v>9</v>
      </c>
      <c r="F63" s="3">
        <f>VLOOKUP(Rawdata[[#This Row],[Product]],products3[],2,0)</f>
        <v>8.65</v>
      </c>
      <c r="G63" s="3">
        <f>Rawdata[[#This Row],[Cost per units]]*Rawdata[[#This Row],[Units]]</f>
        <v>77.850000000000009</v>
      </c>
    </row>
    <row r="64" spans="1:7" x14ac:dyDescent="0.25">
      <c r="A64" t="s">
        <v>10</v>
      </c>
      <c r="B64" t="s">
        <v>36</v>
      </c>
      <c r="C64" t="s">
        <v>23</v>
      </c>
      <c r="D64" s="2">
        <v>2317</v>
      </c>
      <c r="E64" s="3">
        <v>261</v>
      </c>
      <c r="F64" s="3">
        <f>VLOOKUP(Rawdata[[#This Row],[Product]],products3[],2,0)</f>
        <v>6.49</v>
      </c>
      <c r="G64" s="3">
        <f>Rawdata[[#This Row],[Cost per units]]*Rawdata[[#This Row],[Units]]</f>
        <v>1693.89</v>
      </c>
    </row>
    <row r="65" spans="1:7" x14ac:dyDescent="0.25">
      <c r="A65" t="s">
        <v>6</v>
      </c>
      <c r="B65" t="s">
        <v>38</v>
      </c>
      <c r="C65" t="s">
        <v>16</v>
      </c>
      <c r="D65" s="2">
        <v>938</v>
      </c>
      <c r="E65" s="3">
        <v>6</v>
      </c>
      <c r="F65" s="3">
        <f>VLOOKUP(Rawdata[[#This Row],[Product]],products3[],2,0)</f>
        <v>8.7899999999999991</v>
      </c>
      <c r="G65" s="3">
        <f>Rawdata[[#This Row],[Cost per units]]*Rawdata[[#This Row],[Units]]</f>
        <v>52.739999999999995</v>
      </c>
    </row>
    <row r="66" spans="1:7" x14ac:dyDescent="0.25">
      <c r="A66" t="s">
        <v>8</v>
      </c>
      <c r="B66" t="s">
        <v>37</v>
      </c>
      <c r="C66" t="s">
        <v>15</v>
      </c>
      <c r="D66" s="2">
        <v>9709</v>
      </c>
      <c r="E66" s="3">
        <v>30</v>
      </c>
      <c r="F66" s="3">
        <f>VLOOKUP(Rawdata[[#This Row],[Product]],products3[],2,0)</f>
        <v>11.73</v>
      </c>
      <c r="G66" s="3">
        <f>Rawdata[[#This Row],[Cost per units]]*Rawdata[[#This Row],[Units]]</f>
        <v>351.90000000000003</v>
      </c>
    </row>
    <row r="67" spans="1:7" x14ac:dyDescent="0.25">
      <c r="A67" t="s">
        <v>7</v>
      </c>
      <c r="B67" t="s">
        <v>34</v>
      </c>
      <c r="C67" t="s">
        <v>20</v>
      </c>
      <c r="D67" s="2">
        <v>2205</v>
      </c>
      <c r="E67" s="3">
        <v>138</v>
      </c>
      <c r="F67" s="3">
        <f>VLOOKUP(Rawdata[[#This Row],[Product]],products3[],2,0)</f>
        <v>10.62</v>
      </c>
      <c r="G67" s="3">
        <f>Rawdata[[#This Row],[Cost per units]]*Rawdata[[#This Row],[Units]]</f>
        <v>1465.56</v>
      </c>
    </row>
    <row r="68" spans="1:7" x14ac:dyDescent="0.25">
      <c r="A68" t="s">
        <v>7</v>
      </c>
      <c r="B68" t="s">
        <v>37</v>
      </c>
      <c r="C68" t="s">
        <v>17</v>
      </c>
      <c r="D68" s="2">
        <v>4487</v>
      </c>
      <c r="E68" s="3">
        <v>111</v>
      </c>
      <c r="F68" s="3">
        <f>VLOOKUP(Rawdata[[#This Row],[Product]],products3[],2,0)</f>
        <v>3.11</v>
      </c>
      <c r="G68" s="3">
        <f>Rawdata[[#This Row],[Cost per units]]*Rawdata[[#This Row],[Units]]</f>
        <v>345.21</v>
      </c>
    </row>
    <row r="69" spans="1:7" x14ac:dyDescent="0.25">
      <c r="A69" t="s">
        <v>5</v>
      </c>
      <c r="B69" t="s">
        <v>35</v>
      </c>
      <c r="C69" t="s">
        <v>18</v>
      </c>
      <c r="D69" s="2">
        <v>2415</v>
      </c>
      <c r="E69" s="3">
        <v>15</v>
      </c>
      <c r="F69" s="3">
        <f>VLOOKUP(Rawdata[[#This Row],[Product]],products3[],2,0)</f>
        <v>6.47</v>
      </c>
      <c r="G69" s="3">
        <f>Rawdata[[#This Row],[Cost per units]]*Rawdata[[#This Row],[Units]]</f>
        <v>97.05</v>
      </c>
    </row>
    <row r="70" spans="1:7" x14ac:dyDescent="0.25">
      <c r="A70" t="s">
        <v>40</v>
      </c>
      <c r="B70" t="s">
        <v>34</v>
      </c>
      <c r="C70" t="s">
        <v>19</v>
      </c>
      <c r="D70" s="2">
        <v>4018</v>
      </c>
      <c r="E70" s="3">
        <v>162</v>
      </c>
      <c r="F70" s="3">
        <f>VLOOKUP(Rawdata[[#This Row],[Product]],products3[],2,0)</f>
        <v>7.64</v>
      </c>
      <c r="G70" s="3">
        <f>Rawdata[[#This Row],[Cost per units]]*Rawdata[[#This Row],[Units]]</f>
        <v>1237.6799999999998</v>
      </c>
    </row>
    <row r="71" spans="1:7" x14ac:dyDescent="0.25">
      <c r="A71" t="s">
        <v>5</v>
      </c>
      <c r="B71" t="s">
        <v>34</v>
      </c>
      <c r="C71" t="s">
        <v>19</v>
      </c>
      <c r="D71" s="2">
        <v>861</v>
      </c>
      <c r="E71" s="3">
        <v>195</v>
      </c>
      <c r="F71" s="3">
        <f>VLOOKUP(Rawdata[[#This Row],[Product]],products3[],2,0)</f>
        <v>7.64</v>
      </c>
      <c r="G71" s="3">
        <f>Rawdata[[#This Row],[Cost per units]]*Rawdata[[#This Row],[Units]]</f>
        <v>1489.8</v>
      </c>
    </row>
    <row r="72" spans="1:7" x14ac:dyDescent="0.25">
      <c r="A72" t="s">
        <v>10</v>
      </c>
      <c r="B72" t="s">
        <v>38</v>
      </c>
      <c r="C72" t="s">
        <v>14</v>
      </c>
      <c r="D72" s="2">
        <v>5586</v>
      </c>
      <c r="E72" s="3">
        <v>525</v>
      </c>
      <c r="F72" s="3">
        <f>VLOOKUP(Rawdata[[#This Row],[Product]],products3[],2,0)</f>
        <v>11.7</v>
      </c>
      <c r="G72" s="3">
        <f>Rawdata[[#This Row],[Cost per units]]*Rawdata[[#This Row],[Units]]</f>
        <v>6142.5</v>
      </c>
    </row>
    <row r="73" spans="1:7" x14ac:dyDescent="0.25">
      <c r="A73" t="s">
        <v>7</v>
      </c>
      <c r="B73" t="s">
        <v>34</v>
      </c>
      <c r="C73" t="s">
        <v>33</v>
      </c>
      <c r="D73" s="2">
        <v>2226</v>
      </c>
      <c r="E73" s="3">
        <v>48</v>
      </c>
      <c r="F73" s="3">
        <f>VLOOKUP(Rawdata[[#This Row],[Product]],products3[],2,0)</f>
        <v>12.37</v>
      </c>
      <c r="G73" s="3">
        <f>Rawdata[[#This Row],[Cost per units]]*Rawdata[[#This Row],[Units]]</f>
        <v>593.76</v>
      </c>
    </row>
    <row r="74" spans="1:7" x14ac:dyDescent="0.25">
      <c r="A74" t="s">
        <v>9</v>
      </c>
      <c r="B74" t="s">
        <v>34</v>
      </c>
      <c r="C74" t="s">
        <v>28</v>
      </c>
      <c r="D74" s="2">
        <v>14329</v>
      </c>
      <c r="E74" s="3">
        <v>150</v>
      </c>
      <c r="F74" s="3">
        <f>VLOOKUP(Rawdata[[#This Row],[Product]],products3[],2,0)</f>
        <v>10.38</v>
      </c>
      <c r="G74" s="3">
        <f>Rawdata[[#This Row],[Cost per units]]*Rawdata[[#This Row],[Units]]</f>
        <v>1557.0000000000002</v>
      </c>
    </row>
    <row r="75" spans="1:7" x14ac:dyDescent="0.25">
      <c r="A75" t="s">
        <v>9</v>
      </c>
      <c r="B75" t="s">
        <v>34</v>
      </c>
      <c r="C75" t="s">
        <v>20</v>
      </c>
      <c r="D75" s="2">
        <v>8463</v>
      </c>
      <c r="E75" s="3">
        <v>492</v>
      </c>
      <c r="F75" s="3">
        <f>VLOOKUP(Rawdata[[#This Row],[Product]],products3[],2,0)</f>
        <v>10.62</v>
      </c>
      <c r="G75" s="3">
        <f>Rawdata[[#This Row],[Cost per units]]*Rawdata[[#This Row],[Units]]</f>
        <v>5225.04</v>
      </c>
    </row>
    <row r="76" spans="1:7" x14ac:dyDescent="0.25">
      <c r="A76" t="s">
        <v>5</v>
      </c>
      <c r="B76" t="s">
        <v>34</v>
      </c>
      <c r="C76" t="s">
        <v>29</v>
      </c>
      <c r="D76" s="2">
        <v>2891</v>
      </c>
      <c r="E76" s="3">
        <v>102</v>
      </c>
      <c r="F76" s="3">
        <f>VLOOKUP(Rawdata[[#This Row],[Product]],products3[],2,0)</f>
        <v>7.16</v>
      </c>
      <c r="G76" s="3">
        <f>Rawdata[[#This Row],[Cost per units]]*Rawdata[[#This Row],[Units]]</f>
        <v>730.32</v>
      </c>
    </row>
    <row r="77" spans="1:7" x14ac:dyDescent="0.25">
      <c r="A77" t="s">
        <v>3</v>
      </c>
      <c r="B77" t="s">
        <v>36</v>
      </c>
      <c r="C77" t="s">
        <v>23</v>
      </c>
      <c r="D77" s="2">
        <v>3773</v>
      </c>
      <c r="E77" s="3">
        <v>165</v>
      </c>
      <c r="F77" s="3">
        <f>VLOOKUP(Rawdata[[#This Row],[Product]],products3[],2,0)</f>
        <v>6.49</v>
      </c>
      <c r="G77" s="3">
        <f>Rawdata[[#This Row],[Cost per units]]*Rawdata[[#This Row],[Units]]</f>
        <v>1070.8500000000001</v>
      </c>
    </row>
    <row r="78" spans="1:7" x14ac:dyDescent="0.25">
      <c r="A78" t="s">
        <v>41</v>
      </c>
      <c r="B78" t="s">
        <v>36</v>
      </c>
      <c r="C78" t="s">
        <v>28</v>
      </c>
      <c r="D78" s="2">
        <v>854</v>
      </c>
      <c r="E78" s="3">
        <v>309</v>
      </c>
      <c r="F78" s="3">
        <f>VLOOKUP(Rawdata[[#This Row],[Product]],products3[],2,0)</f>
        <v>10.38</v>
      </c>
      <c r="G78" s="3">
        <f>Rawdata[[#This Row],[Cost per units]]*Rawdata[[#This Row],[Units]]</f>
        <v>3207.42</v>
      </c>
    </row>
    <row r="79" spans="1:7" x14ac:dyDescent="0.25">
      <c r="A79" t="s">
        <v>6</v>
      </c>
      <c r="B79" t="s">
        <v>36</v>
      </c>
      <c r="C79" t="s">
        <v>17</v>
      </c>
      <c r="D79" s="2">
        <v>4970</v>
      </c>
      <c r="E79" s="3">
        <v>156</v>
      </c>
      <c r="F79" s="3">
        <f>VLOOKUP(Rawdata[[#This Row],[Product]],products3[],2,0)</f>
        <v>3.11</v>
      </c>
      <c r="G79" s="3">
        <f>Rawdata[[#This Row],[Cost per units]]*Rawdata[[#This Row],[Units]]</f>
        <v>485.15999999999997</v>
      </c>
    </row>
    <row r="80" spans="1:7" x14ac:dyDescent="0.25">
      <c r="A80" t="s">
        <v>9</v>
      </c>
      <c r="B80" t="s">
        <v>35</v>
      </c>
      <c r="C80" t="s">
        <v>26</v>
      </c>
      <c r="D80" s="2">
        <v>98</v>
      </c>
      <c r="E80" s="3">
        <v>159</v>
      </c>
      <c r="F80" s="3">
        <f>VLOOKUP(Rawdata[[#This Row],[Product]],products3[],2,0)</f>
        <v>5.6</v>
      </c>
      <c r="G80" s="3">
        <f>Rawdata[[#This Row],[Cost per units]]*Rawdata[[#This Row],[Units]]</f>
        <v>890.4</v>
      </c>
    </row>
    <row r="81" spans="1:7" x14ac:dyDescent="0.25">
      <c r="A81" t="s">
        <v>5</v>
      </c>
      <c r="B81" t="s">
        <v>35</v>
      </c>
      <c r="C81" t="s">
        <v>15</v>
      </c>
      <c r="D81" s="2">
        <v>13391</v>
      </c>
      <c r="E81" s="3">
        <v>201</v>
      </c>
      <c r="F81" s="3">
        <f>VLOOKUP(Rawdata[[#This Row],[Product]],products3[],2,0)</f>
        <v>11.73</v>
      </c>
      <c r="G81" s="3">
        <f>Rawdata[[#This Row],[Cost per units]]*Rawdata[[#This Row],[Units]]</f>
        <v>2357.73</v>
      </c>
    </row>
    <row r="82" spans="1:7" x14ac:dyDescent="0.25">
      <c r="A82" t="s">
        <v>8</v>
      </c>
      <c r="B82" t="s">
        <v>39</v>
      </c>
      <c r="C82" t="s">
        <v>31</v>
      </c>
      <c r="D82" s="2">
        <v>8890</v>
      </c>
      <c r="E82" s="3">
        <v>210</v>
      </c>
      <c r="F82" s="3">
        <f>VLOOKUP(Rawdata[[#This Row],[Product]],products3[],2,0)</f>
        <v>5.79</v>
      </c>
      <c r="G82" s="3">
        <f>Rawdata[[#This Row],[Cost per units]]*Rawdata[[#This Row],[Units]]</f>
        <v>1215.9000000000001</v>
      </c>
    </row>
    <row r="83" spans="1:7" x14ac:dyDescent="0.25">
      <c r="A83" t="s">
        <v>2</v>
      </c>
      <c r="B83" t="s">
        <v>38</v>
      </c>
      <c r="C83" t="s">
        <v>13</v>
      </c>
      <c r="D83" s="2">
        <v>56</v>
      </c>
      <c r="E83" s="3">
        <v>51</v>
      </c>
      <c r="F83" s="3">
        <f>VLOOKUP(Rawdata[[#This Row],[Product]],products3[],2,0)</f>
        <v>9.33</v>
      </c>
      <c r="G83" s="3">
        <f>Rawdata[[#This Row],[Cost per units]]*Rawdata[[#This Row],[Units]]</f>
        <v>475.83</v>
      </c>
    </row>
    <row r="84" spans="1:7" x14ac:dyDescent="0.25">
      <c r="A84" t="s">
        <v>3</v>
      </c>
      <c r="B84" t="s">
        <v>36</v>
      </c>
      <c r="C84" t="s">
        <v>25</v>
      </c>
      <c r="D84" s="2">
        <v>3339</v>
      </c>
      <c r="E84" s="3">
        <v>39</v>
      </c>
      <c r="F84" s="3">
        <f>VLOOKUP(Rawdata[[#This Row],[Product]],products3[],2,0)</f>
        <v>13.15</v>
      </c>
      <c r="G84" s="3">
        <f>Rawdata[[#This Row],[Cost per units]]*Rawdata[[#This Row],[Units]]</f>
        <v>512.85</v>
      </c>
    </row>
    <row r="85" spans="1:7" x14ac:dyDescent="0.25">
      <c r="A85" t="s">
        <v>10</v>
      </c>
      <c r="B85" t="s">
        <v>35</v>
      </c>
      <c r="C85" t="s">
        <v>18</v>
      </c>
      <c r="D85" s="2">
        <v>3808</v>
      </c>
      <c r="E85" s="3">
        <v>279</v>
      </c>
      <c r="F85" s="3">
        <f>VLOOKUP(Rawdata[[#This Row],[Product]],products3[],2,0)</f>
        <v>6.47</v>
      </c>
      <c r="G85" s="3">
        <f>Rawdata[[#This Row],[Cost per units]]*Rawdata[[#This Row],[Units]]</f>
        <v>1805.1299999999999</v>
      </c>
    </row>
    <row r="86" spans="1:7" x14ac:dyDescent="0.25">
      <c r="A86" t="s">
        <v>10</v>
      </c>
      <c r="B86" t="s">
        <v>38</v>
      </c>
      <c r="C86" t="s">
        <v>13</v>
      </c>
      <c r="D86" s="2">
        <v>63</v>
      </c>
      <c r="E86" s="3">
        <v>123</v>
      </c>
      <c r="F86" s="3">
        <f>VLOOKUP(Rawdata[[#This Row],[Product]],products3[],2,0)</f>
        <v>9.33</v>
      </c>
      <c r="G86" s="3">
        <f>Rawdata[[#This Row],[Cost per units]]*Rawdata[[#This Row],[Units]]</f>
        <v>1147.5899999999999</v>
      </c>
    </row>
    <row r="87" spans="1:7" x14ac:dyDescent="0.25">
      <c r="A87" t="s">
        <v>2</v>
      </c>
      <c r="B87" t="s">
        <v>39</v>
      </c>
      <c r="C87" t="s">
        <v>27</v>
      </c>
      <c r="D87" s="2">
        <v>7812</v>
      </c>
      <c r="E87" s="3">
        <v>81</v>
      </c>
      <c r="F87" s="3">
        <f>VLOOKUP(Rawdata[[#This Row],[Product]],products3[],2,0)</f>
        <v>16.73</v>
      </c>
      <c r="G87" s="3">
        <f>Rawdata[[#This Row],[Cost per units]]*Rawdata[[#This Row],[Units]]</f>
        <v>1355.13</v>
      </c>
    </row>
    <row r="88" spans="1:7" x14ac:dyDescent="0.25">
      <c r="A88" t="s">
        <v>40</v>
      </c>
      <c r="B88" t="s">
        <v>37</v>
      </c>
      <c r="C88" t="s">
        <v>19</v>
      </c>
      <c r="D88" s="2">
        <v>7693</v>
      </c>
      <c r="E88" s="3">
        <v>21</v>
      </c>
      <c r="F88" s="3">
        <f>VLOOKUP(Rawdata[[#This Row],[Product]],products3[],2,0)</f>
        <v>7.64</v>
      </c>
      <c r="G88" s="3">
        <f>Rawdata[[#This Row],[Cost per units]]*Rawdata[[#This Row],[Units]]</f>
        <v>160.44</v>
      </c>
    </row>
    <row r="89" spans="1:7" x14ac:dyDescent="0.25">
      <c r="A89" t="s">
        <v>3</v>
      </c>
      <c r="B89" t="s">
        <v>36</v>
      </c>
      <c r="C89" t="s">
        <v>28</v>
      </c>
      <c r="D89" s="2">
        <v>973</v>
      </c>
      <c r="E89" s="3">
        <v>162</v>
      </c>
      <c r="F89" s="3">
        <f>VLOOKUP(Rawdata[[#This Row],[Product]],products3[],2,0)</f>
        <v>10.38</v>
      </c>
      <c r="G89" s="3">
        <f>Rawdata[[#This Row],[Cost per units]]*Rawdata[[#This Row],[Units]]</f>
        <v>1681.5600000000002</v>
      </c>
    </row>
    <row r="90" spans="1:7" x14ac:dyDescent="0.25">
      <c r="A90" t="s">
        <v>10</v>
      </c>
      <c r="B90" t="s">
        <v>35</v>
      </c>
      <c r="C90" t="s">
        <v>21</v>
      </c>
      <c r="D90" s="2">
        <v>567</v>
      </c>
      <c r="E90" s="3">
        <v>228</v>
      </c>
      <c r="F90" s="3">
        <f>VLOOKUP(Rawdata[[#This Row],[Product]],products3[],2,0)</f>
        <v>9</v>
      </c>
      <c r="G90" s="3">
        <f>Rawdata[[#This Row],[Cost per units]]*Rawdata[[#This Row],[Units]]</f>
        <v>2052</v>
      </c>
    </row>
    <row r="91" spans="1:7" x14ac:dyDescent="0.25">
      <c r="A91" t="s">
        <v>10</v>
      </c>
      <c r="B91" t="s">
        <v>36</v>
      </c>
      <c r="C91" t="s">
        <v>29</v>
      </c>
      <c r="D91" s="2">
        <v>2471</v>
      </c>
      <c r="E91" s="3">
        <v>342</v>
      </c>
      <c r="F91" s="3">
        <f>VLOOKUP(Rawdata[[#This Row],[Product]],products3[],2,0)</f>
        <v>7.16</v>
      </c>
      <c r="G91" s="3">
        <f>Rawdata[[#This Row],[Cost per units]]*Rawdata[[#This Row],[Units]]</f>
        <v>2448.7200000000003</v>
      </c>
    </row>
    <row r="92" spans="1:7" x14ac:dyDescent="0.25">
      <c r="A92" t="s">
        <v>5</v>
      </c>
      <c r="B92" t="s">
        <v>38</v>
      </c>
      <c r="C92" t="s">
        <v>13</v>
      </c>
      <c r="D92" s="2">
        <v>7189</v>
      </c>
      <c r="E92" s="3">
        <v>54</v>
      </c>
      <c r="F92" s="3">
        <f>VLOOKUP(Rawdata[[#This Row],[Product]],products3[],2,0)</f>
        <v>9.33</v>
      </c>
      <c r="G92" s="3">
        <f>Rawdata[[#This Row],[Cost per units]]*Rawdata[[#This Row],[Units]]</f>
        <v>503.82</v>
      </c>
    </row>
    <row r="93" spans="1:7" x14ac:dyDescent="0.25">
      <c r="A93" t="s">
        <v>41</v>
      </c>
      <c r="B93" t="s">
        <v>35</v>
      </c>
      <c r="C93" t="s">
        <v>28</v>
      </c>
      <c r="D93" s="2">
        <v>7455</v>
      </c>
      <c r="E93" s="3">
        <v>216</v>
      </c>
      <c r="F93" s="3">
        <f>VLOOKUP(Rawdata[[#This Row],[Product]],products3[],2,0)</f>
        <v>10.38</v>
      </c>
      <c r="G93" s="3">
        <f>Rawdata[[#This Row],[Cost per units]]*Rawdata[[#This Row],[Units]]</f>
        <v>2242.0800000000004</v>
      </c>
    </row>
    <row r="94" spans="1:7" x14ac:dyDescent="0.25">
      <c r="A94" t="s">
        <v>3</v>
      </c>
      <c r="B94" t="s">
        <v>34</v>
      </c>
      <c r="C94" t="s">
        <v>26</v>
      </c>
      <c r="D94" s="2">
        <v>3108</v>
      </c>
      <c r="E94" s="3">
        <v>54</v>
      </c>
      <c r="F94" s="3">
        <f>VLOOKUP(Rawdata[[#This Row],[Product]],products3[],2,0)</f>
        <v>5.6</v>
      </c>
      <c r="G94" s="3">
        <f>Rawdata[[#This Row],[Cost per units]]*Rawdata[[#This Row],[Units]]</f>
        <v>302.39999999999998</v>
      </c>
    </row>
    <row r="95" spans="1:7" x14ac:dyDescent="0.25">
      <c r="A95" t="s">
        <v>6</v>
      </c>
      <c r="B95" t="s">
        <v>38</v>
      </c>
      <c r="C95" t="s">
        <v>25</v>
      </c>
      <c r="D95" s="2">
        <v>469</v>
      </c>
      <c r="E95" s="3">
        <v>75</v>
      </c>
      <c r="F95" s="3">
        <f>VLOOKUP(Rawdata[[#This Row],[Product]],products3[],2,0)</f>
        <v>13.15</v>
      </c>
      <c r="G95" s="3">
        <f>Rawdata[[#This Row],[Cost per units]]*Rawdata[[#This Row],[Units]]</f>
        <v>986.25</v>
      </c>
    </row>
    <row r="96" spans="1:7" x14ac:dyDescent="0.25">
      <c r="A96" t="s">
        <v>9</v>
      </c>
      <c r="B96" t="s">
        <v>37</v>
      </c>
      <c r="C96" t="s">
        <v>23</v>
      </c>
      <c r="D96" s="2">
        <v>2737</v>
      </c>
      <c r="E96" s="3">
        <v>93</v>
      </c>
      <c r="F96" s="3">
        <f>VLOOKUP(Rawdata[[#This Row],[Product]],products3[],2,0)</f>
        <v>6.49</v>
      </c>
      <c r="G96" s="3">
        <f>Rawdata[[#This Row],[Cost per units]]*Rawdata[[#This Row],[Units]]</f>
        <v>603.57000000000005</v>
      </c>
    </row>
    <row r="97" spans="1:7" x14ac:dyDescent="0.25">
      <c r="A97" t="s">
        <v>9</v>
      </c>
      <c r="B97" t="s">
        <v>37</v>
      </c>
      <c r="C97" t="s">
        <v>25</v>
      </c>
      <c r="D97" s="2">
        <v>4305</v>
      </c>
      <c r="E97" s="3">
        <v>156</v>
      </c>
      <c r="F97" s="3">
        <f>VLOOKUP(Rawdata[[#This Row],[Product]],products3[],2,0)</f>
        <v>13.15</v>
      </c>
      <c r="G97" s="3">
        <f>Rawdata[[#This Row],[Cost per units]]*Rawdata[[#This Row],[Units]]</f>
        <v>2051.4</v>
      </c>
    </row>
    <row r="98" spans="1:7" x14ac:dyDescent="0.25">
      <c r="A98" t="s">
        <v>9</v>
      </c>
      <c r="B98" t="s">
        <v>38</v>
      </c>
      <c r="C98" t="s">
        <v>17</v>
      </c>
      <c r="D98" s="2">
        <v>2408</v>
      </c>
      <c r="E98" s="3">
        <v>9</v>
      </c>
      <c r="F98" s="3">
        <f>VLOOKUP(Rawdata[[#This Row],[Product]],products3[],2,0)</f>
        <v>3.11</v>
      </c>
      <c r="G98" s="3">
        <f>Rawdata[[#This Row],[Cost per units]]*Rawdata[[#This Row],[Units]]</f>
        <v>27.99</v>
      </c>
    </row>
    <row r="99" spans="1:7" x14ac:dyDescent="0.25">
      <c r="A99" t="s">
        <v>3</v>
      </c>
      <c r="B99" t="s">
        <v>36</v>
      </c>
      <c r="C99" t="s">
        <v>19</v>
      </c>
      <c r="D99" s="2">
        <v>1281</v>
      </c>
      <c r="E99" s="3">
        <v>18</v>
      </c>
      <c r="F99" s="3">
        <f>VLOOKUP(Rawdata[[#This Row],[Product]],products3[],2,0)</f>
        <v>7.64</v>
      </c>
      <c r="G99" s="3">
        <f>Rawdata[[#This Row],[Cost per units]]*Rawdata[[#This Row],[Units]]</f>
        <v>137.51999999999998</v>
      </c>
    </row>
    <row r="100" spans="1:7" x14ac:dyDescent="0.25">
      <c r="A100" t="s">
        <v>40</v>
      </c>
      <c r="B100" t="s">
        <v>35</v>
      </c>
      <c r="C100" t="s">
        <v>32</v>
      </c>
      <c r="D100" s="2">
        <v>12348</v>
      </c>
      <c r="E100" s="3">
        <v>234</v>
      </c>
      <c r="F100" s="3">
        <f>VLOOKUP(Rawdata[[#This Row],[Product]],products3[],2,0)</f>
        <v>8.65</v>
      </c>
      <c r="G100" s="3">
        <f>Rawdata[[#This Row],[Cost per units]]*Rawdata[[#This Row],[Units]]</f>
        <v>2024.1000000000001</v>
      </c>
    </row>
    <row r="101" spans="1:7" x14ac:dyDescent="0.25">
      <c r="A101" t="s">
        <v>3</v>
      </c>
      <c r="B101" t="s">
        <v>34</v>
      </c>
      <c r="C101" t="s">
        <v>28</v>
      </c>
      <c r="D101" s="2">
        <v>3689</v>
      </c>
      <c r="E101" s="3">
        <v>312</v>
      </c>
      <c r="F101" s="3">
        <f>VLOOKUP(Rawdata[[#This Row],[Product]],products3[],2,0)</f>
        <v>10.38</v>
      </c>
      <c r="G101" s="3">
        <f>Rawdata[[#This Row],[Cost per units]]*Rawdata[[#This Row],[Units]]</f>
        <v>3238.5600000000004</v>
      </c>
    </row>
    <row r="102" spans="1:7" x14ac:dyDescent="0.25">
      <c r="A102" t="s">
        <v>7</v>
      </c>
      <c r="B102" t="s">
        <v>36</v>
      </c>
      <c r="C102" t="s">
        <v>19</v>
      </c>
      <c r="D102" s="2">
        <v>2870</v>
      </c>
      <c r="E102" s="3">
        <v>300</v>
      </c>
      <c r="F102" s="3">
        <f>VLOOKUP(Rawdata[[#This Row],[Product]],products3[],2,0)</f>
        <v>7.64</v>
      </c>
      <c r="G102" s="3">
        <f>Rawdata[[#This Row],[Cost per units]]*Rawdata[[#This Row],[Units]]</f>
        <v>2292</v>
      </c>
    </row>
    <row r="103" spans="1:7" x14ac:dyDescent="0.25">
      <c r="A103" t="s">
        <v>2</v>
      </c>
      <c r="B103" t="s">
        <v>36</v>
      </c>
      <c r="C103" t="s">
        <v>27</v>
      </c>
      <c r="D103" s="2">
        <v>798</v>
      </c>
      <c r="E103" s="3">
        <v>519</v>
      </c>
      <c r="F103" s="3">
        <f>VLOOKUP(Rawdata[[#This Row],[Product]],products3[],2,0)</f>
        <v>16.73</v>
      </c>
      <c r="G103" s="3">
        <f>Rawdata[[#This Row],[Cost per units]]*Rawdata[[#This Row],[Units]]</f>
        <v>8682.8700000000008</v>
      </c>
    </row>
    <row r="104" spans="1:7" x14ac:dyDescent="0.25">
      <c r="A104" t="s">
        <v>41</v>
      </c>
      <c r="B104" t="s">
        <v>37</v>
      </c>
      <c r="C104" t="s">
        <v>21</v>
      </c>
      <c r="D104" s="2">
        <v>2933</v>
      </c>
      <c r="E104" s="3">
        <v>9</v>
      </c>
      <c r="F104" s="3">
        <f>VLOOKUP(Rawdata[[#This Row],[Product]],products3[],2,0)</f>
        <v>9</v>
      </c>
      <c r="G104" s="3">
        <f>Rawdata[[#This Row],[Cost per units]]*Rawdata[[#This Row],[Units]]</f>
        <v>81</v>
      </c>
    </row>
    <row r="105" spans="1:7" x14ac:dyDescent="0.25">
      <c r="A105" t="s">
        <v>5</v>
      </c>
      <c r="B105" t="s">
        <v>35</v>
      </c>
      <c r="C105" t="s">
        <v>4</v>
      </c>
      <c r="D105" s="2">
        <v>2744</v>
      </c>
      <c r="E105" s="3">
        <v>9</v>
      </c>
      <c r="F105" s="3">
        <f>VLOOKUP(Rawdata[[#This Row],[Product]],products3[],2,0)</f>
        <v>11.88</v>
      </c>
      <c r="G105" s="3">
        <f>Rawdata[[#This Row],[Cost per units]]*Rawdata[[#This Row],[Units]]</f>
        <v>106.92</v>
      </c>
    </row>
    <row r="106" spans="1:7" x14ac:dyDescent="0.25">
      <c r="A106" t="s">
        <v>40</v>
      </c>
      <c r="B106" t="s">
        <v>36</v>
      </c>
      <c r="C106" t="s">
        <v>33</v>
      </c>
      <c r="D106" s="2">
        <v>9772</v>
      </c>
      <c r="E106" s="3">
        <v>90</v>
      </c>
      <c r="F106" s="3">
        <f>VLOOKUP(Rawdata[[#This Row],[Product]],products3[],2,0)</f>
        <v>12.37</v>
      </c>
      <c r="G106" s="3">
        <f>Rawdata[[#This Row],[Cost per units]]*Rawdata[[#This Row],[Units]]</f>
        <v>1113.3</v>
      </c>
    </row>
    <row r="107" spans="1:7" x14ac:dyDescent="0.25">
      <c r="A107" t="s">
        <v>7</v>
      </c>
      <c r="B107" t="s">
        <v>34</v>
      </c>
      <c r="C107" t="s">
        <v>25</v>
      </c>
      <c r="D107" s="2">
        <v>1568</v>
      </c>
      <c r="E107" s="3">
        <v>96</v>
      </c>
      <c r="F107" s="3">
        <f>VLOOKUP(Rawdata[[#This Row],[Product]],products3[],2,0)</f>
        <v>13.15</v>
      </c>
      <c r="G107" s="3">
        <f>Rawdata[[#This Row],[Cost per units]]*Rawdata[[#This Row],[Units]]</f>
        <v>1262.4000000000001</v>
      </c>
    </row>
    <row r="108" spans="1:7" x14ac:dyDescent="0.25">
      <c r="A108" t="s">
        <v>2</v>
      </c>
      <c r="B108" t="s">
        <v>36</v>
      </c>
      <c r="C108" t="s">
        <v>16</v>
      </c>
      <c r="D108" s="2">
        <v>11417</v>
      </c>
      <c r="E108" s="3">
        <v>21</v>
      </c>
      <c r="F108" s="3">
        <f>VLOOKUP(Rawdata[[#This Row],[Product]],products3[],2,0)</f>
        <v>8.7899999999999991</v>
      </c>
      <c r="G108" s="3">
        <f>Rawdata[[#This Row],[Cost per units]]*Rawdata[[#This Row],[Units]]</f>
        <v>184.58999999999997</v>
      </c>
    </row>
    <row r="109" spans="1:7" x14ac:dyDescent="0.25">
      <c r="A109" t="s">
        <v>40</v>
      </c>
      <c r="B109" t="s">
        <v>34</v>
      </c>
      <c r="C109" t="s">
        <v>26</v>
      </c>
      <c r="D109" s="2">
        <v>6748</v>
      </c>
      <c r="E109" s="3">
        <v>48</v>
      </c>
      <c r="F109" s="3">
        <f>VLOOKUP(Rawdata[[#This Row],[Product]],products3[],2,0)</f>
        <v>5.6</v>
      </c>
      <c r="G109" s="3">
        <f>Rawdata[[#This Row],[Cost per units]]*Rawdata[[#This Row],[Units]]</f>
        <v>268.79999999999995</v>
      </c>
    </row>
    <row r="110" spans="1:7" x14ac:dyDescent="0.25">
      <c r="A110" t="s">
        <v>10</v>
      </c>
      <c r="B110" t="s">
        <v>36</v>
      </c>
      <c r="C110" t="s">
        <v>27</v>
      </c>
      <c r="D110" s="2">
        <v>1407</v>
      </c>
      <c r="E110" s="3">
        <v>72</v>
      </c>
      <c r="F110" s="3">
        <f>VLOOKUP(Rawdata[[#This Row],[Product]],products3[],2,0)</f>
        <v>16.73</v>
      </c>
      <c r="G110" s="3">
        <f>Rawdata[[#This Row],[Cost per units]]*Rawdata[[#This Row],[Units]]</f>
        <v>1204.56</v>
      </c>
    </row>
    <row r="111" spans="1:7" x14ac:dyDescent="0.25">
      <c r="A111" t="s">
        <v>8</v>
      </c>
      <c r="B111" t="s">
        <v>35</v>
      </c>
      <c r="C111" t="s">
        <v>29</v>
      </c>
      <c r="D111" s="2">
        <v>2023</v>
      </c>
      <c r="E111" s="3">
        <v>168</v>
      </c>
      <c r="F111" s="3">
        <f>VLOOKUP(Rawdata[[#This Row],[Product]],products3[],2,0)</f>
        <v>7.16</v>
      </c>
      <c r="G111" s="3">
        <f>Rawdata[[#This Row],[Cost per units]]*Rawdata[[#This Row],[Units]]</f>
        <v>1202.8800000000001</v>
      </c>
    </row>
    <row r="112" spans="1:7" x14ac:dyDescent="0.25">
      <c r="A112" t="s">
        <v>5</v>
      </c>
      <c r="B112" t="s">
        <v>39</v>
      </c>
      <c r="C112" t="s">
        <v>26</v>
      </c>
      <c r="D112" s="2">
        <v>5236</v>
      </c>
      <c r="E112" s="3">
        <v>51</v>
      </c>
      <c r="F112" s="3">
        <f>VLOOKUP(Rawdata[[#This Row],[Product]],products3[],2,0)</f>
        <v>5.6</v>
      </c>
      <c r="G112" s="3">
        <f>Rawdata[[#This Row],[Cost per units]]*Rawdata[[#This Row],[Units]]</f>
        <v>285.59999999999997</v>
      </c>
    </row>
    <row r="113" spans="1:7" x14ac:dyDescent="0.25">
      <c r="A113" t="s">
        <v>41</v>
      </c>
      <c r="B113" t="s">
        <v>36</v>
      </c>
      <c r="C113" t="s">
        <v>19</v>
      </c>
      <c r="D113" s="2">
        <v>1925</v>
      </c>
      <c r="E113" s="3">
        <v>192</v>
      </c>
      <c r="F113" s="3">
        <f>VLOOKUP(Rawdata[[#This Row],[Product]],products3[],2,0)</f>
        <v>7.64</v>
      </c>
      <c r="G113" s="3">
        <f>Rawdata[[#This Row],[Cost per units]]*Rawdata[[#This Row],[Units]]</f>
        <v>1466.8799999999999</v>
      </c>
    </row>
    <row r="114" spans="1:7" x14ac:dyDescent="0.25">
      <c r="A114" t="s">
        <v>7</v>
      </c>
      <c r="B114" t="s">
        <v>37</v>
      </c>
      <c r="C114" t="s">
        <v>14</v>
      </c>
      <c r="D114" s="2">
        <v>6608</v>
      </c>
      <c r="E114" s="3">
        <v>225</v>
      </c>
      <c r="F114" s="3">
        <f>VLOOKUP(Rawdata[[#This Row],[Product]],products3[],2,0)</f>
        <v>11.7</v>
      </c>
      <c r="G114" s="3">
        <f>Rawdata[[#This Row],[Cost per units]]*Rawdata[[#This Row],[Units]]</f>
        <v>2632.5</v>
      </c>
    </row>
    <row r="115" spans="1:7" x14ac:dyDescent="0.25">
      <c r="A115" t="s">
        <v>6</v>
      </c>
      <c r="B115" t="s">
        <v>34</v>
      </c>
      <c r="C115" t="s">
        <v>26</v>
      </c>
      <c r="D115" s="2">
        <v>8008</v>
      </c>
      <c r="E115" s="3">
        <v>456</v>
      </c>
      <c r="F115" s="3">
        <f>VLOOKUP(Rawdata[[#This Row],[Product]],products3[],2,0)</f>
        <v>5.6</v>
      </c>
      <c r="G115" s="3">
        <f>Rawdata[[#This Row],[Cost per units]]*Rawdata[[#This Row],[Units]]</f>
        <v>2553.6</v>
      </c>
    </row>
    <row r="116" spans="1:7" x14ac:dyDescent="0.25">
      <c r="A116" t="s">
        <v>10</v>
      </c>
      <c r="B116" t="s">
        <v>34</v>
      </c>
      <c r="C116" t="s">
        <v>25</v>
      </c>
      <c r="D116" s="2">
        <v>1428</v>
      </c>
      <c r="E116" s="3">
        <v>93</v>
      </c>
      <c r="F116" s="3">
        <f>VLOOKUP(Rawdata[[#This Row],[Product]],products3[],2,0)</f>
        <v>13.15</v>
      </c>
      <c r="G116" s="3">
        <f>Rawdata[[#This Row],[Cost per units]]*Rawdata[[#This Row],[Units]]</f>
        <v>1222.95</v>
      </c>
    </row>
    <row r="117" spans="1:7" x14ac:dyDescent="0.25">
      <c r="A117" t="s">
        <v>6</v>
      </c>
      <c r="B117" t="s">
        <v>34</v>
      </c>
      <c r="C117" t="s">
        <v>4</v>
      </c>
      <c r="D117" s="2">
        <v>525</v>
      </c>
      <c r="E117" s="3">
        <v>48</v>
      </c>
      <c r="F117" s="3">
        <f>VLOOKUP(Rawdata[[#This Row],[Product]],products3[],2,0)</f>
        <v>11.88</v>
      </c>
      <c r="G117" s="3">
        <f>Rawdata[[#This Row],[Cost per units]]*Rawdata[[#This Row],[Units]]</f>
        <v>570.24</v>
      </c>
    </row>
    <row r="118" spans="1:7" x14ac:dyDescent="0.25">
      <c r="A118" t="s">
        <v>6</v>
      </c>
      <c r="B118" t="s">
        <v>37</v>
      </c>
      <c r="C118" t="s">
        <v>18</v>
      </c>
      <c r="D118" s="2">
        <v>1505</v>
      </c>
      <c r="E118" s="3">
        <v>102</v>
      </c>
      <c r="F118" s="3">
        <f>VLOOKUP(Rawdata[[#This Row],[Product]],products3[],2,0)</f>
        <v>6.47</v>
      </c>
      <c r="G118" s="3">
        <f>Rawdata[[#This Row],[Cost per units]]*Rawdata[[#This Row],[Units]]</f>
        <v>659.93999999999994</v>
      </c>
    </row>
    <row r="119" spans="1:7" x14ac:dyDescent="0.25">
      <c r="A119" t="s">
        <v>7</v>
      </c>
      <c r="B119" t="s">
        <v>35</v>
      </c>
      <c r="C119" t="s">
        <v>30</v>
      </c>
      <c r="D119" s="2">
        <v>6755</v>
      </c>
      <c r="E119" s="3">
        <v>252</v>
      </c>
      <c r="F119" s="3">
        <f>VLOOKUP(Rawdata[[#This Row],[Product]],products3[],2,0)</f>
        <v>14.49</v>
      </c>
      <c r="G119" s="3">
        <f>Rawdata[[#This Row],[Cost per units]]*Rawdata[[#This Row],[Units]]</f>
        <v>3651.48</v>
      </c>
    </row>
    <row r="120" spans="1:7" x14ac:dyDescent="0.25">
      <c r="A120" t="s">
        <v>2</v>
      </c>
      <c r="B120" t="s">
        <v>37</v>
      </c>
      <c r="C120" t="s">
        <v>18</v>
      </c>
      <c r="D120" s="2">
        <v>11571</v>
      </c>
      <c r="E120" s="3">
        <v>138</v>
      </c>
      <c r="F120" s="3">
        <f>VLOOKUP(Rawdata[[#This Row],[Product]],products3[],2,0)</f>
        <v>6.47</v>
      </c>
      <c r="G120" s="3">
        <f>Rawdata[[#This Row],[Cost per units]]*Rawdata[[#This Row],[Units]]</f>
        <v>892.86</v>
      </c>
    </row>
    <row r="121" spans="1:7" x14ac:dyDescent="0.25">
      <c r="A121" t="s">
        <v>40</v>
      </c>
      <c r="B121" t="s">
        <v>38</v>
      </c>
      <c r="C121" t="s">
        <v>25</v>
      </c>
      <c r="D121" s="2">
        <v>2541</v>
      </c>
      <c r="E121" s="3">
        <v>90</v>
      </c>
      <c r="F121" s="3">
        <f>VLOOKUP(Rawdata[[#This Row],[Product]],products3[],2,0)</f>
        <v>13.15</v>
      </c>
      <c r="G121" s="3">
        <f>Rawdata[[#This Row],[Cost per units]]*Rawdata[[#This Row],[Units]]</f>
        <v>1183.5</v>
      </c>
    </row>
    <row r="122" spans="1:7" x14ac:dyDescent="0.25">
      <c r="A122" t="s">
        <v>41</v>
      </c>
      <c r="B122" t="s">
        <v>37</v>
      </c>
      <c r="C122" t="s">
        <v>30</v>
      </c>
      <c r="D122" s="2">
        <v>1526</v>
      </c>
      <c r="E122" s="3">
        <v>240</v>
      </c>
      <c r="F122" s="3">
        <f>VLOOKUP(Rawdata[[#This Row],[Product]],products3[],2,0)</f>
        <v>14.49</v>
      </c>
      <c r="G122" s="3">
        <f>Rawdata[[#This Row],[Cost per units]]*Rawdata[[#This Row],[Units]]</f>
        <v>3477.6</v>
      </c>
    </row>
    <row r="123" spans="1:7" x14ac:dyDescent="0.25">
      <c r="A123" t="s">
        <v>40</v>
      </c>
      <c r="B123" t="s">
        <v>38</v>
      </c>
      <c r="C123" t="s">
        <v>4</v>
      </c>
      <c r="D123" s="2">
        <v>6125</v>
      </c>
      <c r="E123" s="3">
        <v>102</v>
      </c>
      <c r="F123" s="3">
        <f>VLOOKUP(Rawdata[[#This Row],[Product]],products3[],2,0)</f>
        <v>11.88</v>
      </c>
      <c r="G123" s="3">
        <f>Rawdata[[#This Row],[Cost per units]]*Rawdata[[#This Row],[Units]]</f>
        <v>1211.76</v>
      </c>
    </row>
    <row r="124" spans="1:7" x14ac:dyDescent="0.25">
      <c r="A124" t="s">
        <v>41</v>
      </c>
      <c r="B124" t="s">
        <v>35</v>
      </c>
      <c r="C124" t="s">
        <v>27</v>
      </c>
      <c r="D124" s="2">
        <v>847</v>
      </c>
      <c r="E124" s="3">
        <v>129</v>
      </c>
      <c r="F124" s="3">
        <f>VLOOKUP(Rawdata[[#This Row],[Product]],products3[],2,0)</f>
        <v>16.73</v>
      </c>
      <c r="G124" s="3">
        <f>Rawdata[[#This Row],[Cost per units]]*Rawdata[[#This Row],[Units]]</f>
        <v>2158.17</v>
      </c>
    </row>
    <row r="125" spans="1:7" x14ac:dyDescent="0.25">
      <c r="A125" t="s">
        <v>8</v>
      </c>
      <c r="B125" t="s">
        <v>35</v>
      </c>
      <c r="C125" t="s">
        <v>27</v>
      </c>
      <c r="D125" s="2">
        <v>4753</v>
      </c>
      <c r="E125" s="3">
        <v>300</v>
      </c>
      <c r="F125" s="3">
        <f>VLOOKUP(Rawdata[[#This Row],[Product]],products3[],2,0)</f>
        <v>16.73</v>
      </c>
      <c r="G125" s="3">
        <f>Rawdata[[#This Row],[Cost per units]]*Rawdata[[#This Row],[Units]]</f>
        <v>5019</v>
      </c>
    </row>
    <row r="126" spans="1:7" x14ac:dyDescent="0.25">
      <c r="A126" t="s">
        <v>6</v>
      </c>
      <c r="B126" t="s">
        <v>38</v>
      </c>
      <c r="C126" t="s">
        <v>33</v>
      </c>
      <c r="D126" s="2">
        <v>959</v>
      </c>
      <c r="E126" s="3">
        <v>135</v>
      </c>
      <c r="F126" s="3">
        <f>VLOOKUP(Rawdata[[#This Row],[Product]],products3[],2,0)</f>
        <v>12.37</v>
      </c>
      <c r="G126" s="3">
        <f>Rawdata[[#This Row],[Cost per units]]*Rawdata[[#This Row],[Units]]</f>
        <v>1669.9499999999998</v>
      </c>
    </row>
    <row r="127" spans="1:7" x14ac:dyDescent="0.25">
      <c r="A127" t="s">
        <v>7</v>
      </c>
      <c r="B127" t="s">
        <v>35</v>
      </c>
      <c r="C127" t="s">
        <v>24</v>
      </c>
      <c r="D127" s="2">
        <v>2793</v>
      </c>
      <c r="E127" s="3">
        <v>114</v>
      </c>
      <c r="F127" s="3">
        <f>VLOOKUP(Rawdata[[#This Row],[Product]],products3[],2,0)</f>
        <v>4.97</v>
      </c>
      <c r="G127" s="3">
        <f>Rawdata[[#This Row],[Cost per units]]*Rawdata[[#This Row],[Units]]</f>
        <v>566.57999999999993</v>
      </c>
    </row>
    <row r="128" spans="1:7" x14ac:dyDescent="0.25">
      <c r="A128" t="s">
        <v>7</v>
      </c>
      <c r="B128" t="s">
        <v>35</v>
      </c>
      <c r="C128" t="s">
        <v>14</v>
      </c>
      <c r="D128" s="2">
        <v>4606</v>
      </c>
      <c r="E128" s="3">
        <v>63</v>
      </c>
      <c r="F128" s="3">
        <f>VLOOKUP(Rawdata[[#This Row],[Product]],products3[],2,0)</f>
        <v>11.7</v>
      </c>
      <c r="G128" s="3">
        <f>Rawdata[[#This Row],[Cost per units]]*Rawdata[[#This Row],[Units]]</f>
        <v>737.09999999999991</v>
      </c>
    </row>
    <row r="129" spans="1:7" x14ac:dyDescent="0.25">
      <c r="A129" t="s">
        <v>7</v>
      </c>
      <c r="B129" t="s">
        <v>36</v>
      </c>
      <c r="C129" t="s">
        <v>29</v>
      </c>
      <c r="D129" s="2">
        <v>5551</v>
      </c>
      <c r="E129" s="3">
        <v>252</v>
      </c>
      <c r="F129" s="3">
        <f>VLOOKUP(Rawdata[[#This Row],[Product]],products3[],2,0)</f>
        <v>7.16</v>
      </c>
      <c r="G129" s="3">
        <f>Rawdata[[#This Row],[Cost per units]]*Rawdata[[#This Row],[Units]]</f>
        <v>1804.32</v>
      </c>
    </row>
    <row r="130" spans="1:7" x14ac:dyDescent="0.25">
      <c r="A130" t="s">
        <v>10</v>
      </c>
      <c r="B130" t="s">
        <v>36</v>
      </c>
      <c r="C130" t="s">
        <v>32</v>
      </c>
      <c r="D130" s="2">
        <v>6657</v>
      </c>
      <c r="E130" s="3">
        <v>303</v>
      </c>
      <c r="F130" s="3">
        <f>VLOOKUP(Rawdata[[#This Row],[Product]],products3[],2,0)</f>
        <v>8.65</v>
      </c>
      <c r="G130" s="3">
        <f>Rawdata[[#This Row],[Cost per units]]*Rawdata[[#This Row],[Units]]</f>
        <v>2620.9500000000003</v>
      </c>
    </row>
    <row r="131" spans="1:7" x14ac:dyDescent="0.25">
      <c r="A131" t="s">
        <v>7</v>
      </c>
      <c r="B131" t="s">
        <v>39</v>
      </c>
      <c r="C131" t="s">
        <v>17</v>
      </c>
      <c r="D131" s="2">
        <v>4438</v>
      </c>
      <c r="E131" s="3">
        <v>246</v>
      </c>
      <c r="F131" s="3">
        <f>VLOOKUP(Rawdata[[#This Row],[Product]],products3[],2,0)</f>
        <v>3.11</v>
      </c>
      <c r="G131" s="3">
        <f>Rawdata[[#This Row],[Cost per units]]*Rawdata[[#This Row],[Units]]</f>
        <v>765.06</v>
      </c>
    </row>
    <row r="132" spans="1:7" x14ac:dyDescent="0.25">
      <c r="A132" t="s">
        <v>8</v>
      </c>
      <c r="B132" t="s">
        <v>38</v>
      </c>
      <c r="C132" t="s">
        <v>22</v>
      </c>
      <c r="D132" s="2">
        <v>168</v>
      </c>
      <c r="E132" s="3">
        <v>84</v>
      </c>
      <c r="F132" s="3">
        <f>VLOOKUP(Rawdata[[#This Row],[Product]],products3[],2,0)</f>
        <v>9.77</v>
      </c>
      <c r="G132" s="3">
        <f>Rawdata[[#This Row],[Cost per units]]*Rawdata[[#This Row],[Units]]</f>
        <v>820.68</v>
      </c>
    </row>
    <row r="133" spans="1:7" x14ac:dyDescent="0.25">
      <c r="A133" t="s">
        <v>7</v>
      </c>
      <c r="B133" t="s">
        <v>34</v>
      </c>
      <c r="C133" t="s">
        <v>17</v>
      </c>
      <c r="D133" s="2">
        <v>7777</v>
      </c>
      <c r="E133" s="3">
        <v>39</v>
      </c>
      <c r="F133" s="3">
        <f>VLOOKUP(Rawdata[[#This Row],[Product]],products3[],2,0)</f>
        <v>3.11</v>
      </c>
      <c r="G133" s="3">
        <f>Rawdata[[#This Row],[Cost per units]]*Rawdata[[#This Row],[Units]]</f>
        <v>121.28999999999999</v>
      </c>
    </row>
    <row r="134" spans="1:7" x14ac:dyDescent="0.25">
      <c r="A134" t="s">
        <v>5</v>
      </c>
      <c r="B134" t="s">
        <v>36</v>
      </c>
      <c r="C134" t="s">
        <v>17</v>
      </c>
      <c r="D134" s="2">
        <v>3339</v>
      </c>
      <c r="E134" s="3">
        <v>348</v>
      </c>
      <c r="F134" s="3">
        <f>VLOOKUP(Rawdata[[#This Row],[Product]],products3[],2,0)</f>
        <v>3.11</v>
      </c>
      <c r="G134" s="3">
        <f>Rawdata[[#This Row],[Cost per units]]*Rawdata[[#This Row],[Units]]</f>
        <v>1082.28</v>
      </c>
    </row>
    <row r="135" spans="1:7" x14ac:dyDescent="0.25">
      <c r="A135" t="s">
        <v>7</v>
      </c>
      <c r="B135" t="s">
        <v>37</v>
      </c>
      <c r="C135" t="s">
        <v>33</v>
      </c>
      <c r="D135" s="2">
        <v>6391</v>
      </c>
      <c r="E135" s="3">
        <v>48</v>
      </c>
      <c r="F135" s="3">
        <f>VLOOKUP(Rawdata[[#This Row],[Product]],products3[],2,0)</f>
        <v>12.37</v>
      </c>
      <c r="G135" s="3">
        <f>Rawdata[[#This Row],[Cost per units]]*Rawdata[[#This Row],[Units]]</f>
        <v>593.76</v>
      </c>
    </row>
    <row r="136" spans="1:7" x14ac:dyDescent="0.25">
      <c r="A136" t="s">
        <v>5</v>
      </c>
      <c r="B136" t="s">
        <v>37</v>
      </c>
      <c r="C136" t="s">
        <v>22</v>
      </c>
      <c r="D136" s="2">
        <v>518</v>
      </c>
      <c r="E136" s="3">
        <v>75</v>
      </c>
      <c r="F136" s="3">
        <f>VLOOKUP(Rawdata[[#This Row],[Product]],products3[],2,0)</f>
        <v>9.77</v>
      </c>
      <c r="G136" s="3">
        <f>Rawdata[[#This Row],[Cost per units]]*Rawdata[[#This Row],[Units]]</f>
        <v>732.75</v>
      </c>
    </row>
    <row r="137" spans="1:7" x14ac:dyDescent="0.25">
      <c r="A137" t="s">
        <v>7</v>
      </c>
      <c r="B137" t="s">
        <v>38</v>
      </c>
      <c r="C137" t="s">
        <v>28</v>
      </c>
      <c r="D137" s="2">
        <v>5677</v>
      </c>
      <c r="E137" s="3">
        <v>258</v>
      </c>
      <c r="F137" s="3">
        <f>VLOOKUP(Rawdata[[#This Row],[Product]],products3[],2,0)</f>
        <v>10.38</v>
      </c>
      <c r="G137" s="3">
        <f>Rawdata[[#This Row],[Cost per units]]*Rawdata[[#This Row],[Units]]</f>
        <v>2678.0400000000004</v>
      </c>
    </row>
    <row r="138" spans="1:7" x14ac:dyDescent="0.25">
      <c r="A138" t="s">
        <v>6</v>
      </c>
      <c r="B138" t="s">
        <v>39</v>
      </c>
      <c r="C138" t="s">
        <v>17</v>
      </c>
      <c r="D138" s="2">
        <v>6048</v>
      </c>
      <c r="E138" s="3">
        <v>27</v>
      </c>
      <c r="F138" s="3">
        <f>VLOOKUP(Rawdata[[#This Row],[Product]],products3[],2,0)</f>
        <v>3.11</v>
      </c>
      <c r="G138" s="3">
        <f>Rawdata[[#This Row],[Cost per units]]*Rawdata[[#This Row],[Units]]</f>
        <v>83.97</v>
      </c>
    </row>
    <row r="139" spans="1:7" x14ac:dyDescent="0.25">
      <c r="A139" t="s">
        <v>8</v>
      </c>
      <c r="B139" t="s">
        <v>38</v>
      </c>
      <c r="C139" t="s">
        <v>32</v>
      </c>
      <c r="D139" s="2">
        <v>3752</v>
      </c>
      <c r="E139" s="3">
        <v>213</v>
      </c>
      <c r="F139" s="3">
        <f>VLOOKUP(Rawdata[[#This Row],[Product]],products3[],2,0)</f>
        <v>8.65</v>
      </c>
      <c r="G139" s="3">
        <f>Rawdata[[#This Row],[Cost per units]]*Rawdata[[#This Row],[Units]]</f>
        <v>1842.45</v>
      </c>
    </row>
    <row r="140" spans="1:7" x14ac:dyDescent="0.25">
      <c r="A140" t="s">
        <v>5</v>
      </c>
      <c r="B140" t="s">
        <v>35</v>
      </c>
      <c r="C140" t="s">
        <v>29</v>
      </c>
      <c r="D140" s="2">
        <v>4480</v>
      </c>
      <c r="E140" s="3">
        <v>357</v>
      </c>
      <c r="F140" s="3">
        <f>VLOOKUP(Rawdata[[#This Row],[Product]],products3[],2,0)</f>
        <v>7.16</v>
      </c>
      <c r="G140" s="3">
        <f>Rawdata[[#This Row],[Cost per units]]*Rawdata[[#This Row],[Units]]</f>
        <v>2556.12</v>
      </c>
    </row>
    <row r="141" spans="1:7" x14ac:dyDescent="0.25">
      <c r="A141" t="s">
        <v>9</v>
      </c>
      <c r="B141" t="s">
        <v>37</v>
      </c>
      <c r="C141" t="s">
        <v>4</v>
      </c>
      <c r="D141" s="2">
        <v>259</v>
      </c>
      <c r="E141" s="3">
        <v>207</v>
      </c>
      <c r="F141" s="3">
        <f>VLOOKUP(Rawdata[[#This Row],[Product]],products3[],2,0)</f>
        <v>11.88</v>
      </c>
      <c r="G141" s="3">
        <f>Rawdata[[#This Row],[Cost per units]]*Rawdata[[#This Row],[Units]]</f>
        <v>2459.1600000000003</v>
      </c>
    </row>
    <row r="142" spans="1:7" x14ac:dyDescent="0.25">
      <c r="A142" t="s">
        <v>8</v>
      </c>
      <c r="B142" t="s">
        <v>37</v>
      </c>
      <c r="C142" t="s">
        <v>30</v>
      </c>
      <c r="D142" s="2">
        <v>42</v>
      </c>
      <c r="E142" s="3">
        <v>150</v>
      </c>
      <c r="F142" s="3">
        <f>VLOOKUP(Rawdata[[#This Row],[Product]],products3[],2,0)</f>
        <v>14.49</v>
      </c>
      <c r="G142" s="3">
        <f>Rawdata[[#This Row],[Cost per units]]*Rawdata[[#This Row],[Units]]</f>
        <v>2173.5</v>
      </c>
    </row>
    <row r="143" spans="1:7" x14ac:dyDescent="0.25">
      <c r="A143" t="s">
        <v>41</v>
      </c>
      <c r="B143" t="s">
        <v>36</v>
      </c>
      <c r="C143" t="s">
        <v>26</v>
      </c>
      <c r="D143" s="2">
        <v>98</v>
      </c>
      <c r="E143" s="3">
        <v>204</v>
      </c>
      <c r="F143" s="3">
        <f>VLOOKUP(Rawdata[[#This Row],[Product]],products3[],2,0)</f>
        <v>5.6</v>
      </c>
      <c r="G143" s="3">
        <f>Rawdata[[#This Row],[Cost per units]]*Rawdata[[#This Row],[Units]]</f>
        <v>1142.3999999999999</v>
      </c>
    </row>
    <row r="144" spans="1:7" x14ac:dyDescent="0.25">
      <c r="A144" t="s">
        <v>7</v>
      </c>
      <c r="B144" t="s">
        <v>35</v>
      </c>
      <c r="C144" t="s">
        <v>27</v>
      </c>
      <c r="D144" s="2">
        <v>2478</v>
      </c>
      <c r="E144" s="3">
        <v>21</v>
      </c>
      <c r="F144" s="3">
        <f>VLOOKUP(Rawdata[[#This Row],[Product]],products3[],2,0)</f>
        <v>16.73</v>
      </c>
      <c r="G144" s="3">
        <f>Rawdata[[#This Row],[Cost per units]]*Rawdata[[#This Row],[Units]]</f>
        <v>351.33</v>
      </c>
    </row>
    <row r="145" spans="1:7" x14ac:dyDescent="0.25">
      <c r="A145" t="s">
        <v>41</v>
      </c>
      <c r="B145" t="s">
        <v>34</v>
      </c>
      <c r="C145" t="s">
        <v>33</v>
      </c>
      <c r="D145" s="2">
        <v>7847</v>
      </c>
      <c r="E145" s="3">
        <v>174</v>
      </c>
      <c r="F145" s="3">
        <f>VLOOKUP(Rawdata[[#This Row],[Product]],products3[],2,0)</f>
        <v>12.37</v>
      </c>
      <c r="G145" s="3">
        <f>Rawdata[[#This Row],[Cost per units]]*Rawdata[[#This Row],[Units]]</f>
        <v>2152.3799999999997</v>
      </c>
    </row>
    <row r="146" spans="1:7" x14ac:dyDescent="0.25">
      <c r="A146" t="s">
        <v>2</v>
      </c>
      <c r="B146" t="s">
        <v>37</v>
      </c>
      <c r="C146" t="s">
        <v>17</v>
      </c>
      <c r="D146" s="2">
        <v>9926</v>
      </c>
      <c r="E146" s="3">
        <v>201</v>
      </c>
      <c r="F146" s="3">
        <f>VLOOKUP(Rawdata[[#This Row],[Product]],products3[],2,0)</f>
        <v>3.11</v>
      </c>
      <c r="G146" s="3">
        <f>Rawdata[[#This Row],[Cost per units]]*Rawdata[[#This Row],[Units]]</f>
        <v>625.11</v>
      </c>
    </row>
    <row r="147" spans="1:7" x14ac:dyDescent="0.25">
      <c r="A147" t="s">
        <v>8</v>
      </c>
      <c r="B147" t="s">
        <v>38</v>
      </c>
      <c r="C147" t="s">
        <v>13</v>
      </c>
      <c r="D147" s="2">
        <v>819</v>
      </c>
      <c r="E147" s="3">
        <v>510</v>
      </c>
      <c r="F147" s="3">
        <f>VLOOKUP(Rawdata[[#This Row],[Product]],products3[],2,0)</f>
        <v>9.33</v>
      </c>
      <c r="G147" s="3">
        <f>Rawdata[[#This Row],[Cost per units]]*Rawdata[[#This Row],[Units]]</f>
        <v>4758.3</v>
      </c>
    </row>
    <row r="148" spans="1:7" x14ac:dyDescent="0.25">
      <c r="A148" t="s">
        <v>6</v>
      </c>
      <c r="B148" t="s">
        <v>39</v>
      </c>
      <c r="C148" t="s">
        <v>29</v>
      </c>
      <c r="D148" s="2">
        <v>3052</v>
      </c>
      <c r="E148" s="3">
        <v>378</v>
      </c>
      <c r="F148" s="3">
        <f>VLOOKUP(Rawdata[[#This Row],[Product]],products3[],2,0)</f>
        <v>7.16</v>
      </c>
      <c r="G148" s="3">
        <f>Rawdata[[#This Row],[Cost per units]]*Rawdata[[#This Row],[Units]]</f>
        <v>2706.48</v>
      </c>
    </row>
    <row r="149" spans="1:7" x14ac:dyDescent="0.25">
      <c r="A149" t="s">
        <v>9</v>
      </c>
      <c r="B149" t="s">
        <v>34</v>
      </c>
      <c r="C149" t="s">
        <v>21</v>
      </c>
      <c r="D149" s="2">
        <v>6832</v>
      </c>
      <c r="E149" s="3">
        <v>27</v>
      </c>
      <c r="F149" s="3">
        <f>VLOOKUP(Rawdata[[#This Row],[Product]],products3[],2,0)</f>
        <v>9</v>
      </c>
      <c r="G149" s="3">
        <f>Rawdata[[#This Row],[Cost per units]]*Rawdata[[#This Row],[Units]]</f>
        <v>243</v>
      </c>
    </row>
    <row r="150" spans="1:7" x14ac:dyDescent="0.25">
      <c r="A150" t="s">
        <v>2</v>
      </c>
      <c r="B150" t="s">
        <v>39</v>
      </c>
      <c r="C150" t="s">
        <v>16</v>
      </c>
      <c r="D150" s="2">
        <v>2016</v>
      </c>
      <c r="E150" s="3">
        <v>117</v>
      </c>
      <c r="F150" s="3">
        <f>VLOOKUP(Rawdata[[#This Row],[Product]],products3[],2,0)</f>
        <v>8.7899999999999991</v>
      </c>
      <c r="G150" s="3">
        <f>Rawdata[[#This Row],[Cost per units]]*Rawdata[[#This Row],[Units]]</f>
        <v>1028.4299999999998</v>
      </c>
    </row>
    <row r="151" spans="1:7" x14ac:dyDescent="0.25">
      <c r="A151" t="s">
        <v>6</v>
      </c>
      <c r="B151" t="s">
        <v>38</v>
      </c>
      <c r="C151" t="s">
        <v>21</v>
      </c>
      <c r="D151" s="2">
        <v>7322</v>
      </c>
      <c r="E151" s="3">
        <v>36</v>
      </c>
      <c r="F151" s="3">
        <f>VLOOKUP(Rawdata[[#This Row],[Product]],products3[],2,0)</f>
        <v>9</v>
      </c>
      <c r="G151" s="3">
        <f>Rawdata[[#This Row],[Cost per units]]*Rawdata[[#This Row],[Units]]</f>
        <v>324</v>
      </c>
    </row>
    <row r="152" spans="1:7" x14ac:dyDescent="0.25">
      <c r="A152" t="s">
        <v>8</v>
      </c>
      <c r="B152" t="s">
        <v>35</v>
      </c>
      <c r="C152" t="s">
        <v>33</v>
      </c>
      <c r="D152" s="2">
        <v>357</v>
      </c>
      <c r="E152" s="3">
        <v>126</v>
      </c>
      <c r="F152" s="3">
        <f>VLOOKUP(Rawdata[[#This Row],[Product]],products3[],2,0)</f>
        <v>12.37</v>
      </c>
      <c r="G152" s="3">
        <f>Rawdata[[#This Row],[Cost per units]]*Rawdata[[#This Row],[Units]]</f>
        <v>1558.62</v>
      </c>
    </row>
    <row r="153" spans="1:7" x14ac:dyDescent="0.25">
      <c r="A153" t="s">
        <v>9</v>
      </c>
      <c r="B153" t="s">
        <v>39</v>
      </c>
      <c r="C153" t="s">
        <v>25</v>
      </c>
      <c r="D153" s="2">
        <v>3192</v>
      </c>
      <c r="E153" s="3">
        <v>72</v>
      </c>
      <c r="F153" s="3">
        <f>VLOOKUP(Rawdata[[#This Row],[Product]],products3[],2,0)</f>
        <v>13.15</v>
      </c>
      <c r="G153" s="3">
        <f>Rawdata[[#This Row],[Cost per units]]*Rawdata[[#This Row],[Units]]</f>
        <v>946.80000000000007</v>
      </c>
    </row>
    <row r="154" spans="1:7" x14ac:dyDescent="0.25">
      <c r="A154" t="s">
        <v>7</v>
      </c>
      <c r="B154" t="s">
        <v>36</v>
      </c>
      <c r="C154" t="s">
        <v>22</v>
      </c>
      <c r="D154" s="2">
        <v>8435</v>
      </c>
      <c r="E154" s="3">
        <v>42</v>
      </c>
      <c r="F154" s="3">
        <f>VLOOKUP(Rawdata[[#This Row],[Product]],products3[],2,0)</f>
        <v>9.77</v>
      </c>
      <c r="G154" s="3">
        <f>Rawdata[[#This Row],[Cost per units]]*Rawdata[[#This Row],[Units]]</f>
        <v>410.34</v>
      </c>
    </row>
    <row r="155" spans="1:7" x14ac:dyDescent="0.25">
      <c r="A155" t="s">
        <v>40</v>
      </c>
      <c r="B155" t="s">
        <v>39</v>
      </c>
      <c r="C155" t="s">
        <v>29</v>
      </c>
      <c r="D155" s="2">
        <v>0</v>
      </c>
      <c r="E155" s="3">
        <v>135</v>
      </c>
      <c r="F155" s="3">
        <f>VLOOKUP(Rawdata[[#This Row],[Product]],products3[],2,0)</f>
        <v>7.16</v>
      </c>
      <c r="G155" s="3">
        <f>Rawdata[[#This Row],[Cost per units]]*Rawdata[[#This Row],[Units]]</f>
        <v>966.6</v>
      </c>
    </row>
    <row r="156" spans="1:7" x14ac:dyDescent="0.25">
      <c r="A156" t="s">
        <v>7</v>
      </c>
      <c r="B156" t="s">
        <v>34</v>
      </c>
      <c r="C156" t="s">
        <v>24</v>
      </c>
      <c r="D156" s="2">
        <v>8862</v>
      </c>
      <c r="E156" s="3">
        <v>189</v>
      </c>
      <c r="F156" s="3">
        <f>VLOOKUP(Rawdata[[#This Row],[Product]],products3[],2,0)</f>
        <v>4.97</v>
      </c>
      <c r="G156" s="3">
        <f>Rawdata[[#This Row],[Cost per units]]*Rawdata[[#This Row],[Units]]</f>
        <v>939.32999999999993</v>
      </c>
    </row>
    <row r="157" spans="1:7" x14ac:dyDescent="0.25">
      <c r="A157" t="s">
        <v>6</v>
      </c>
      <c r="B157" t="s">
        <v>37</v>
      </c>
      <c r="C157" t="s">
        <v>28</v>
      </c>
      <c r="D157" s="2">
        <v>3556</v>
      </c>
      <c r="E157" s="3">
        <v>459</v>
      </c>
      <c r="F157" s="3">
        <f>VLOOKUP(Rawdata[[#This Row],[Product]],products3[],2,0)</f>
        <v>10.38</v>
      </c>
      <c r="G157" s="3">
        <f>Rawdata[[#This Row],[Cost per units]]*Rawdata[[#This Row],[Units]]</f>
        <v>4764.42</v>
      </c>
    </row>
    <row r="158" spans="1:7" x14ac:dyDescent="0.25">
      <c r="A158" t="s">
        <v>5</v>
      </c>
      <c r="B158" t="s">
        <v>34</v>
      </c>
      <c r="C158" t="s">
        <v>15</v>
      </c>
      <c r="D158" s="2">
        <v>7280</v>
      </c>
      <c r="E158" s="3">
        <v>201</v>
      </c>
      <c r="F158" s="3">
        <f>VLOOKUP(Rawdata[[#This Row],[Product]],products3[],2,0)</f>
        <v>11.73</v>
      </c>
      <c r="G158" s="3">
        <f>Rawdata[[#This Row],[Cost per units]]*Rawdata[[#This Row],[Units]]</f>
        <v>2357.73</v>
      </c>
    </row>
    <row r="159" spans="1:7" x14ac:dyDescent="0.25">
      <c r="A159" t="s">
        <v>6</v>
      </c>
      <c r="B159" t="s">
        <v>34</v>
      </c>
      <c r="C159" t="s">
        <v>30</v>
      </c>
      <c r="D159" s="2">
        <v>3402</v>
      </c>
      <c r="E159" s="3">
        <v>366</v>
      </c>
      <c r="F159" s="3">
        <f>VLOOKUP(Rawdata[[#This Row],[Product]],products3[],2,0)</f>
        <v>14.49</v>
      </c>
      <c r="G159" s="3">
        <f>Rawdata[[#This Row],[Cost per units]]*Rawdata[[#This Row],[Units]]</f>
        <v>5303.34</v>
      </c>
    </row>
    <row r="160" spans="1:7" x14ac:dyDescent="0.25">
      <c r="A160" t="s">
        <v>3</v>
      </c>
      <c r="B160" t="s">
        <v>37</v>
      </c>
      <c r="C160" t="s">
        <v>29</v>
      </c>
      <c r="D160" s="2">
        <v>4592</v>
      </c>
      <c r="E160" s="3">
        <v>324</v>
      </c>
      <c r="F160" s="3">
        <f>VLOOKUP(Rawdata[[#This Row],[Product]],products3[],2,0)</f>
        <v>7.16</v>
      </c>
      <c r="G160" s="3">
        <f>Rawdata[[#This Row],[Cost per units]]*Rawdata[[#This Row],[Units]]</f>
        <v>2319.84</v>
      </c>
    </row>
    <row r="161" spans="1:7" x14ac:dyDescent="0.25">
      <c r="A161" t="s">
        <v>9</v>
      </c>
      <c r="B161" t="s">
        <v>35</v>
      </c>
      <c r="C161" t="s">
        <v>15</v>
      </c>
      <c r="D161" s="2">
        <v>7833</v>
      </c>
      <c r="E161" s="3">
        <v>243</v>
      </c>
      <c r="F161" s="3">
        <f>VLOOKUP(Rawdata[[#This Row],[Product]],products3[],2,0)</f>
        <v>11.73</v>
      </c>
      <c r="G161" s="3">
        <f>Rawdata[[#This Row],[Cost per units]]*Rawdata[[#This Row],[Units]]</f>
        <v>2850.3900000000003</v>
      </c>
    </row>
    <row r="162" spans="1:7" x14ac:dyDescent="0.25">
      <c r="A162" t="s">
        <v>2</v>
      </c>
      <c r="B162" t="s">
        <v>39</v>
      </c>
      <c r="C162" t="s">
        <v>21</v>
      </c>
      <c r="D162" s="2">
        <v>7651</v>
      </c>
      <c r="E162" s="3">
        <v>213</v>
      </c>
      <c r="F162" s="3">
        <f>VLOOKUP(Rawdata[[#This Row],[Product]],products3[],2,0)</f>
        <v>9</v>
      </c>
      <c r="G162" s="3">
        <f>Rawdata[[#This Row],[Cost per units]]*Rawdata[[#This Row],[Units]]</f>
        <v>1917</v>
      </c>
    </row>
    <row r="163" spans="1:7" x14ac:dyDescent="0.25">
      <c r="A163" t="s">
        <v>40</v>
      </c>
      <c r="B163" t="s">
        <v>35</v>
      </c>
      <c r="C163" t="s">
        <v>30</v>
      </c>
      <c r="D163" s="2">
        <v>2275</v>
      </c>
      <c r="E163" s="3">
        <v>447</v>
      </c>
      <c r="F163" s="3">
        <f>VLOOKUP(Rawdata[[#This Row],[Product]],products3[],2,0)</f>
        <v>14.49</v>
      </c>
      <c r="G163" s="3">
        <f>Rawdata[[#This Row],[Cost per units]]*Rawdata[[#This Row],[Units]]</f>
        <v>6477.03</v>
      </c>
    </row>
    <row r="164" spans="1:7" x14ac:dyDescent="0.25">
      <c r="A164" t="s">
        <v>40</v>
      </c>
      <c r="B164" t="s">
        <v>38</v>
      </c>
      <c r="C164" t="s">
        <v>13</v>
      </c>
      <c r="D164" s="2">
        <v>5670</v>
      </c>
      <c r="E164" s="3">
        <v>297</v>
      </c>
      <c r="F164" s="3">
        <f>VLOOKUP(Rawdata[[#This Row],[Product]],products3[],2,0)</f>
        <v>9.33</v>
      </c>
      <c r="G164" s="3">
        <f>Rawdata[[#This Row],[Cost per units]]*Rawdata[[#This Row],[Units]]</f>
        <v>2771.01</v>
      </c>
    </row>
    <row r="165" spans="1:7" x14ac:dyDescent="0.25">
      <c r="A165" t="s">
        <v>7</v>
      </c>
      <c r="B165" t="s">
        <v>35</v>
      </c>
      <c r="C165" t="s">
        <v>16</v>
      </c>
      <c r="D165" s="2">
        <v>2135</v>
      </c>
      <c r="E165" s="3">
        <v>27</v>
      </c>
      <c r="F165" s="3">
        <f>VLOOKUP(Rawdata[[#This Row],[Product]],products3[],2,0)</f>
        <v>8.7899999999999991</v>
      </c>
      <c r="G165" s="3">
        <f>Rawdata[[#This Row],[Cost per units]]*Rawdata[[#This Row],[Units]]</f>
        <v>237.32999999999998</v>
      </c>
    </row>
    <row r="166" spans="1:7" x14ac:dyDescent="0.25">
      <c r="A166" t="s">
        <v>40</v>
      </c>
      <c r="B166" t="s">
        <v>34</v>
      </c>
      <c r="C166" t="s">
        <v>23</v>
      </c>
      <c r="D166" s="2">
        <v>2779</v>
      </c>
      <c r="E166" s="3">
        <v>75</v>
      </c>
      <c r="F166" s="3">
        <f>VLOOKUP(Rawdata[[#This Row],[Product]],products3[],2,0)</f>
        <v>6.49</v>
      </c>
      <c r="G166" s="3">
        <f>Rawdata[[#This Row],[Cost per units]]*Rawdata[[#This Row],[Units]]</f>
        <v>486.75</v>
      </c>
    </row>
    <row r="167" spans="1:7" x14ac:dyDescent="0.25">
      <c r="A167" t="s">
        <v>10</v>
      </c>
      <c r="B167" t="s">
        <v>39</v>
      </c>
      <c r="C167" t="s">
        <v>33</v>
      </c>
      <c r="D167" s="2">
        <v>12950</v>
      </c>
      <c r="E167" s="3">
        <v>30</v>
      </c>
      <c r="F167" s="3">
        <f>VLOOKUP(Rawdata[[#This Row],[Product]],products3[],2,0)</f>
        <v>12.37</v>
      </c>
      <c r="G167" s="3">
        <f>Rawdata[[#This Row],[Cost per units]]*Rawdata[[#This Row],[Units]]</f>
        <v>371.09999999999997</v>
      </c>
    </row>
    <row r="168" spans="1:7" x14ac:dyDescent="0.25">
      <c r="A168" t="s">
        <v>7</v>
      </c>
      <c r="B168" t="s">
        <v>36</v>
      </c>
      <c r="C168" t="s">
        <v>18</v>
      </c>
      <c r="D168" s="2">
        <v>2646</v>
      </c>
      <c r="E168" s="3">
        <v>177</v>
      </c>
      <c r="F168" s="3">
        <f>VLOOKUP(Rawdata[[#This Row],[Product]],products3[],2,0)</f>
        <v>6.47</v>
      </c>
      <c r="G168" s="3">
        <f>Rawdata[[#This Row],[Cost per units]]*Rawdata[[#This Row],[Units]]</f>
        <v>1145.19</v>
      </c>
    </row>
    <row r="169" spans="1:7" x14ac:dyDescent="0.25">
      <c r="A169" t="s">
        <v>40</v>
      </c>
      <c r="B169" t="s">
        <v>34</v>
      </c>
      <c r="C169" t="s">
        <v>33</v>
      </c>
      <c r="D169" s="2">
        <v>3794</v>
      </c>
      <c r="E169" s="3">
        <v>159</v>
      </c>
      <c r="F169" s="3">
        <f>VLOOKUP(Rawdata[[#This Row],[Product]],products3[],2,0)</f>
        <v>12.37</v>
      </c>
      <c r="G169" s="3">
        <f>Rawdata[[#This Row],[Cost per units]]*Rawdata[[#This Row],[Units]]</f>
        <v>1966.83</v>
      </c>
    </row>
    <row r="170" spans="1:7" x14ac:dyDescent="0.25">
      <c r="A170" t="s">
        <v>3</v>
      </c>
      <c r="B170" t="s">
        <v>35</v>
      </c>
      <c r="C170" t="s">
        <v>33</v>
      </c>
      <c r="D170" s="2">
        <v>819</v>
      </c>
      <c r="E170" s="3">
        <v>306</v>
      </c>
      <c r="F170" s="3">
        <f>VLOOKUP(Rawdata[[#This Row],[Product]],products3[],2,0)</f>
        <v>12.37</v>
      </c>
      <c r="G170" s="3">
        <f>Rawdata[[#This Row],[Cost per units]]*Rawdata[[#This Row],[Units]]</f>
        <v>3785.22</v>
      </c>
    </row>
    <row r="171" spans="1:7" x14ac:dyDescent="0.25">
      <c r="A171" t="s">
        <v>3</v>
      </c>
      <c r="B171" t="s">
        <v>34</v>
      </c>
      <c r="C171" t="s">
        <v>20</v>
      </c>
      <c r="D171" s="2">
        <v>2583</v>
      </c>
      <c r="E171" s="3">
        <v>18</v>
      </c>
      <c r="F171" s="3">
        <f>VLOOKUP(Rawdata[[#This Row],[Product]],products3[],2,0)</f>
        <v>10.62</v>
      </c>
      <c r="G171" s="3">
        <f>Rawdata[[#This Row],[Cost per units]]*Rawdata[[#This Row],[Units]]</f>
        <v>191.16</v>
      </c>
    </row>
    <row r="172" spans="1:7" x14ac:dyDescent="0.25">
      <c r="A172" t="s">
        <v>7</v>
      </c>
      <c r="B172" t="s">
        <v>35</v>
      </c>
      <c r="C172" t="s">
        <v>19</v>
      </c>
      <c r="D172" s="2">
        <v>4585</v>
      </c>
      <c r="E172" s="3">
        <v>240</v>
      </c>
      <c r="F172" s="3">
        <f>VLOOKUP(Rawdata[[#This Row],[Product]],products3[],2,0)</f>
        <v>7.64</v>
      </c>
      <c r="G172" s="3">
        <f>Rawdata[[#This Row],[Cost per units]]*Rawdata[[#This Row],[Units]]</f>
        <v>1833.6</v>
      </c>
    </row>
    <row r="173" spans="1:7" x14ac:dyDescent="0.25">
      <c r="A173" t="s">
        <v>5</v>
      </c>
      <c r="B173" t="s">
        <v>34</v>
      </c>
      <c r="C173" t="s">
        <v>33</v>
      </c>
      <c r="D173" s="2">
        <v>1652</v>
      </c>
      <c r="E173" s="3">
        <v>93</v>
      </c>
      <c r="F173" s="3">
        <f>VLOOKUP(Rawdata[[#This Row],[Product]],products3[],2,0)</f>
        <v>12.37</v>
      </c>
      <c r="G173" s="3">
        <f>Rawdata[[#This Row],[Cost per units]]*Rawdata[[#This Row],[Units]]</f>
        <v>1150.4099999999999</v>
      </c>
    </row>
    <row r="174" spans="1:7" x14ac:dyDescent="0.25">
      <c r="A174" t="s">
        <v>10</v>
      </c>
      <c r="B174" t="s">
        <v>34</v>
      </c>
      <c r="C174" t="s">
        <v>26</v>
      </c>
      <c r="D174" s="2">
        <v>4991</v>
      </c>
      <c r="E174" s="3">
        <v>9</v>
      </c>
      <c r="F174" s="3">
        <f>VLOOKUP(Rawdata[[#This Row],[Product]],products3[],2,0)</f>
        <v>5.6</v>
      </c>
      <c r="G174" s="3">
        <f>Rawdata[[#This Row],[Cost per units]]*Rawdata[[#This Row],[Units]]</f>
        <v>50.4</v>
      </c>
    </row>
    <row r="175" spans="1:7" x14ac:dyDescent="0.25">
      <c r="A175" t="s">
        <v>8</v>
      </c>
      <c r="B175" t="s">
        <v>34</v>
      </c>
      <c r="C175" t="s">
        <v>16</v>
      </c>
      <c r="D175" s="2">
        <v>2009</v>
      </c>
      <c r="E175" s="3">
        <v>219</v>
      </c>
      <c r="F175" s="3">
        <f>VLOOKUP(Rawdata[[#This Row],[Product]],products3[],2,0)</f>
        <v>8.7899999999999991</v>
      </c>
      <c r="G175" s="3">
        <f>Rawdata[[#This Row],[Cost per units]]*Rawdata[[#This Row],[Units]]</f>
        <v>1925.0099999999998</v>
      </c>
    </row>
    <row r="176" spans="1:7" x14ac:dyDescent="0.25">
      <c r="A176" t="s">
        <v>2</v>
      </c>
      <c r="B176" t="s">
        <v>39</v>
      </c>
      <c r="C176" t="s">
        <v>22</v>
      </c>
      <c r="D176" s="2">
        <v>1568</v>
      </c>
      <c r="E176" s="3">
        <v>141</v>
      </c>
      <c r="F176" s="3">
        <f>VLOOKUP(Rawdata[[#This Row],[Product]],products3[],2,0)</f>
        <v>9.77</v>
      </c>
      <c r="G176" s="3">
        <f>Rawdata[[#This Row],[Cost per units]]*Rawdata[[#This Row],[Units]]</f>
        <v>1377.57</v>
      </c>
    </row>
    <row r="177" spans="1:7" x14ac:dyDescent="0.25">
      <c r="A177" t="s">
        <v>41</v>
      </c>
      <c r="B177" t="s">
        <v>37</v>
      </c>
      <c r="C177" t="s">
        <v>20</v>
      </c>
      <c r="D177" s="2">
        <v>3388</v>
      </c>
      <c r="E177" s="3">
        <v>123</v>
      </c>
      <c r="F177" s="3">
        <f>VLOOKUP(Rawdata[[#This Row],[Product]],products3[],2,0)</f>
        <v>10.62</v>
      </c>
      <c r="G177" s="3">
        <f>Rawdata[[#This Row],[Cost per units]]*Rawdata[[#This Row],[Units]]</f>
        <v>1306.26</v>
      </c>
    </row>
    <row r="178" spans="1:7" x14ac:dyDescent="0.25">
      <c r="A178" t="s">
        <v>40</v>
      </c>
      <c r="B178" t="s">
        <v>38</v>
      </c>
      <c r="C178" t="s">
        <v>24</v>
      </c>
      <c r="D178" s="2">
        <v>623</v>
      </c>
      <c r="E178" s="3">
        <v>51</v>
      </c>
      <c r="F178" s="3">
        <f>VLOOKUP(Rawdata[[#This Row],[Product]],products3[],2,0)</f>
        <v>4.97</v>
      </c>
      <c r="G178" s="3">
        <f>Rawdata[[#This Row],[Cost per units]]*Rawdata[[#This Row],[Units]]</f>
        <v>253.47</v>
      </c>
    </row>
    <row r="179" spans="1:7" x14ac:dyDescent="0.25">
      <c r="A179" t="s">
        <v>6</v>
      </c>
      <c r="B179" t="s">
        <v>36</v>
      </c>
      <c r="C179" t="s">
        <v>4</v>
      </c>
      <c r="D179" s="2">
        <v>10073</v>
      </c>
      <c r="E179" s="3">
        <v>120</v>
      </c>
      <c r="F179" s="3">
        <f>VLOOKUP(Rawdata[[#This Row],[Product]],products3[],2,0)</f>
        <v>11.88</v>
      </c>
      <c r="G179" s="3">
        <f>Rawdata[[#This Row],[Cost per units]]*Rawdata[[#This Row],[Units]]</f>
        <v>1425.6000000000001</v>
      </c>
    </row>
    <row r="180" spans="1:7" x14ac:dyDescent="0.25">
      <c r="A180" t="s">
        <v>8</v>
      </c>
      <c r="B180" t="s">
        <v>39</v>
      </c>
      <c r="C180" t="s">
        <v>26</v>
      </c>
      <c r="D180" s="2">
        <v>1561</v>
      </c>
      <c r="E180" s="3">
        <v>27</v>
      </c>
      <c r="F180" s="3">
        <f>VLOOKUP(Rawdata[[#This Row],[Product]],products3[],2,0)</f>
        <v>5.6</v>
      </c>
      <c r="G180" s="3">
        <f>Rawdata[[#This Row],[Cost per units]]*Rawdata[[#This Row],[Units]]</f>
        <v>151.19999999999999</v>
      </c>
    </row>
    <row r="181" spans="1:7" x14ac:dyDescent="0.25">
      <c r="A181" t="s">
        <v>9</v>
      </c>
      <c r="B181" t="s">
        <v>36</v>
      </c>
      <c r="C181" t="s">
        <v>27</v>
      </c>
      <c r="D181" s="2">
        <v>11522</v>
      </c>
      <c r="E181" s="3">
        <v>204</v>
      </c>
      <c r="F181" s="3">
        <f>VLOOKUP(Rawdata[[#This Row],[Product]],products3[],2,0)</f>
        <v>16.73</v>
      </c>
      <c r="G181" s="3">
        <f>Rawdata[[#This Row],[Cost per units]]*Rawdata[[#This Row],[Units]]</f>
        <v>3412.92</v>
      </c>
    </row>
    <row r="182" spans="1:7" x14ac:dyDescent="0.25">
      <c r="A182" t="s">
        <v>6</v>
      </c>
      <c r="B182" t="s">
        <v>38</v>
      </c>
      <c r="C182" t="s">
        <v>13</v>
      </c>
      <c r="D182" s="2">
        <v>2317</v>
      </c>
      <c r="E182" s="3">
        <v>123</v>
      </c>
      <c r="F182" s="3">
        <f>VLOOKUP(Rawdata[[#This Row],[Product]],products3[],2,0)</f>
        <v>9.33</v>
      </c>
      <c r="G182" s="3">
        <f>Rawdata[[#This Row],[Cost per units]]*Rawdata[[#This Row],[Units]]</f>
        <v>1147.5899999999999</v>
      </c>
    </row>
    <row r="183" spans="1:7" x14ac:dyDescent="0.25">
      <c r="A183" t="s">
        <v>10</v>
      </c>
      <c r="B183" t="s">
        <v>37</v>
      </c>
      <c r="C183" t="s">
        <v>28</v>
      </c>
      <c r="D183" s="2">
        <v>3059</v>
      </c>
      <c r="E183" s="3">
        <v>27</v>
      </c>
      <c r="F183" s="3">
        <f>VLOOKUP(Rawdata[[#This Row],[Product]],products3[],2,0)</f>
        <v>10.38</v>
      </c>
      <c r="G183" s="3">
        <f>Rawdata[[#This Row],[Cost per units]]*Rawdata[[#This Row],[Units]]</f>
        <v>280.26000000000005</v>
      </c>
    </row>
    <row r="184" spans="1:7" x14ac:dyDescent="0.25">
      <c r="A184" t="s">
        <v>41</v>
      </c>
      <c r="B184" t="s">
        <v>37</v>
      </c>
      <c r="C184" t="s">
        <v>26</v>
      </c>
      <c r="D184" s="2">
        <v>2324</v>
      </c>
      <c r="E184" s="3">
        <v>177</v>
      </c>
      <c r="F184" s="3">
        <f>VLOOKUP(Rawdata[[#This Row],[Product]],products3[],2,0)</f>
        <v>5.6</v>
      </c>
      <c r="G184" s="3">
        <f>Rawdata[[#This Row],[Cost per units]]*Rawdata[[#This Row],[Units]]</f>
        <v>991.19999999999993</v>
      </c>
    </row>
    <row r="185" spans="1:7" x14ac:dyDescent="0.25">
      <c r="A185" t="s">
        <v>3</v>
      </c>
      <c r="B185" t="s">
        <v>39</v>
      </c>
      <c r="C185" t="s">
        <v>26</v>
      </c>
      <c r="D185" s="2">
        <v>4956</v>
      </c>
      <c r="E185" s="3">
        <v>171</v>
      </c>
      <c r="F185" s="3">
        <f>VLOOKUP(Rawdata[[#This Row],[Product]],products3[],2,0)</f>
        <v>5.6</v>
      </c>
      <c r="G185" s="3">
        <f>Rawdata[[#This Row],[Cost per units]]*Rawdata[[#This Row],[Units]]</f>
        <v>957.59999999999991</v>
      </c>
    </row>
    <row r="186" spans="1:7" x14ac:dyDescent="0.25">
      <c r="A186" t="s">
        <v>10</v>
      </c>
      <c r="B186" t="s">
        <v>34</v>
      </c>
      <c r="C186" t="s">
        <v>19</v>
      </c>
      <c r="D186" s="2">
        <v>5355</v>
      </c>
      <c r="E186" s="3">
        <v>204</v>
      </c>
      <c r="F186" s="3">
        <f>VLOOKUP(Rawdata[[#This Row],[Product]],products3[],2,0)</f>
        <v>7.64</v>
      </c>
      <c r="G186" s="3">
        <f>Rawdata[[#This Row],[Cost per units]]*Rawdata[[#This Row],[Units]]</f>
        <v>1558.56</v>
      </c>
    </row>
    <row r="187" spans="1:7" x14ac:dyDescent="0.25">
      <c r="A187" t="s">
        <v>3</v>
      </c>
      <c r="B187" t="s">
        <v>34</v>
      </c>
      <c r="C187" t="s">
        <v>14</v>
      </c>
      <c r="D187" s="2">
        <v>7259</v>
      </c>
      <c r="E187" s="3">
        <v>276</v>
      </c>
      <c r="F187" s="3">
        <f>VLOOKUP(Rawdata[[#This Row],[Product]],products3[],2,0)</f>
        <v>11.7</v>
      </c>
      <c r="G187" s="3">
        <f>Rawdata[[#This Row],[Cost per units]]*Rawdata[[#This Row],[Units]]</f>
        <v>3229.2</v>
      </c>
    </row>
    <row r="188" spans="1:7" x14ac:dyDescent="0.25">
      <c r="A188" t="s">
        <v>8</v>
      </c>
      <c r="B188" t="s">
        <v>37</v>
      </c>
      <c r="C188" t="s">
        <v>26</v>
      </c>
      <c r="D188" s="2">
        <v>6279</v>
      </c>
      <c r="E188" s="3">
        <v>45</v>
      </c>
      <c r="F188" s="3">
        <f>VLOOKUP(Rawdata[[#This Row],[Product]],products3[],2,0)</f>
        <v>5.6</v>
      </c>
      <c r="G188" s="3">
        <f>Rawdata[[#This Row],[Cost per units]]*Rawdata[[#This Row],[Units]]</f>
        <v>251.99999999999997</v>
      </c>
    </row>
    <row r="189" spans="1:7" x14ac:dyDescent="0.25">
      <c r="A189" t="s">
        <v>40</v>
      </c>
      <c r="B189" t="s">
        <v>38</v>
      </c>
      <c r="C189" t="s">
        <v>29</v>
      </c>
      <c r="D189" s="2">
        <v>2541</v>
      </c>
      <c r="E189" s="3">
        <v>45</v>
      </c>
      <c r="F189" s="3">
        <f>VLOOKUP(Rawdata[[#This Row],[Product]],products3[],2,0)</f>
        <v>7.16</v>
      </c>
      <c r="G189" s="3">
        <f>Rawdata[[#This Row],[Cost per units]]*Rawdata[[#This Row],[Units]]</f>
        <v>322.2</v>
      </c>
    </row>
    <row r="190" spans="1:7" x14ac:dyDescent="0.25">
      <c r="A190" t="s">
        <v>6</v>
      </c>
      <c r="B190" t="s">
        <v>35</v>
      </c>
      <c r="C190" t="s">
        <v>27</v>
      </c>
      <c r="D190" s="2">
        <v>3864</v>
      </c>
      <c r="E190" s="3">
        <v>177</v>
      </c>
      <c r="F190" s="3">
        <f>VLOOKUP(Rawdata[[#This Row],[Product]],products3[],2,0)</f>
        <v>16.73</v>
      </c>
      <c r="G190" s="3">
        <f>Rawdata[[#This Row],[Cost per units]]*Rawdata[[#This Row],[Units]]</f>
        <v>2961.21</v>
      </c>
    </row>
    <row r="191" spans="1:7" x14ac:dyDescent="0.25">
      <c r="A191" t="s">
        <v>5</v>
      </c>
      <c r="B191" t="s">
        <v>36</v>
      </c>
      <c r="C191" t="s">
        <v>13</v>
      </c>
      <c r="D191" s="2">
        <v>6146</v>
      </c>
      <c r="E191" s="3">
        <v>63</v>
      </c>
      <c r="F191" s="3">
        <f>VLOOKUP(Rawdata[[#This Row],[Product]],products3[],2,0)</f>
        <v>9.33</v>
      </c>
      <c r="G191" s="3">
        <f>Rawdata[[#This Row],[Cost per units]]*Rawdata[[#This Row],[Units]]</f>
        <v>587.79</v>
      </c>
    </row>
    <row r="192" spans="1:7" x14ac:dyDescent="0.25">
      <c r="A192" t="s">
        <v>9</v>
      </c>
      <c r="B192" t="s">
        <v>39</v>
      </c>
      <c r="C192" t="s">
        <v>18</v>
      </c>
      <c r="D192" s="2">
        <v>2639</v>
      </c>
      <c r="E192" s="3">
        <v>204</v>
      </c>
      <c r="F192" s="3">
        <f>VLOOKUP(Rawdata[[#This Row],[Product]],products3[],2,0)</f>
        <v>6.47</v>
      </c>
      <c r="G192" s="3">
        <f>Rawdata[[#This Row],[Cost per units]]*Rawdata[[#This Row],[Units]]</f>
        <v>1319.8799999999999</v>
      </c>
    </row>
    <row r="193" spans="1:7" x14ac:dyDescent="0.25">
      <c r="A193" t="s">
        <v>8</v>
      </c>
      <c r="B193" t="s">
        <v>37</v>
      </c>
      <c r="C193" t="s">
        <v>22</v>
      </c>
      <c r="D193" s="2">
        <v>1890</v>
      </c>
      <c r="E193" s="3">
        <v>195</v>
      </c>
      <c r="F193" s="3">
        <f>VLOOKUP(Rawdata[[#This Row],[Product]],products3[],2,0)</f>
        <v>9.77</v>
      </c>
      <c r="G193" s="3">
        <f>Rawdata[[#This Row],[Cost per units]]*Rawdata[[#This Row],[Units]]</f>
        <v>1905.1499999999999</v>
      </c>
    </row>
    <row r="194" spans="1:7" x14ac:dyDescent="0.25">
      <c r="A194" t="s">
        <v>7</v>
      </c>
      <c r="B194" t="s">
        <v>34</v>
      </c>
      <c r="C194" t="s">
        <v>14</v>
      </c>
      <c r="D194" s="2">
        <v>1932</v>
      </c>
      <c r="E194" s="3">
        <v>369</v>
      </c>
      <c r="F194" s="3">
        <f>VLOOKUP(Rawdata[[#This Row],[Product]],products3[],2,0)</f>
        <v>11.7</v>
      </c>
      <c r="G194" s="3">
        <f>Rawdata[[#This Row],[Cost per units]]*Rawdata[[#This Row],[Units]]</f>
        <v>4317.3</v>
      </c>
    </row>
    <row r="195" spans="1:7" x14ac:dyDescent="0.25">
      <c r="A195" t="s">
        <v>3</v>
      </c>
      <c r="B195" t="s">
        <v>34</v>
      </c>
      <c r="C195" t="s">
        <v>25</v>
      </c>
      <c r="D195" s="2">
        <v>6300</v>
      </c>
      <c r="E195" s="3">
        <v>42</v>
      </c>
      <c r="F195" s="3">
        <f>VLOOKUP(Rawdata[[#This Row],[Product]],products3[],2,0)</f>
        <v>13.15</v>
      </c>
      <c r="G195" s="3">
        <f>Rawdata[[#This Row],[Cost per units]]*Rawdata[[#This Row],[Units]]</f>
        <v>552.30000000000007</v>
      </c>
    </row>
    <row r="196" spans="1:7" x14ac:dyDescent="0.25">
      <c r="A196" t="s">
        <v>6</v>
      </c>
      <c r="B196" t="s">
        <v>37</v>
      </c>
      <c r="C196" t="s">
        <v>30</v>
      </c>
      <c r="D196" s="2">
        <v>560</v>
      </c>
      <c r="E196" s="3">
        <v>81</v>
      </c>
      <c r="F196" s="3">
        <f>VLOOKUP(Rawdata[[#This Row],[Product]],products3[],2,0)</f>
        <v>14.49</v>
      </c>
      <c r="G196" s="3">
        <f>Rawdata[[#This Row],[Cost per units]]*Rawdata[[#This Row],[Units]]</f>
        <v>1173.69</v>
      </c>
    </row>
    <row r="197" spans="1:7" x14ac:dyDescent="0.25">
      <c r="A197" t="s">
        <v>9</v>
      </c>
      <c r="B197" t="s">
        <v>37</v>
      </c>
      <c r="C197" t="s">
        <v>26</v>
      </c>
      <c r="D197" s="2">
        <v>2856</v>
      </c>
      <c r="E197" s="3">
        <v>246</v>
      </c>
      <c r="F197" s="3">
        <f>VLOOKUP(Rawdata[[#This Row],[Product]],products3[],2,0)</f>
        <v>5.6</v>
      </c>
      <c r="G197" s="3">
        <f>Rawdata[[#This Row],[Cost per units]]*Rawdata[[#This Row],[Units]]</f>
        <v>1377.6</v>
      </c>
    </row>
    <row r="198" spans="1:7" x14ac:dyDescent="0.25">
      <c r="A198" t="s">
        <v>9</v>
      </c>
      <c r="B198" t="s">
        <v>34</v>
      </c>
      <c r="C198" t="s">
        <v>17</v>
      </c>
      <c r="D198" s="2">
        <v>707</v>
      </c>
      <c r="E198" s="3">
        <v>174</v>
      </c>
      <c r="F198" s="3">
        <f>VLOOKUP(Rawdata[[#This Row],[Product]],products3[],2,0)</f>
        <v>3.11</v>
      </c>
      <c r="G198" s="3">
        <f>Rawdata[[#This Row],[Cost per units]]*Rawdata[[#This Row],[Units]]</f>
        <v>541.14</v>
      </c>
    </row>
    <row r="199" spans="1:7" x14ac:dyDescent="0.25">
      <c r="A199" t="s">
        <v>8</v>
      </c>
      <c r="B199" t="s">
        <v>35</v>
      </c>
      <c r="C199" t="s">
        <v>30</v>
      </c>
      <c r="D199" s="2">
        <v>3598</v>
      </c>
      <c r="E199" s="3">
        <v>81</v>
      </c>
      <c r="F199" s="3">
        <f>VLOOKUP(Rawdata[[#This Row],[Product]],products3[],2,0)</f>
        <v>14.49</v>
      </c>
      <c r="G199" s="3">
        <f>Rawdata[[#This Row],[Cost per units]]*Rawdata[[#This Row],[Units]]</f>
        <v>1173.69</v>
      </c>
    </row>
    <row r="200" spans="1:7" x14ac:dyDescent="0.25">
      <c r="A200" t="s">
        <v>40</v>
      </c>
      <c r="B200" t="s">
        <v>35</v>
      </c>
      <c r="C200" t="s">
        <v>22</v>
      </c>
      <c r="D200" s="2">
        <v>6853</v>
      </c>
      <c r="E200" s="3">
        <v>372</v>
      </c>
      <c r="F200" s="3">
        <f>VLOOKUP(Rawdata[[#This Row],[Product]],products3[],2,0)</f>
        <v>9.77</v>
      </c>
      <c r="G200" s="3">
        <f>Rawdata[[#This Row],[Cost per units]]*Rawdata[[#This Row],[Units]]</f>
        <v>3634.44</v>
      </c>
    </row>
    <row r="201" spans="1:7" x14ac:dyDescent="0.25">
      <c r="A201" t="s">
        <v>40</v>
      </c>
      <c r="B201" t="s">
        <v>35</v>
      </c>
      <c r="C201" t="s">
        <v>16</v>
      </c>
      <c r="D201" s="2">
        <v>4725</v>
      </c>
      <c r="E201" s="3">
        <v>174</v>
      </c>
      <c r="F201" s="3">
        <f>VLOOKUP(Rawdata[[#This Row],[Product]],products3[],2,0)</f>
        <v>8.7899999999999991</v>
      </c>
      <c r="G201" s="3">
        <f>Rawdata[[#This Row],[Cost per units]]*Rawdata[[#This Row],[Units]]</f>
        <v>1529.4599999999998</v>
      </c>
    </row>
    <row r="202" spans="1:7" x14ac:dyDescent="0.25">
      <c r="A202" t="s">
        <v>41</v>
      </c>
      <c r="B202" t="s">
        <v>36</v>
      </c>
      <c r="C202" t="s">
        <v>32</v>
      </c>
      <c r="D202" s="2">
        <v>10304</v>
      </c>
      <c r="E202" s="3">
        <v>84</v>
      </c>
      <c r="F202" s="3">
        <f>VLOOKUP(Rawdata[[#This Row],[Product]],products3[],2,0)</f>
        <v>8.65</v>
      </c>
      <c r="G202" s="3">
        <f>Rawdata[[#This Row],[Cost per units]]*Rawdata[[#This Row],[Units]]</f>
        <v>726.6</v>
      </c>
    </row>
    <row r="203" spans="1:7" x14ac:dyDescent="0.25">
      <c r="A203" t="s">
        <v>41</v>
      </c>
      <c r="B203" t="s">
        <v>34</v>
      </c>
      <c r="C203" t="s">
        <v>16</v>
      </c>
      <c r="D203" s="2">
        <v>1274</v>
      </c>
      <c r="E203" s="3">
        <v>225</v>
      </c>
      <c r="F203" s="3">
        <f>VLOOKUP(Rawdata[[#This Row],[Product]],products3[],2,0)</f>
        <v>8.7899999999999991</v>
      </c>
      <c r="G203" s="3">
        <f>Rawdata[[#This Row],[Cost per units]]*Rawdata[[#This Row],[Units]]</f>
        <v>1977.7499999999998</v>
      </c>
    </row>
    <row r="204" spans="1:7" x14ac:dyDescent="0.25">
      <c r="A204" t="s">
        <v>5</v>
      </c>
      <c r="B204" t="s">
        <v>36</v>
      </c>
      <c r="C204" t="s">
        <v>30</v>
      </c>
      <c r="D204" s="2">
        <v>1526</v>
      </c>
      <c r="E204" s="3">
        <v>105</v>
      </c>
      <c r="F204" s="3">
        <f>VLOOKUP(Rawdata[[#This Row],[Product]],products3[],2,0)</f>
        <v>14.49</v>
      </c>
      <c r="G204" s="3">
        <f>Rawdata[[#This Row],[Cost per units]]*Rawdata[[#This Row],[Units]]</f>
        <v>1521.45</v>
      </c>
    </row>
    <row r="205" spans="1:7" x14ac:dyDescent="0.25">
      <c r="A205" t="s">
        <v>40</v>
      </c>
      <c r="B205" t="s">
        <v>39</v>
      </c>
      <c r="C205" t="s">
        <v>28</v>
      </c>
      <c r="D205" s="2">
        <v>3101</v>
      </c>
      <c r="E205" s="3">
        <v>225</v>
      </c>
      <c r="F205" s="3">
        <f>VLOOKUP(Rawdata[[#This Row],[Product]],products3[],2,0)</f>
        <v>10.38</v>
      </c>
      <c r="G205" s="3">
        <f>Rawdata[[#This Row],[Cost per units]]*Rawdata[[#This Row],[Units]]</f>
        <v>2335.5</v>
      </c>
    </row>
    <row r="206" spans="1:7" x14ac:dyDescent="0.25">
      <c r="A206" t="s">
        <v>2</v>
      </c>
      <c r="B206" t="s">
        <v>37</v>
      </c>
      <c r="C206" t="s">
        <v>14</v>
      </c>
      <c r="D206" s="2">
        <v>1057</v>
      </c>
      <c r="E206" s="3">
        <v>54</v>
      </c>
      <c r="F206" s="3">
        <f>VLOOKUP(Rawdata[[#This Row],[Product]],products3[],2,0)</f>
        <v>11.7</v>
      </c>
      <c r="G206" s="3">
        <f>Rawdata[[#This Row],[Cost per units]]*Rawdata[[#This Row],[Units]]</f>
        <v>631.79999999999995</v>
      </c>
    </row>
    <row r="207" spans="1:7" x14ac:dyDescent="0.25">
      <c r="A207" t="s">
        <v>7</v>
      </c>
      <c r="B207" t="s">
        <v>37</v>
      </c>
      <c r="C207" t="s">
        <v>26</v>
      </c>
      <c r="D207" s="2">
        <v>5306</v>
      </c>
      <c r="E207" s="3">
        <v>0</v>
      </c>
      <c r="F207" s="3">
        <f>VLOOKUP(Rawdata[[#This Row],[Product]],products3[],2,0)</f>
        <v>5.6</v>
      </c>
      <c r="G207" s="3">
        <f>Rawdata[[#This Row],[Cost per units]]*Rawdata[[#This Row],[Units]]</f>
        <v>0</v>
      </c>
    </row>
    <row r="208" spans="1:7" x14ac:dyDescent="0.25">
      <c r="A208" t="s">
        <v>5</v>
      </c>
      <c r="B208" t="s">
        <v>39</v>
      </c>
      <c r="C208" t="s">
        <v>24</v>
      </c>
      <c r="D208" s="2">
        <v>4018</v>
      </c>
      <c r="E208" s="3">
        <v>171</v>
      </c>
      <c r="F208" s="3">
        <f>VLOOKUP(Rawdata[[#This Row],[Product]],products3[],2,0)</f>
        <v>4.97</v>
      </c>
      <c r="G208" s="3">
        <f>Rawdata[[#This Row],[Cost per units]]*Rawdata[[#This Row],[Units]]</f>
        <v>849.87</v>
      </c>
    </row>
    <row r="209" spans="1:7" x14ac:dyDescent="0.25">
      <c r="A209" t="s">
        <v>9</v>
      </c>
      <c r="B209" t="s">
        <v>34</v>
      </c>
      <c r="C209" t="s">
        <v>16</v>
      </c>
      <c r="D209" s="2">
        <v>938</v>
      </c>
      <c r="E209" s="3">
        <v>189</v>
      </c>
      <c r="F209" s="3">
        <f>VLOOKUP(Rawdata[[#This Row],[Product]],products3[],2,0)</f>
        <v>8.7899999999999991</v>
      </c>
      <c r="G209" s="3">
        <f>Rawdata[[#This Row],[Cost per units]]*Rawdata[[#This Row],[Units]]</f>
        <v>1661.31</v>
      </c>
    </row>
    <row r="210" spans="1:7" x14ac:dyDescent="0.25">
      <c r="A210" t="s">
        <v>7</v>
      </c>
      <c r="B210" t="s">
        <v>38</v>
      </c>
      <c r="C210" t="s">
        <v>18</v>
      </c>
      <c r="D210" s="2">
        <v>1778</v>
      </c>
      <c r="E210" s="3">
        <v>270</v>
      </c>
      <c r="F210" s="3">
        <f>VLOOKUP(Rawdata[[#This Row],[Product]],products3[],2,0)</f>
        <v>6.47</v>
      </c>
      <c r="G210" s="3">
        <f>Rawdata[[#This Row],[Cost per units]]*Rawdata[[#This Row],[Units]]</f>
        <v>1746.8999999999999</v>
      </c>
    </row>
    <row r="211" spans="1:7" x14ac:dyDescent="0.25">
      <c r="A211" t="s">
        <v>6</v>
      </c>
      <c r="B211" t="s">
        <v>39</v>
      </c>
      <c r="C211" t="s">
        <v>30</v>
      </c>
      <c r="D211" s="2">
        <v>1638</v>
      </c>
      <c r="E211" s="3">
        <v>63</v>
      </c>
      <c r="F211" s="3">
        <f>VLOOKUP(Rawdata[[#This Row],[Product]],products3[],2,0)</f>
        <v>14.49</v>
      </c>
      <c r="G211" s="3">
        <f>Rawdata[[#This Row],[Cost per units]]*Rawdata[[#This Row],[Units]]</f>
        <v>912.87</v>
      </c>
    </row>
    <row r="212" spans="1:7" x14ac:dyDescent="0.25">
      <c r="A212" t="s">
        <v>41</v>
      </c>
      <c r="B212" t="s">
        <v>38</v>
      </c>
      <c r="C212" t="s">
        <v>25</v>
      </c>
      <c r="D212" s="2">
        <v>154</v>
      </c>
      <c r="E212" s="3">
        <v>21</v>
      </c>
      <c r="F212" s="3">
        <f>VLOOKUP(Rawdata[[#This Row],[Product]],products3[],2,0)</f>
        <v>13.15</v>
      </c>
      <c r="G212" s="3">
        <f>Rawdata[[#This Row],[Cost per units]]*Rawdata[[#This Row],[Units]]</f>
        <v>276.15000000000003</v>
      </c>
    </row>
    <row r="213" spans="1:7" x14ac:dyDescent="0.25">
      <c r="A213" t="s">
        <v>7</v>
      </c>
      <c r="B213" t="s">
        <v>37</v>
      </c>
      <c r="C213" t="s">
        <v>22</v>
      </c>
      <c r="D213" s="2">
        <v>9835</v>
      </c>
      <c r="E213" s="3">
        <v>207</v>
      </c>
      <c r="F213" s="3">
        <f>VLOOKUP(Rawdata[[#This Row],[Product]],products3[],2,0)</f>
        <v>9.77</v>
      </c>
      <c r="G213" s="3">
        <f>Rawdata[[#This Row],[Cost per units]]*Rawdata[[#This Row],[Units]]</f>
        <v>2022.3899999999999</v>
      </c>
    </row>
    <row r="214" spans="1:7" x14ac:dyDescent="0.25">
      <c r="A214" t="s">
        <v>9</v>
      </c>
      <c r="B214" t="s">
        <v>37</v>
      </c>
      <c r="C214" t="s">
        <v>20</v>
      </c>
      <c r="D214" s="2">
        <v>7273</v>
      </c>
      <c r="E214" s="3">
        <v>96</v>
      </c>
      <c r="F214" s="3">
        <f>VLOOKUP(Rawdata[[#This Row],[Product]],products3[],2,0)</f>
        <v>10.62</v>
      </c>
      <c r="G214" s="3">
        <f>Rawdata[[#This Row],[Cost per units]]*Rawdata[[#This Row],[Units]]</f>
        <v>1019.52</v>
      </c>
    </row>
    <row r="215" spans="1:7" x14ac:dyDescent="0.25">
      <c r="A215" t="s">
        <v>5</v>
      </c>
      <c r="B215" t="s">
        <v>39</v>
      </c>
      <c r="C215" t="s">
        <v>22</v>
      </c>
      <c r="D215" s="2">
        <v>6909</v>
      </c>
      <c r="E215" s="3">
        <v>81</v>
      </c>
      <c r="F215" s="3">
        <f>VLOOKUP(Rawdata[[#This Row],[Product]],products3[],2,0)</f>
        <v>9.77</v>
      </c>
      <c r="G215" s="3">
        <f>Rawdata[[#This Row],[Cost per units]]*Rawdata[[#This Row],[Units]]</f>
        <v>791.37</v>
      </c>
    </row>
    <row r="216" spans="1:7" x14ac:dyDescent="0.25">
      <c r="A216" t="s">
        <v>9</v>
      </c>
      <c r="B216" t="s">
        <v>39</v>
      </c>
      <c r="C216" t="s">
        <v>24</v>
      </c>
      <c r="D216" s="2">
        <v>3920</v>
      </c>
      <c r="E216" s="3">
        <v>306</v>
      </c>
      <c r="F216" s="3">
        <f>VLOOKUP(Rawdata[[#This Row],[Product]],products3[],2,0)</f>
        <v>4.97</v>
      </c>
      <c r="G216" s="3">
        <f>Rawdata[[#This Row],[Cost per units]]*Rawdata[[#This Row],[Units]]</f>
        <v>1520.82</v>
      </c>
    </row>
    <row r="217" spans="1:7" x14ac:dyDescent="0.25">
      <c r="A217" t="s">
        <v>10</v>
      </c>
      <c r="B217" t="s">
        <v>39</v>
      </c>
      <c r="C217" t="s">
        <v>21</v>
      </c>
      <c r="D217" s="2">
        <v>4858</v>
      </c>
      <c r="E217" s="3">
        <v>279</v>
      </c>
      <c r="F217" s="3">
        <f>VLOOKUP(Rawdata[[#This Row],[Product]],products3[],2,0)</f>
        <v>9</v>
      </c>
      <c r="G217" s="3">
        <f>Rawdata[[#This Row],[Cost per units]]*Rawdata[[#This Row],[Units]]</f>
        <v>2511</v>
      </c>
    </row>
    <row r="218" spans="1:7" x14ac:dyDescent="0.25">
      <c r="A218" t="s">
        <v>2</v>
      </c>
      <c r="B218" t="s">
        <v>38</v>
      </c>
      <c r="C218" t="s">
        <v>4</v>
      </c>
      <c r="D218" s="2">
        <v>3549</v>
      </c>
      <c r="E218" s="3">
        <v>3</v>
      </c>
      <c r="F218" s="3">
        <f>VLOOKUP(Rawdata[[#This Row],[Product]],products3[],2,0)</f>
        <v>11.88</v>
      </c>
      <c r="G218" s="3">
        <f>Rawdata[[#This Row],[Cost per units]]*Rawdata[[#This Row],[Units]]</f>
        <v>35.64</v>
      </c>
    </row>
    <row r="219" spans="1:7" x14ac:dyDescent="0.25">
      <c r="A219" t="s">
        <v>7</v>
      </c>
      <c r="B219" t="s">
        <v>39</v>
      </c>
      <c r="C219" t="s">
        <v>27</v>
      </c>
      <c r="D219" s="2">
        <v>966</v>
      </c>
      <c r="E219" s="3">
        <v>198</v>
      </c>
      <c r="F219" s="3">
        <f>VLOOKUP(Rawdata[[#This Row],[Product]],products3[],2,0)</f>
        <v>16.73</v>
      </c>
      <c r="G219" s="3">
        <f>Rawdata[[#This Row],[Cost per units]]*Rawdata[[#This Row],[Units]]</f>
        <v>3312.54</v>
      </c>
    </row>
    <row r="220" spans="1:7" x14ac:dyDescent="0.25">
      <c r="A220" t="s">
        <v>5</v>
      </c>
      <c r="B220" t="s">
        <v>39</v>
      </c>
      <c r="C220" t="s">
        <v>18</v>
      </c>
      <c r="D220" s="2">
        <v>385</v>
      </c>
      <c r="E220" s="3">
        <v>249</v>
      </c>
      <c r="F220" s="3">
        <f>VLOOKUP(Rawdata[[#This Row],[Product]],products3[],2,0)</f>
        <v>6.47</v>
      </c>
      <c r="G220" s="3">
        <f>Rawdata[[#This Row],[Cost per units]]*Rawdata[[#This Row],[Units]]</f>
        <v>1611.03</v>
      </c>
    </row>
    <row r="221" spans="1:7" x14ac:dyDescent="0.25">
      <c r="A221" t="s">
        <v>6</v>
      </c>
      <c r="B221" t="s">
        <v>34</v>
      </c>
      <c r="C221" t="s">
        <v>16</v>
      </c>
      <c r="D221" s="2">
        <v>2219</v>
      </c>
      <c r="E221" s="3">
        <v>75</v>
      </c>
      <c r="F221" s="3">
        <f>VLOOKUP(Rawdata[[#This Row],[Product]],products3[],2,0)</f>
        <v>8.7899999999999991</v>
      </c>
      <c r="G221" s="3">
        <f>Rawdata[[#This Row],[Cost per units]]*Rawdata[[#This Row],[Units]]</f>
        <v>659.24999999999989</v>
      </c>
    </row>
    <row r="222" spans="1:7" x14ac:dyDescent="0.25">
      <c r="A222" t="s">
        <v>9</v>
      </c>
      <c r="B222" t="s">
        <v>36</v>
      </c>
      <c r="C222" t="s">
        <v>32</v>
      </c>
      <c r="D222" s="2">
        <v>2954</v>
      </c>
      <c r="E222" s="3">
        <v>189</v>
      </c>
      <c r="F222" s="3">
        <f>VLOOKUP(Rawdata[[#This Row],[Product]],products3[],2,0)</f>
        <v>8.65</v>
      </c>
      <c r="G222" s="3">
        <f>Rawdata[[#This Row],[Cost per units]]*Rawdata[[#This Row],[Units]]</f>
        <v>1634.8500000000001</v>
      </c>
    </row>
    <row r="223" spans="1:7" x14ac:dyDescent="0.25">
      <c r="A223" t="s">
        <v>7</v>
      </c>
      <c r="B223" t="s">
        <v>36</v>
      </c>
      <c r="C223" t="s">
        <v>32</v>
      </c>
      <c r="D223" s="2">
        <v>280</v>
      </c>
      <c r="E223" s="3">
        <v>87</v>
      </c>
      <c r="F223" s="3">
        <f>VLOOKUP(Rawdata[[#This Row],[Product]],products3[],2,0)</f>
        <v>8.65</v>
      </c>
      <c r="G223" s="3">
        <f>Rawdata[[#This Row],[Cost per units]]*Rawdata[[#This Row],[Units]]</f>
        <v>752.55000000000007</v>
      </c>
    </row>
    <row r="224" spans="1:7" x14ac:dyDescent="0.25">
      <c r="A224" t="s">
        <v>41</v>
      </c>
      <c r="B224" t="s">
        <v>36</v>
      </c>
      <c r="C224" t="s">
        <v>30</v>
      </c>
      <c r="D224" s="2">
        <v>6118</v>
      </c>
      <c r="E224" s="3">
        <v>174</v>
      </c>
      <c r="F224" s="3">
        <f>VLOOKUP(Rawdata[[#This Row],[Product]],products3[],2,0)</f>
        <v>14.49</v>
      </c>
      <c r="G224" s="3">
        <f>Rawdata[[#This Row],[Cost per units]]*Rawdata[[#This Row],[Units]]</f>
        <v>2521.2600000000002</v>
      </c>
    </row>
    <row r="225" spans="1:7" x14ac:dyDescent="0.25">
      <c r="A225" t="s">
        <v>2</v>
      </c>
      <c r="B225" t="s">
        <v>39</v>
      </c>
      <c r="C225" t="s">
        <v>15</v>
      </c>
      <c r="D225" s="2">
        <v>4802</v>
      </c>
      <c r="E225" s="3">
        <v>36</v>
      </c>
      <c r="F225" s="3">
        <f>VLOOKUP(Rawdata[[#This Row],[Product]],products3[],2,0)</f>
        <v>11.73</v>
      </c>
      <c r="G225" s="3">
        <f>Rawdata[[#This Row],[Cost per units]]*Rawdata[[#This Row],[Units]]</f>
        <v>422.28000000000003</v>
      </c>
    </row>
    <row r="226" spans="1:7" x14ac:dyDescent="0.25">
      <c r="A226" t="s">
        <v>9</v>
      </c>
      <c r="B226" t="s">
        <v>38</v>
      </c>
      <c r="C226" t="s">
        <v>24</v>
      </c>
      <c r="D226" s="2">
        <v>4137</v>
      </c>
      <c r="E226" s="3">
        <v>60</v>
      </c>
      <c r="F226" s="3">
        <f>VLOOKUP(Rawdata[[#This Row],[Product]],products3[],2,0)</f>
        <v>4.97</v>
      </c>
      <c r="G226" s="3">
        <f>Rawdata[[#This Row],[Cost per units]]*Rawdata[[#This Row],[Units]]</f>
        <v>298.2</v>
      </c>
    </row>
    <row r="227" spans="1:7" x14ac:dyDescent="0.25">
      <c r="A227" t="s">
        <v>3</v>
      </c>
      <c r="B227" t="s">
        <v>35</v>
      </c>
      <c r="C227" t="s">
        <v>23</v>
      </c>
      <c r="D227" s="2">
        <v>2023</v>
      </c>
      <c r="E227" s="3">
        <v>78</v>
      </c>
      <c r="F227" s="3">
        <f>VLOOKUP(Rawdata[[#This Row],[Product]],products3[],2,0)</f>
        <v>6.49</v>
      </c>
      <c r="G227" s="3">
        <f>Rawdata[[#This Row],[Cost per units]]*Rawdata[[#This Row],[Units]]</f>
        <v>506.22</v>
      </c>
    </row>
    <row r="228" spans="1:7" x14ac:dyDescent="0.25">
      <c r="A228" t="s">
        <v>9</v>
      </c>
      <c r="B228" t="s">
        <v>36</v>
      </c>
      <c r="C228" t="s">
        <v>30</v>
      </c>
      <c r="D228" s="2">
        <v>9051</v>
      </c>
      <c r="E228" s="3">
        <v>57</v>
      </c>
      <c r="F228" s="3">
        <f>VLOOKUP(Rawdata[[#This Row],[Product]],products3[],2,0)</f>
        <v>14.49</v>
      </c>
      <c r="G228" s="3">
        <f>Rawdata[[#This Row],[Cost per units]]*Rawdata[[#This Row],[Units]]</f>
        <v>825.93000000000006</v>
      </c>
    </row>
    <row r="229" spans="1:7" x14ac:dyDescent="0.25">
      <c r="A229" t="s">
        <v>9</v>
      </c>
      <c r="B229" t="s">
        <v>37</v>
      </c>
      <c r="C229" t="s">
        <v>28</v>
      </c>
      <c r="D229" s="2">
        <v>2919</v>
      </c>
      <c r="E229" s="3">
        <v>45</v>
      </c>
      <c r="F229" s="3">
        <f>VLOOKUP(Rawdata[[#This Row],[Product]],products3[],2,0)</f>
        <v>10.38</v>
      </c>
      <c r="G229" s="3">
        <f>Rawdata[[#This Row],[Cost per units]]*Rawdata[[#This Row],[Units]]</f>
        <v>467.1</v>
      </c>
    </row>
    <row r="230" spans="1:7" x14ac:dyDescent="0.25">
      <c r="A230" t="s">
        <v>41</v>
      </c>
      <c r="B230" t="s">
        <v>38</v>
      </c>
      <c r="C230" t="s">
        <v>22</v>
      </c>
      <c r="D230" s="2">
        <v>5915</v>
      </c>
      <c r="E230" s="3">
        <v>3</v>
      </c>
      <c r="F230" s="3">
        <f>VLOOKUP(Rawdata[[#This Row],[Product]],products3[],2,0)</f>
        <v>9.77</v>
      </c>
      <c r="G230" s="3">
        <f>Rawdata[[#This Row],[Cost per units]]*Rawdata[[#This Row],[Units]]</f>
        <v>29.31</v>
      </c>
    </row>
    <row r="231" spans="1:7" x14ac:dyDescent="0.25">
      <c r="A231" t="s">
        <v>10</v>
      </c>
      <c r="B231" t="s">
        <v>35</v>
      </c>
      <c r="C231" t="s">
        <v>15</v>
      </c>
      <c r="D231" s="2">
        <v>2562</v>
      </c>
      <c r="E231" s="3">
        <v>6</v>
      </c>
      <c r="F231" s="3">
        <f>VLOOKUP(Rawdata[[#This Row],[Product]],products3[],2,0)</f>
        <v>11.73</v>
      </c>
      <c r="G231" s="3">
        <f>Rawdata[[#This Row],[Cost per units]]*Rawdata[[#This Row],[Units]]</f>
        <v>70.38</v>
      </c>
    </row>
    <row r="232" spans="1:7" x14ac:dyDescent="0.25">
      <c r="A232" t="s">
        <v>5</v>
      </c>
      <c r="B232" t="s">
        <v>37</v>
      </c>
      <c r="C232" t="s">
        <v>25</v>
      </c>
      <c r="D232" s="2">
        <v>8813</v>
      </c>
      <c r="E232" s="3">
        <v>21</v>
      </c>
      <c r="F232" s="3">
        <f>VLOOKUP(Rawdata[[#This Row],[Product]],products3[],2,0)</f>
        <v>13.15</v>
      </c>
      <c r="G232" s="3">
        <f>Rawdata[[#This Row],[Cost per units]]*Rawdata[[#This Row],[Units]]</f>
        <v>276.15000000000003</v>
      </c>
    </row>
    <row r="233" spans="1:7" x14ac:dyDescent="0.25">
      <c r="A233" t="s">
        <v>5</v>
      </c>
      <c r="B233" t="s">
        <v>36</v>
      </c>
      <c r="C233" t="s">
        <v>18</v>
      </c>
      <c r="D233" s="2">
        <v>6111</v>
      </c>
      <c r="E233" s="3">
        <v>3</v>
      </c>
      <c r="F233" s="3">
        <f>VLOOKUP(Rawdata[[#This Row],[Product]],products3[],2,0)</f>
        <v>6.47</v>
      </c>
      <c r="G233" s="3">
        <f>Rawdata[[#This Row],[Cost per units]]*Rawdata[[#This Row],[Units]]</f>
        <v>19.41</v>
      </c>
    </row>
    <row r="234" spans="1:7" x14ac:dyDescent="0.25">
      <c r="A234" t="s">
        <v>8</v>
      </c>
      <c r="B234" t="s">
        <v>34</v>
      </c>
      <c r="C234" t="s">
        <v>31</v>
      </c>
      <c r="D234" s="2">
        <v>3507</v>
      </c>
      <c r="E234" s="3">
        <v>288</v>
      </c>
      <c r="F234" s="3">
        <f>VLOOKUP(Rawdata[[#This Row],[Product]],products3[],2,0)</f>
        <v>5.79</v>
      </c>
      <c r="G234" s="3">
        <f>Rawdata[[#This Row],[Cost per units]]*Rawdata[[#This Row],[Units]]</f>
        <v>1667.52</v>
      </c>
    </row>
    <row r="235" spans="1:7" x14ac:dyDescent="0.25">
      <c r="A235" t="s">
        <v>6</v>
      </c>
      <c r="B235" t="s">
        <v>36</v>
      </c>
      <c r="C235" t="s">
        <v>13</v>
      </c>
      <c r="D235" s="2">
        <v>4319</v>
      </c>
      <c r="E235" s="3">
        <v>30</v>
      </c>
      <c r="F235" s="3">
        <f>VLOOKUP(Rawdata[[#This Row],[Product]],products3[],2,0)</f>
        <v>9.33</v>
      </c>
      <c r="G235" s="3">
        <f>Rawdata[[#This Row],[Cost per units]]*Rawdata[[#This Row],[Units]]</f>
        <v>279.89999999999998</v>
      </c>
    </row>
    <row r="236" spans="1:7" x14ac:dyDescent="0.25">
      <c r="A236" t="s">
        <v>40</v>
      </c>
      <c r="B236" t="s">
        <v>38</v>
      </c>
      <c r="C236" t="s">
        <v>26</v>
      </c>
      <c r="D236" s="2">
        <v>609</v>
      </c>
      <c r="E236" s="3">
        <v>87</v>
      </c>
      <c r="F236" s="3">
        <f>VLOOKUP(Rawdata[[#This Row],[Product]],products3[],2,0)</f>
        <v>5.6</v>
      </c>
      <c r="G236" s="3">
        <f>Rawdata[[#This Row],[Cost per units]]*Rawdata[[#This Row],[Units]]</f>
        <v>487.2</v>
      </c>
    </row>
    <row r="237" spans="1:7" x14ac:dyDescent="0.25">
      <c r="A237" t="s">
        <v>40</v>
      </c>
      <c r="B237" t="s">
        <v>39</v>
      </c>
      <c r="C237" t="s">
        <v>27</v>
      </c>
      <c r="D237" s="2">
        <v>6370</v>
      </c>
      <c r="E237" s="3">
        <v>30</v>
      </c>
      <c r="F237" s="3">
        <f>VLOOKUP(Rawdata[[#This Row],[Product]],products3[],2,0)</f>
        <v>16.73</v>
      </c>
      <c r="G237" s="3">
        <f>Rawdata[[#This Row],[Cost per units]]*Rawdata[[#This Row],[Units]]</f>
        <v>501.90000000000003</v>
      </c>
    </row>
    <row r="238" spans="1:7" x14ac:dyDescent="0.25">
      <c r="A238" t="s">
        <v>5</v>
      </c>
      <c r="B238" t="s">
        <v>38</v>
      </c>
      <c r="C238" t="s">
        <v>19</v>
      </c>
      <c r="D238" s="2">
        <v>5474</v>
      </c>
      <c r="E238" s="3">
        <v>168</v>
      </c>
      <c r="F238" s="3">
        <f>VLOOKUP(Rawdata[[#This Row],[Product]],products3[],2,0)</f>
        <v>7.64</v>
      </c>
      <c r="G238" s="3">
        <f>Rawdata[[#This Row],[Cost per units]]*Rawdata[[#This Row],[Units]]</f>
        <v>1283.52</v>
      </c>
    </row>
    <row r="239" spans="1:7" x14ac:dyDescent="0.25">
      <c r="A239" t="s">
        <v>40</v>
      </c>
      <c r="B239" t="s">
        <v>36</v>
      </c>
      <c r="C239" t="s">
        <v>27</v>
      </c>
      <c r="D239" s="2">
        <v>3164</v>
      </c>
      <c r="E239" s="3">
        <v>306</v>
      </c>
      <c r="F239" s="3">
        <f>VLOOKUP(Rawdata[[#This Row],[Product]],products3[],2,0)</f>
        <v>16.73</v>
      </c>
      <c r="G239" s="3">
        <f>Rawdata[[#This Row],[Cost per units]]*Rawdata[[#This Row],[Units]]</f>
        <v>5119.38</v>
      </c>
    </row>
    <row r="240" spans="1:7" x14ac:dyDescent="0.25">
      <c r="A240" t="s">
        <v>6</v>
      </c>
      <c r="B240" t="s">
        <v>35</v>
      </c>
      <c r="C240" t="s">
        <v>4</v>
      </c>
      <c r="D240" s="2">
        <v>1302</v>
      </c>
      <c r="E240" s="3">
        <v>402</v>
      </c>
      <c r="F240" s="3">
        <f>VLOOKUP(Rawdata[[#This Row],[Product]],products3[],2,0)</f>
        <v>11.88</v>
      </c>
      <c r="G240" s="3">
        <f>Rawdata[[#This Row],[Cost per units]]*Rawdata[[#This Row],[Units]]</f>
        <v>4775.76</v>
      </c>
    </row>
    <row r="241" spans="1:7" x14ac:dyDescent="0.25">
      <c r="A241" t="s">
        <v>3</v>
      </c>
      <c r="B241" t="s">
        <v>37</v>
      </c>
      <c r="C241" t="s">
        <v>28</v>
      </c>
      <c r="D241" s="2">
        <v>7308</v>
      </c>
      <c r="E241" s="3">
        <v>327</v>
      </c>
      <c r="F241" s="3">
        <f>VLOOKUP(Rawdata[[#This Row],[Product]],products3[],2,0)</f>
        <v>10.38</v>
      </c>
      <c r="G241" s="3">
        <f>Rawdata[[#This Row],[Cost per units]]*Rawdata[[#This Row],[Units]]</f>
        <v>3394.26</v>
      </c>
    </row>
    <row r="242" spans="1:7" x14ac:dyDescent="0.25">
      <c r="A242" t="s">
        <v>40</v>
      </c>
      <c r="B242" t="s">
        <v>37</v>
      </c>
      <c r="C242" t="s">
        <v>27</v>
      </c>
      <c r="D242" s="2">
        <v>6132</v>
      </c>
      <c r="E242" s="3">
        <v>93</v>
      </c>
      <c r="F242" s="3">
        <f>VLOOKUP(Rawdata[[#This Row],[Product]],products3[],2,0)</f>
        <v>16.73</v>
      </c>
      <c r="G242" s="3">
        <f>Rawdata[[#This Row],[Cost per units]]*Rawdata[[#This Row],[Units]]</f>
        <v>1555.89</v>
      </c>
    </row>
    <row r="243" spans="1:7" x14ac:dyDescent="0.25">
      <c r="A243" t="s">
        <v>10</v>
      </c>
      <c r="B243" t="s">
        <v>35</v>
      </c>
      <c r="C243" t="s">
        <v>14</v>
      </c>
      <c r="D243" s="2">
        <v>3472</v>
      </c>
      <c r="E243" s="3">
        <v>96</v>
      </c>
      <c r="F243" s="3">
        <f>VLOOKUP(Rawdata[[#This Row],[Product]],products3[],2,0)</f>
        <v>11.7</v>
      </c>
      <c r="G243" s="3">
        <f>Rawdata[[#This Row],[Cost per units]]*Rawdata[[#This Row],[Units]]</f>
        <v>1123.1999999999998</v>
      </c>
    </row>
    <row r="244" spans="1:7" x14ac:dyDescent="0.25">
      <c r="A244" t="s">
        <v>8</v>
      </c>
      <c r="B244" t="s">
        <v>39</v>
      </c>
      <c r="C244" t="s">
        <v>18</v>
      </c>
      <c r="D244" s="2">
        <v>9660</v>
      </c>
      <c r="E244" s="3">
        <v>27</v>
      </c>
      <c r="F244" s="3">
        <f>VLOOKUP(Rawdata[[#This Row],[Product]],products3[],2,0)</f>
        <v>6.47</v>
      </c>
      <c r="G244" s="3">
        <f>Rawdata[[#This Row],[Cost per units]]*Rawdata[[#This Row],[Units]]</f>
        <v>174.69</v>
      </c>
    </row>
    <row r="245" spans="1:7" x14ac:dyDescent="0.25">
      <c r="A245" t="s">
        <v>9</v>
      </c>
      <c r="B245" t="s">
        <v>38</v>
      </c>
      <c r="C245" t="s">
        <v>26</v>
      </c>
      <c r="D245" s="2">
        <v>2436</v>
      </c>
      <c r="E245" s="3">
        <v>99</v>
      </c>
      <c r="F245" s="3">
        <f>VLOOKUP(Rawdata[[#This Row],[Product]],products3[],2,0)</f>
        <v>5.6</v>
      </c>
      <c r="G245" s="3">
        <f>Rawdata[[#This Row],[Cost per units]]*Rawdata[[#This Row],[Units]]</f>
        <v>554.4</v>
      </c>
    </row>
    <row r="246" spans="1:7" x14ac:dyDescent="0.25">
      <c r="A246" t="s">
        <v>9</v>
      </c>
      <c r="B246" t="s">
        <v>38</v>
      </c>
      <c r="C246" t="s">
        <v>33</v>
      </c>
      <c r="D246" s="2">
        <v>9506</v>
      </c>
      <c r="E246" s="3">
        <v>87</v>
      </c>
      <c r="F246" s="3">
        <f>VLOOKUP(Rawdata[[#This Row],[Product]],products3[],2,0)</f>
        <v>12.37</v>
      </c>
      <c r="G246" s="3">
        <f>Rawdata[[#This Row],[Cost per units]]*Rawdata[[#This Row],[Units]]</f>
        <v>1076.1899999999998</v>
      </c>
    </row>
    <row r="247" spans="1:7" x14ac:dyDescent="0.25">
      <c r="A247" t="s">
        <v>10</v>
      </c>
      <c r="B247" t="s">
        <v>37</v>
      </c>
      <c r="C247" t="s">
        <v>21</v>
      </c>
      <c r="D247" s="2">
        <v>245</v>
      </c>
      <c r="E247" s="3">
        <v>288</v>
      </c>
      <c r="F247" s="3">
        <f>VLOOKUP(Rawdata[[#This Row],[Product]],products3[],2,0)</f>
        <v>9</v>
      </c>
      <c r="G247" s="3">
        <f>Rawdata[[#This Row],[Cost per units]]*Rawdata[[#This Row],[Units]]</f>
        <v>2592</v>
      </c>
    </row>
    <row r="248" spans="1:7" x14ac:dyDescent="0.25">
      <c r="A248" t="s">
        <v>8</v>
      </c>
      <c r="B248" t="s">
        <v>35</v>
      </c>
      <c r="C248" t="s">
        <v>20</v>
      </c>
      <c r="D248" s="2">
        <v>2702</v>
      </c>
      <c r="E248" s="3">
        <v>363</v>
      </c>
      <c r="F248" s="3">
        <f>VLOOKUP(Rawdata[[#This Row],[Product]],products3[],2,0)</f>
        <v>10.62</v>
      </c>
      <c r="G248" s="3">
        <f>Rawdata[[#This Row],[Cost per units]]*Rawdata[[#This Row],[Units]]</f>
        <v>3855.0599999999995</v>
      </c>
    </row>
    <row r="249" spans="1:7" x14ac:dyDescent="0.25">
      <c r="A249" t="s">
        <v>10</v>
      </c>
      <c r="B249" t="s">
        <v>34</v>
      </c>
      <c r="C249" t="s">
        <v>17</v>
      </c>
      <c r="D249" s="2">
        <v>700</v>
      </c>
      <c r="E249" s="3">
        <v>87</v>
      </c>
      <c r="F249" s="3">
        <f>VLOOKUP(Rawdata[[#This Row],[Product]],products3[],2,0)</f>
        <v>3.11</v>
      </c>
      <c r="G249" s="3">
        <f>Rawdata[[#This Row],[Cost per units]]*Rawdata[[#This Row],[Units]]</f>
        <v>270.57</v>
      </c>
    </row>
    <row r="250" spans="1:7" x14ac:dyDescent="0.25">
      <c r="A250" t="s">
        <v>6</v>
      </c>
      <c r="B250" t="s">
        <v>34</v>
      </c>
      <c r="C250" t="s">
        <v>17</v>
      </c>
      <c r="D250" s="2">
        <v>3759</v>
      </c>
      <c r="E250" s="3">
        <v>150</v>
      </c>
      <c r="F250" s="3">
        <f>VLOOKUP(Rawdata[[#This Row],[Product]],products3[],2,0)</f>
        <v>3.11</v>
      </c>
      <c r="G250" s="3">
        <f>Rawdata[[#This Row],[Cost per units]]*Rawdata[[#This Row],[Units]]</f>
        <v>466.5</v>
      </c>
    </row>
    <row r="251" spans="1:7" x14ac:dyDescent="0.25">
      <c r="A251" t="s">
        <v>2</v>
      </c>
      <c r="B251" t="s">
        <v>35</v>
      </c>
      <c r="C251" t="s">
        <v>17</v>
      </c>
      <c r="D251" s="2">
        <v>1589</v>
      </c>
      <c r="E251" s="3">
        <v>303</v>
      </c>
      <c r="F251" s="3">
        <f>VLOOKUP(Rawdata[[#This Row],[Product]],products3[],2,0)</f>
        <v>3.11</v>
      </c>
      <c r="G251" s="3">
        <f>Rawdata[[#This Row],[Cost per units]]*Rawdata[[#This Row],[Units]]</f>
        <v>942.32999999999993</v>
      </c>
    </row>
    <row r="252" spans="1:7" x14ac:dyDescent="0.25">
      <c r="A252" t="s">
        <v>7</v>
      </c>
      <c r="B252" t="s">
        <v>35</v>
      </c>
      <c r="C252" t="s">
        <v>28</v>
      </c>
      <c r="D252" s="2">
        <v>5194</v>
      </c>
      <c r="E252" s="3">
        <v>288</v>
      </c>
      <c r="F252" s="3">
        <f>VLOOKUP(Rawdata[[#This Row],[Product]],products3[],2,0)</f>
        <v>10.38</v>
      </c>
      <c r="G252" s="3">
        <f>Rawdata[[#This Row],[Cost per units]]*Rawdata[[#This Row],[Units]]</f>
        <v>2989.44</v>
      </c>
    </row>
    <row r="253" spans="1:7" x14ac:dyDescent="0.25">
      <c r="A253" t="s">
        <v>10</v>
      </c>
      <c r="B253" t="s">
        <v>36</v>
      </c>
      <c r="C253" t="s">
        <v>13</v>
      </c>
      <c r="D253" s="2">
        <v>945</v>
      </c>
      <c r="E253" s="3">
        <v>75</v>
      </c>
      <c r="F253" s="3">
        <f>VLOOKUP(Rawdata[[#This Row],[Product]],products3[],2,0)</f>
        <v>9.33</v>
      </c>
      <c r="G253" s="3">
        <f>Rawdata[[#This Row],[Cost per units]]*Rawdata[[#This Row],[Units]]</f>
        <v>699.75</v>
      </c>
    </row>
    <row r="254" spans="1:7" x14ac:dyDescent="0.25">
      <c r="A254" t="s">
        <v>40</v>
      </c>
      <c r="B254" t="s">
        <v>38</v>
      </c>
      <c r="C254" t="s">
        <v>31</v>
      </c>
      <c r="D254" s="2">
        <v>1988</v>
      </c>
      <c r="E254" s="3">
        <v>39</v>
      </c>
      <c r="F254" s="3">
        <f>VLOOKUP(Rawdata[[#This Row],[Product]],products3[],2,0)</f>
        <v>5.79</v>
      </c>
      <c r="G254" s="3">
        <f>Rawdata[[#This Row],[Cost per units]]*Rawdata[[#This Row],[Units]]</f>
        <v>225.81</v>
      </c>
    </row>
    <row r="255" spans="1:7" x14ac:dyDescent="0.25">
      <c r="A255" t="s">
        <v>6</v>
      </c>
      <c r="B255" t="s">
        <v>34</v>
      </c>
      <c r="C255" t="s">
        <v>32</v>
      </c>
      <c r="D255" s="2">
        <v>6734</v>
      </c>
      <c r="E255" s="3">
        <v>123</v>
      </c>
      <c r="F255" s="3">
        <f>VLOOKUP(Rawdata[[#This Row],[Product]],products3[],2,0)</f>
        <v>8.65</v>
      </c>
      <c r="G255" s="3">
        <f>Rawdata[[#This Row],[Cost per units]]*Rawdata[[#This Row],[Units]]</f>
        <v>1063.95</v>
      </c>
    </row>
    <row r="256" spans="1:7" x14ac:dyDescent="0.25">
      <c r="A256" t="s">
        <v>40</v>
      </c>
      <c r="B256" t="s">
        <v>36</v>
      </c>
      <c r="C256" t="s">
        <v>4</v>
      </c>
      <c r="D256" s="2">
        <v>217</v>
      </c>
      <c r="E256" s="3">
        <v>36</v>
      </c>
      <c r="F256" s="3">
        <f>VLOOKUP(Rawdata[[#This Row],[Product]],products3[],2,0)</f>
        <v>11.88</v>
      </c>
      <c r="G256" s="3">
        <f>Rawdata[[#This Row],[Cost per units]]*Rawdata[[#This Row],[Units]]</f>
        <v>427.68</v>
      </c>
    </row>
    <row r="257" spans="1:7" x14ac:dyDescent="0.25">
      <c r="A257" t="s">
        <v>5</v>
      </c>
      <c r="B257" t="s">
        <v>34</v>
      </c>
      <c r="C257" t="s">
        <v>22</v>
      </c>
      <c r="D257" s="2">
        <v>6279</v>
      </c>
      <c r="E257" s="3">
        <v>237</v>
      </c>
      <c r="F257" s="3">
        <f>VLOOKUP(Rawdata[[#This Row],[Product]],products3[],2,0)</f>
        <v>9.77</v>
      </c>
      <c r="G257" s="3">
        <f>Rawdata[[#This Row],[Cost per units]]*Rawdata[[#This Row],[Units]]</f>
        <v>2315.4899999999998</v>
      </c>
    </row>
    <row r="258" spans="1:7" x14ac:dyDescent="0.25">
      <c r="A258" t="s">
        <v>40</v>
      </c>
      <c r="B258" t="s">
        <v>36</v>
      </c>
      <c r="C258" t="s">
        <v>13</v>
      </c>
      <c r="D258" s="2">
        <v>4424</v>
      </c>
      <c r="E258" s="3">
        <v>201</v>
      </c>
      <c r="F258" s="3">
        <f>VLOOKUP(Rawdata[[#This Row],[Product]],products3[],2,0)</f>
        <v>9.33</v>
      </c>
      <c r="G258" s="3">
        <f>Rawdata[[#This Row],[Cost per units]]*Rawdata[[#This Row],[Units]]</f>
        <v>1875.33</v>
      </c>
    </row>
    <row r="259" spans="1:7" x14ac:dyDescent="0.25">
      <c r="A259" t="s">
        <v>2</v>
      </c>
      <c r="B259" t="s">
        <v>36</v>
      </c>
      <c r="C259" t="s">
        <v>17</v>
      </c>
      <c r="D259" s="2">
        <v>189</v>
      </c>
      <c r="E259" s="3">
        <v>48</v>
      </c>
      <c r="F259" s="3">
        <f>VLOOKUP(Rawdata[[#This Row],[Product]],products3[],2,0)</f>
        <v>3.11</v>
      </c>
      <c r="G259" s="3">
        <f>Rawdata[[#This Row],[Cost per units]]*Rawdata[[#This Row],[Units]]</f>
        <v>149.28</v>
      </c>
    </row>
    <row r="260" spans="1:7" x14ac:dyDescent="0.25">
      <c r="A260" t="s">
        <v>5</v>
      </c>
      <c r="B260" t="s">
        <v>35</v>
      </c>
      <c r="C260" t="s">
        <v>22</v>
      </c>
      <c r="D260" s="2">
        <v>490</v>
      </c>
      <c r="E260" s="3">
        <v>84</v>
      </c>
      <c r="F260" s="3">
        <f>VLOOKUP(Rawdata[[#This Row],[Product]],products3[],2,0)</f>
        <v>9.77</v>
      </c>
      <c r="G260" s="3">
        <f>Rawdata[[#This Row],[Cost per units]]*Rawdata[[#This Row],[Units]]</f>
        <v>820.68</v>
      </c>
    </row>
    <row r="261" spans="1:7" x14ac:dyDescent="0.25">
      <c r="A261" t="s">
        <v>8</v>
      </c>
      <c r="B261" t="s">
        <v>37</v>
      </c>
      <c r="C261" t="s">
        <v>21</v>
      </c>
      <c r="D261" s="2">
        <v>434</v>
      </c>
      <c r="E261" s="3">
        <v>87</v>
      </c>
      <c r="F261" s="3">
        <f>VLOOKUP(Rawdata[[#This Row],[Product]],products3[],2,0)</f>
        <v>9</v>
      </c>
      <c r="G261" s="3">
        <f>Rawdata[[#This Row],[Cost per units]]*Rawdata[[#This Row],[Units]]</f>
        <v>783</v>
      </c>
    </row>
    <row r="262" spans="1:7" x14ac:dyDescent="0.25">
      <c r="A262" t="s">
        <v>7</v>
      </c>
      <c r="B262" t="s">
        <v>38</v>
      </c>
      <c r="C262" t="s">
        <v>30</v>
      </c>
      <c r="D262" s="2">
        <v>10129</v>
      </c>
      <c r="E262" s="3">
        <v>312</v>
      </c>
      <c r="F262" s="3">
        <f>VLOOKUP(Rawdata[[#This Row],[Product]],products3[],2,0)</f>
        <v>14.49</v>
      </c>
      <c r="G262" s="3">
        <f>Rawdata[[#This Row],[Cost per units]]*Rawdata[[#This Row],[Units]]</f>
        <v>4520.88</v>
      </c>
    </row>
    <row r="263" spans="1:7" x14ac:dyDescent="0.25">
      <c r="A263" t="s">
        <v>3</v>
      </c>
      <c r="B263" t="s">
        <v>39</v>
      </c>
      <c r="C263" t="s">
        <v>28</v>
      </c>
      <c r="D263" s="2">
        <v>1652</v>
      </c>
      <c r="E263" s="3">
        <v>102</v>
      </c>
      <c r="F263" s="3">
        <f>VLOOKUP(Rawdata[[#This Row],[Product]],products3[],2,0)</f>
        <v>10.38</v>
      </c>
      <c r="G263" s="3">
        <f>Rawdata[[#This Row],[Cost per units]]*Rawdata[[#This Row],[Units]]</f>
        <v>1058.76</v>
      </c>
    </row>
    <row r="264" spans="1:7" x14ac:dyDescent="0.25">
      <c r="A264" t="s">
        <v>8</v>
      </c>
      <c r="B264" t="s">
        <v>38</v>
      </c>
      <c r="C264" t="s">
        <v>21</v>
      </c>
      <c r="D264" s="2">
        <v>6433</v>
      </c>
      <c r="E264" s="3">
        <v>78</v>
      </c>
      <c r="F264" s="3">
        <f>VLOOKUP(Rawdata[[#This Row],[Product]],products3[],2,0)</f>
        <v>9</v>
      </c>
      <c r="G264" s="3">
        <f>Rawdata[[#This Row],[Cost per units]]*Rawdata[[#This Row],[Units]]</f>
        <v>702</v>
      </c>
    </row>
    <row r="265" spans="1:7" x14ac:dyDescent="0.25">
      <c r="A265" t="s">
        <v>3</v>
      </c>
      <c r="B265" t="s">
        <v>34</v>
      </c>
      <c r="C265" t="s">
        <v>23</v>
      </c>
      <c r="D265" s="2">
        <v>2212</v>
      </c>
      <c r="E265" s="3">
        <v>117</v>
      </c>
      <c r="F265" s="3">
        <f>VLOOKUP(Rawdata[[#This Row],[Product]],products3[],2,0)</f>
        <v>6.49</v>
      </c>
      <c r="G265" s="3">
        <f>Rawdata[[#This Row],[Cost per units]]*Rawdata[[#This Row],[Units]]</f>
        <v>759.33</v>
      </c>
    </row>
    <row r="266" spans="1:7" x14ac:dyDescent="0.25">
      <c r="A266" t="s">
        <v>41</v>
      </c>
      <c r="B266" t="s">
        <v>35</v>
      </c>
      <c r="C266" t="s">
        <v>19</v>
      </c>
      <c r="D266" s="2">
        <v>609</v>
      </c>
      <c r="E266" s="3">
        <v>99</v>
      </c>
      <c r="F266" s="3">
        <f>VLOOKUP(Rawdata[[#This Row],[Product]],products3[],2,0)</f>
        <v>7.64</v>
      </c>
      <c r="G266" s="3">
        <f>Rawdata[[#This Row],[Cost per units]]*Rawdata[[#This Row],[Units]]</f>
        <v>756.36</v>
      </c>
    </row>
    <row r="267" spans="1:7" x14ac:dyDescent="0.25">
      <c r="A267" t="s">
        <v>40</v>
      </c>
      <c r="B267" t="s">
        <v>35</v>
      </c>
      <c r="C267" t="s">
        <v>24</v>
      </c>
      <c r="D267" s="2">
        <v>1638</v>
      </c>
      <c r="E267" s="3">
        <v>48</v>
      </c>
      <c r="F267" s="3">
        <f>VLOOKUP(Rawdata[[#This Row],[Product]],products3[],2,0)</f>
        <v>4.97</v>
      </c>
      <c r="G267" s="3">
        <f>Rawdata[[#This Row],[Cost per units]]*Rawdata[[#This Row],[Units]]</f>
        <v>238.56</v>
      </c>
    </row>
    <row r="268" spans="1:7" x14ac:dyDescent="0.25">
      <c r="A268" t="s">
        <v>7</v>
      </c>
      <c r="B268" t="s">
        <v>34</v>
      </c>
      <c r="C268" t="s">
        <v>15</v>
      </c>
      <c r="D268" s="2">
        <v>3829</v>
      </c>
      <c r="E268" s="3">
        <v>24</v>
      </c>
      <c r="F268" s="3">
        <f>VLOOKUP(Rawdata[[#This Row],[Product]],products3[],2,0)</f>
        <v>11.73</v>
      </c>
      <c r="G268" s="3">
        <f>Rawdata[[#This Row],[Cost per units]]*Rawdata[[#This Row],[Units]]</f>
        <v>281.52</v>
      </c>
    </row>
    <row r="269" spans="1:7" x14ac:dyDescent="0.25">
      <c r="A269" t="s">
        <v>40</v>
      </c>
      <c r="B269" t="s">
        <v>39</v>
      </c>
      <c r="C269" t="s">
        <v>15</v>
      </c>
      <c r="D269" s="2">
        <v>5775</v>
      </c>
      <c r="E269" s="3">
        <v>42</v>
      </c>
      <c r="F269" s="3">
        <f>VLOOKUP(Rawdata[[#This Row],[Product]],products3[],2,0)</f>
        <v>11.73</v>
      </c>
      <c r="G269" s="3">
        <f>Rawdata[[#This Row],[Cost per units]]*Rawdata[[#This Row],[Units]]</f>
        <v>492.66</v>
      </c>
    </row>
    <row r="270" spans="1:7" x14ac:dyDescent="0.25">
      <c r="A270" t="s">
        <v>6</v>
      </c>
      <c r="B270" t="s">
        <v>35</v>
      </c>
      <c r="C270" t="s">
        <v>20</v>
      </c>
      <c r="D270" s="2">
        <v>1071</v>
      </c>
      <c r="E270" s="3">
        <v>270</v>
      </c>
      <c r="F270" s="3">
        <f>VLOOKUP(Rawdata[[#This Row],[Product]],products3[],2,0)</f>
        <v>10.62</v>
      </c>
      <c r="G270" s="3">
        <f>Rawdata[[#This Row],[Cost per units]]*Rawdata[[#This Row],[Units]]</f>
        <v>2867.3999999999996</v>
      </c>
    </row>
    <row r="271" spans="1:7" x14ac:dyDescent="0.25">
      <c r="A271" t="s">
        <v>8</v>
      </c>
      <c r="B271" t="s">
        <v>36</v>
      </c>
      <c r="C271" t="s">
        <v>23</v>
      </c>
      <c r="D271" s="2">
        <v>5019</v>
      </c>
      <c r="E271" s="3">
        <v>150</v>
      </c>
      <c r="F271" s="3">
        <f>VLOOKUP(Rawdata[[#This Row],[Product]],products3[],2,0)</f>
        <v>6.49</v>
      </c>
      <c r="G271" s="3">
        <f>Rawdata[[#This Row],[Cost per units]]*Rawdata[[#This Row],[Units]]</f>
        <v>973.5</v>
      </c>
    </row>
    <row r="272" spans="1:7" x14ac:dyDescent="0.25">
      <c r="A272" t="s">
        <v>2</v>
      </c>
      <c r="B272" t="s">
        <v>37</v>
      </c>
      <c r="C272" t="s">
        <v>15</v>
      </c>
      <c r="D272" s="2">
        <v>2863</v>
      </c>
      <c r="E272" s="3">
        <v>42</v>
      </c>
      <c r="F272" s="3">
        <f>VLOOKUP(Rawdata[[#This Row],[Product]],products3[],2,0)</f>
        <v>11.73</v>
      </c>
      <c r="G272" s="3">
        <f>Rawdata[[#This Row],[Cost per units]]*Rawdata[[#This Row],[Units]]</f>
        <v>492.66</v>
      </c>
    </row>
    <row r="273" spans="1:7" x14ac:dyDescent="0.25">
      <c r="A273" t="s">
        <v>40</v>
      </c>
      <c r="B273" t="s">
        <v>35</v>
      </c>
      <c r="C273" t="s">
        <v>29</v>
      </c>
      <c r="D273" s="2">
        <v>1617</v>
      </c>
      <c r="E273" s="3">
        <v>126</v>
      </c>
      <c r="F273" s="3">
        <f>VLOOKUP(Rawdata[[#This Row],[Product]],products3[],2,0)</f>
        <v>7.16</v>
      </c>
      <c r="G273" s="3">
        <f>Rawdata[[#This Row],[Cost per units]]*Rawdata[[#This Row],[Units]]</f>
        <v>902.16</v>
      </c>
    </row>
    <row r="274" spans="1:7" x14ac:dyDescent="0.25">
      <c r="A274" t="s">
        <v>6</v>
      </c>
      <c r="B274" t="s">
        <v>37</v>
      </c>
      <c r="C274" t="s">
        <v>26</v>
      </c>
      <c r="D274" s="2">
        <v>6818</v>
      </c>
      <c r="E274" s="3">
        <v>6</v>
      </c>
      <c r="F274" s="3">
        <f>VLOOKUP(Rawdata[[#This Row],[Product]],products3[],2,0)</f>
        <v>5.6</v>
      </c>
      <c r="G274" s="3">
        <f>Rawdata[[#This Row],[Cost per units]]*Rawdata[[#This Row],[Units]]</f>
        <v>33.599999999999994</v>
      </c>
    </row>
    <row r="275" spans="1:7" x14ac:dyDescent="0.25">
      <c r="A275" t="s">
        <v>3</v>
      </c>
      <c r="B275" t="s">
        <v>35</v>
      </c>
      <c r="C275" t="s">
        <v>15</v>
      </c>
      <c r="D275" s="2">
        <v>6657</v>
      </c>
      <c r="E275" s="3">
        <v>276</v>
      </c>
      <c r="F275" s="3">
        <f>VLOOKUP(Rawdata[[#This Row],[Product]],products3[],2,0)</f>
        <v>11.73</v>
      </c>
      <c r="G275" s="3">
        <f>Rawdata[[#This Row],[Cost per units]]*Rawdata[[#This Row],[Units]]</f>
        <v>3237.48</v>
      </c>
    </row>
    <row r="276" spans="1:7" x14ac:dyDescent="0.25">
      <c r="A276" t="s">
        <v>3</v>
      </c>
      <c r="B276" t="s">
        <v>34</v>
      </c>
      <c r="C276" t="s">
        <v>17</v>
      </c>
      <c r="D276" s="2">
        <v>2919</v>
      </c>
      <c r="E276" s="3">
        <v>93</v>
      </c>
      <c r="F276" s="3">
        <f>VLOOKUP(Rawdata[[#This Row],[Product]],products3[],2,0)</f>
        <v>3.11</v>
      </c>
      <c r="G276" s="3">
        <f>Rawdata[[#This Row],[Cost per units]]*Rawdata[[#This Row],[Units]]</f>
        <v>289.22999999999996</v>
      </c>
    </row>
    <row r="277" spans="1:7" x14ac:dyDescent="0.25">
      <c r="A277" t="s">
        <v>2</v>
      </c>
      <c r="B277" t="s">
        <v>36</v>
      </c>
      <c r="C277" t="s">
        <v>31</v>
      </c>
      <c r="D277" s="2">
        <v>3094</v>
      </c>
      <c r="E277" s="3">
        <v>246</v>
      </c>
      <c r="F277" s="3">
        <f>VLOOKUP(Rawdata[[#This Row],[Product]],products3[],2,0)</f>
        <v>5.79</v>
      </c>
      <c r="G277" s="3">
        <f>Rawdata[[#This Row],[Cost per units]]*Rawdata[[#This Row],[Units]]</f>
        <v>1424.34</v>
      </c>
    </row>
    <row r="278" spans="1:7" x14ac:dyDescent="0.25">
      <c r="A278" t="s">
        <v>6</v>
      </c>
      <c r="B278" t="s">
        <v>39</v>
      </c>
      <c r="C278" t="s">
        <v>24</v>
      </c>
      <c r="D278" s="2">
        <v>2989</v>
      </c>
      <c r="E278" s="3">
        <v>3</v>
      </c>
      <c r="F278" s="3">
        <f>VLOOKUP(Rawdata[[#This Row],[Product]],products3[],2,0)</f>
        <v>4.97</v>
      </c>
      <c r="G278" s="3">
        <f>Rawdata[[#This Row],[Cost per units]]*Rawdata[[#This Row],[Units]]</f>
        <v>14.91</v>
      </c>
    </row>
    <row r="279" spans="1:7" x14ac:dyDescent="0.25">
      <c r="A279" t="s">
        <v>8</v>
      </c>
      <c r="B279" t="s">
        <v>38</v>
      </c>
      <c r="C279" t="s">
        <v>27</v>
      </c>
      <c r="D279" s="2">
        <v>2268</v>
      </c>
      <c r="E279" s="3">
        <v>63</v>
      </c>
      <c r="F279" s="3">
        <f>VLOOKUP(Rawdata[[#This Row],[Product]],products3[],2,0)</f>
        <v>16.73</v>
      </c>
      <c r="G279" s="3">
        <f>Rawdata[[#This Row],[Cost per units]]*Rawdata[[#This Row],[Units]]</f>
        <v>1053.99</v>
      </c>
    </row>
    <row r="280" spans="1:7" x14ac:dyDescent="0.25">
      <c r="A280" t="s">
        <v>5</v>
      </c>
      <c r="B280" t="s">
        <v>35</v>
      </c>
      <c r="C280" t="s">
        <v>31</v>
      </c>
      <c r="D280" s="2">
        <v>4753</v>
      </c>
      <c r="E280" s="3">
        <v>246</v>
      </c>
      <c r="F280" s="3">
        <f>VLOOKUP(Rawdata[[#This Row],[Product]],products3[],2,0)</f>
        <v>5.79</v>
      </c>
      <c r="G280" s="3">
        <f>Rawdata[[#This Row],[Cost per units]]*Rawdata[[#This Row],[Units]]</f>
        <v>1424.34</v>
      </c>
    </row>
    <row r="281" spans="1:7" x14ac:dyDescent="0.25">
      <c r="A281" t="s">
        <v>2</v>
      </c>
      <c r="B281" t="s">
        <v>34</v>
      </c>
      <c r="C281" t="s">
        <v>19</v>
      </c>
      <c r="D281" s="2">
        <v>7511</v>
      </c>
      <c r="E281" s="3">
        <v>120</v>
      </c>
      <c r="F281" s="3">
        <f>VLOOKUP(Rawdata[[#This Row],[Product]],products3[],2,0)</f>
        <v>7.64</v>
      </c>
      <c r="G281" s="3">
        <f>Rawdata[[#This Row],[Cost per units]]*Rawdata[[#This Row],[Units]]</f>
        <v>916.8</v>
      </c>
    </row>
    <row r="282" spans="1:7" x14ac:dyDescent="0.25">
      <c r="A282" t="s">
        <v>2</v>
      </c>
      <c r="B282" t="s">
        <v>38</v>
      </c>
      <c r="C282" t="s">
        <v>31</v>
      </c>
      <c r="D282" s="2">
        <v>4326</v>
      </c>
      <c r="E282" s="3">
        <v>348</v>
      </c>
      <c r="F282" s="3">
        <f>VLOOKUP(Rawdata[[#This Row],[Product]],products3[],2,0)</f>
        <v>5.79</v>
      </c>
      <c r="G282" s="3">
        <f>Rawdata[[#This Row],[Cost per units]]*Rawdata[[#This Row],[Units]]</f>
        <v>2014.92</v>
      </c>
    </row>
    <row r="283" spans="1:7" x14ac:dyDescent="0.25">
      <c r="A283" t="s">
        <v>41</v>
      </c>
      <c r="B283" t="s">
        <v>34</v>
      </c>
      <c r="C283" t="s">
        <v>23</v>
      </c>
      <c r="D283" s="2">
        <v>4935</v>
      </c>
      <c r="E283" s="3">
        <v>126</v>
      </c>
      <c r="F283" s="3">
        <f>VLOOKUP(Rawdata[[#This Row],[Product]],products3[],2,0)</f>
        <v>6.49</v>
      </c>
      <c r="G283" s="3">
        <f>Rawdata[[#This Row],[Cost per units]]*Rawdata[[#This Row],[Units]]</f>
        <v>817.74</v>
      </c>
    </row>
    <row r="284" spans="1:7" x14ac:dyDescent="0.25">
      <c r="A284" t="s">
        <v>6</v>
      </c>
      <c r="B284" t="s">
        <v>35</v>
      </c>
      <c r="C284" t="s">
        <v>30</v>
      </c>
      <c r="D284" s="2">
        <v>4781</v>
      </c>
      <c r="E284" s="3">
        <v>123</v>
      </c>
      <c r="F284" s="3">
        <f>VLOOKUP(Rawdata[[#This Row],[Product]],products3[],2,0)</f>
        <v>14.49</v>
      </c>
      <c r="G284" s="3">
        <f>Rawdata[[#This Row],[Cost per units]]*Rawdata[[#This Row],[Units]]</f>
        <v>1782.27</v>
      </c>
    </row>
    <row r="285" spans="1:7" x14ac:dyDescent="0.25">
      <c r="A285" t="s">
        <v>5</v>
      </c>
      <c r="B285" t="s">
        <v>38</v>
      </c>
      <c r="C285" t="s">
        <v>25</v>
      </c>
      <c r="D285" s="2">
        <v>7483</v>
      </c>
      <c r="E285" s="3">
        <v>45</v>
      </c>
      <c r="F285" s="3">
        <f>VLOOKUP(Rawdata[[#This Row],[Product]],products3[],2,0)</f>
        <v>13.15</v>
      </c>
      <c r="G285" s="3">
        <f>Rawdata[[#This Row],[Cost per units]]*Rawdata[[#This Row],[Units]]</f>
        <v>591.75</v>
      </c>
    </row>
    <row r="286" spans="1:7" x14ac:dyDescent="0.25">
      <c r="A286" t="s">
        <v>10</v>
      </c>
      <c r="B286" t="s">
        <v>38</v>
      </c>
      <c r="C286" t="s">
        <v>4</v>
      </c>
      <c r="D286" s="2">
        <v>6860</v>
      </c>
      <c r="E286" s="3">
        <v>126</v>
      </c>
      <c r="F286" s="3">
        <f>VLOOKUP(Rawdata[[#This Row],[Product]],products3[],2,0)</f>
        <v>11.88</v>
      </c>
      <c r="G286" s="3">
        <f>Rawdata[[#This Row],[Cost per units]]*Rawdata[[#This Row],[Units]]</f>
        <v>1496.88</v>
      </c>
    </row>
    <row r="287" spans="1:7" x14ac:dyDescent="0.25">
      <c r="A287" t="s">
        <v>40</v>
      </c>
      <c r="B287" t="s">
        <v>37</v>
      </c>
      <c r="C287" t="s">
        <v>29</v>
      </c>
      <c r="D287" s="2">
        <v>9002</v>
      </c>
      <c r="E287" s="3">
        <v>72</v>
      </c>
      <c r="F287" s="3">
        <f>VLOOKUP(Rawdata[[#This Row],[Product]],products3[],2,0)</f>
        <v>7.16</v>
      </c>
      <c r="G287" s="3">
        <f>Rawdata[[#This Row],[Cost per units]]*Rawdata[[#This Row],[Units]]</f>
        <v>515.52</v>
      </c>
    </row>
    <row r="288" spans="1:7" x14ac:dyDescent="0.25">
      <c r="A288" t="s">
        <v>6</v>
      </c>
      <c r="B288" t="s">
        <v>36</v>
      </c>
      <c r="C288" t="s">
        <v>29</v>
      </c>
      <c r="D288" s="2">
        <v>1400</v>
      </c>
      <c r="E288" s="3">
        <v>135</v>
      </c>
      <c r="F288" s="3">
        <f>VLOOKUP(Rawdata[[#This Row],[Product]],products3[],2,0)</f>
        <v>7.16</v>
      </c>
      <c r="G288" s="3">
        <f>Rawdata[[#This Row],[Cost per units]]*Rawdata[[#This Row],[Units]]</f>
        <v>966.6</v>
      </c>
    </row>
    <row r="289" spans="1:7" x14ac:dyDescent="0.25">
      <c r="A289" t="s">
        <v>10</v>
      </c>
      <c r="B289" t="s">
        <v>34</v>
      </c>
      <c r="C289" t="s">
        <v>22</v>
      </c>
      <c r="D289" s="2">
        <v>4053</v>
      </c>
      <c r="E289" s="3">
        <v>24</v>
      </c>
      <c r="F289" s="3">
        <f>VLOOKUP(Rawdata[[#This Row],[Product]],products3[],2,0)</f>
        <v>9.77</v>
      </c>
      <c r="G289" s="3">
        <f>Rawdata[[#This Row],[Cost per units]]*Rawdata[[#This Row],[Units]]</f>
        <v>234.48</v>
      </c>
    </row>
    <row r="290" spans="1:7" x14ac:dyDescent="0.25">
      <c r="A290" t="s">
        <v>7</v>
      </c>
      <c r="B290" t="s">
        <v>36</v>
      </c>
      <c r="C290" t="s">
        <v>31</v>
      </c>
      <c r="D290" s="2">
        <v>2149</v>
      </c>
      <c r="E290" s="3">
        <v>117</v>
      </c>
      <c r="F290" s="3">
        <f>VLOOKUP(Rawdata[[#This Row],[Product]],products3[],2,0)</f>
        <v>5.79</v>
      </c>
      <c r="G290" s="3">
        <f>Rawdata[[#This Row],[Cost per units]]*Rawdata[[#This Row],[Units]]</f>
        <v>677.43</v>
      </c>
    </row>
    <row r="291" spans="1:7" x14ac:dyDescent="0.25">
      <c r="A291" t="s">
        <v>3</v>
      </c>
      <c r="B291" t="s">
        <v>39</v>
      </c>
      <c r="C291" t="s">
        <v>29</v>
      </c>
      <c r="D291" s="2">
        <v>3640</v>
      </c>
      <c r="E291" s="3">
        <v>51</v>
      </c>
      <c r="F291" s="3">
        <f>VLOOKUP(Rawdata[[#This Row],[Product]],products3[],2,0)</f>
        <v>7.16</v>
      </c>
      <c r="G291" s="3">
        <f>Rawdata[[#This Row],[Cost per units]]*Rawdata[[#This Row],[Units]]</f>
        <v>365.16</v>
      </c>
    </row>
    <row r="292" spans="1:7" x14ac:dyDescent="0.25">
      <c r="A292" t="s">
        <v>2</v>
      </c>
      <c r="B292" t="s">
        <v>39</v>
      </c>
      <c r="C292" t="s">
        <v>23</v>
      </c>
      <c r="D292" s="2">
        <v>630</v>
      </c>
      <c r="E292" s="3">
        <v>36</v>
      </c>
      <c r="F292" s="3">
        <f>VLOOKUP(Rawdata[[#This Row],[Product]],products3[],2,0)</f>
        <v>6.49</v>
      </c>
      <c r="G292" s="3">
        <f>Rawdata[[#This Row],[Cost per units]]*Rawdata[[#This Row],[Units]]</f>
        <v>233.64000000000001</v>
      </c>
    </row>
    <row r="293" spans="1:7" x14ac:dyDescent="0.25">
      <c r="A293" t="s">
        <v>9</v>
      </c>
      <c r="B293" t="s">
        <v>35</v>
      </c>
      <c r="C293" t="s">
        <v>27</v>
      </c>
      <c r="D293" s="2">
        <v>2429</v>
      </c>
      <c r="E293" s="3">
        <v>144</v>
      </c>
      <c r="F293" s="3">
        <f>VLOOKUP(Rawdata[[#This Row],[Product]],products3[],2,0)</f>
        <v>16.73</v>
      </c>
      <c r="G293" s="3">
        <f>Rawdata[[#This Row],[Cost per units]]*Rawdata[[#This Row],[Units]]</f>
        <v>2409.12</v>
      </c>
    </row>
    <row r="294" spans="1:7" x14ac:dyDescent="0.25">
      <c r="A294" t="s">
        <v>9</v>
      </c>
      <c r="B294" t="s">
        <v>36</v>
      </c>
      <c r="C294" t="s">
        <v>25</v>
      </c>
      <c r="D294" s="2">
        <v>2142</v>
      </c>
      <c r="E294" s="3">
        <v>114</v>
      </c>
      <c r="F294" s="3">
        <f>VLOOKUP(Rawdata[[#This Row],[Product]],products3[],2,0)</f>
        <v>13.15</v>
      </c>
      <c r="G294" s="3">
        <f>Rawdata[[#This Row],[Cost per units]]*Rawdata[[#This Row],[Units]]</f>
        <v>1499.1000000000001</v>
      </c>
    </row>
    <row r="295" spans="1:7" x14ac:dyDescent="0.25">
      <c r="A295" t="s">
        <v>7</v>
      </c>
      <c r="B295" t="s">
        <v>37</v>
      </c>
      <c r="C295" t="s">
        <v>30</v>
      </c>
      <c r="D295" s="2">
        <v>6454</v>
      </c>
      <c r="E295" s="3">
        <v>54</v>
      </c>
      <c r="F295" s="3">
        <f>VLOOKUP(Rawdata[[#This Row],[Product]],products3[],2,0)</f>
        <v>14.49</v>
      </c>
      <c r="G295" s="3">
        <f>Rawdata[[#This Row],[Cost per units]]*Rawdata[[#This Row],[Units]]</f>
        <v>782.46</v>
      </c>
    </row>
    <row r="296" spans="1:7" x14ac:dyDescent="0.25">
      <c r="A296" t="s">
        <v>7</v>
      </c>
      <c r="B296" t="s">
        <v>37</v>
      </c>
      <c r="C296" t="s">
        <v>16</v>
      </c>
      <c r="D296" s="2">
        <v>4487</v>
      </c>
      <c r="E296" s="3">
        <v>333</v>
      </c>
      <c r="F296" s="3">
        <f>VLOOKUP(Rawdata[[#This Row],[Product]],products3[],2,0)</f>
        <v>8.7899999999999991</v>
      </c>
      <c r="G296" s="3">
        <f>Rawdata[[#This Row],[Cost per units]]*Rawdata[[#This Row],[Units]]</f>
        <v>2927.0699999999997</v>
      </c>
    </row>
    <row r="297" spans="1:7" x14ac:dyDescent="0.25">
      <c r="A297" t="s">
        <v>3</v>
      </c>
      <c r="B297" t="s">
        <v>37</v>
      </c>
      <c r="C297" t="s">
        <v>4</v>
      </c>
      <c r="D297" s="2">
        <v>938</v>
      </c>
      <c r="E297" s="3">
        <v>366</v>
      </c>
      <c r="F297" s="3">
        <f>VLOOKUP(Rawdata[[#This Row],[Product]],products3[],2,0)</f>
        <v>11.88</v>
      </c>
      <c r="G297" s="3">
        <f>Rawdata[[#This Row],[Cost per units]]*Rawdata[[#This Row],[Units]]</f>
        <v>4348.08</v>
      </c>
    </row>
    <row r="298" spans="1:7" x14ac:dyDescent="0.25">
      <c r="A298" t="s">
        <v>3</v>
      </c>
      <c r="B298" t="s">
        <v>38</v>
      </c>
      <c r="C298" t="s">
        <v>26</v>
      </c>
      <c r="D298" s="2">
        <v>8841</v>
      </c>
      <c r="E298" s="3">
        <v>303</v>
      </c>
      <c r="F298" s="3">
        <f>VLOOKUP(Rawdata[[#This Row],[Product]],products3[],2,0)</f>
        <v>5.6</v>
      </c>
      <c r="G298" s="3">
        <f>Rawdata[[#This Row],[Cost per units]]*Rawdata[[#This Row],[Units]]</f>
        <v>1696.8</v>
      </c>
    </row>
    <row r="299" spans="1:7" x14ac:dyDescent="0.25">
      <c r="A299" t="s">
        <v>2</v>
      </c>
      <c r="B299" t="s">
        <v>39</v>
      </c>
      <c r="C299" t="s">
        <v>33</v>
      </c>
      <c r="D299" s="2">
        <v>4018</v>
      </c>
      <c r="E299" s="3">
        <v>126</v>
      </c>
      <c r="F299" s="3">
        <f>VLOOKUP(Rawdata[[#This Row],[Product]],products3[],2,0)</f>
        <v>12.37</v>
      </c>
      <c r="G299" s="3">
        <f>Rawdata[[#This Row],[Cost per units]]*Rawdata[[#This Row],[Units]]</f>
        <v>1558.62</v>
      </c>
    </row>
    <row r="300" spans="1:7" x14ac:dyDescent="0.25">
      <c r="A300" t="s">
        <v>41</v>
      </c>
      <c r="B300" t="s">
        <v>37</v>
      </c>
      <c r="C300" t="s">
        <v>15</v>
      </c>
      <c r="D300" s="2">
        <v>714</v>
      </c>
      <c r="E300" s="3">
        <v>231</v>
      </c>
      <c r="F300" s="3">
        <f>VLOOKUP(Rawdata[[#This Row],[Product]],products3[],2,0)</f>
        <v>11.73</v>
      </c>
      <c r="G300" s="3">
        <f>Rawdata[[#This Row],[Cost per units]]*Rawdata[[#This Row],[Units]]</f>
        <v>2709.63</v>
      </c>
    </row>
    <row r="301" spans="1:7" x14ac:dyDescent="0.25">
      <c r="A301" t="s">
        <v>9</v>
      </c>
      <c r="B301" t="s">
        <v>38</v>
      </c>
      <c r="C301" t="s">
        <v>25</v>
      </c>
      <c r="D301" s="2">
        <v>3850</v>
      </c>
      <c r="E301" s="3">
        <v>102</v>
      </c>
      <c r="F301" s="3">
        <f>VLOOKUP(Rawdata[[#This Row],[Product]],products3[],2,0)</f>
        <v>13.15</v>
      </c>
      <c r="G301" s="3">
        <f>Rawdata[[#This Row],[Cost per units]]*Rawdata[[#This Row],[Units]]</f>
        <v>1341.3</v>
      </c>
    </row>
    <row r="302" spans="1:7" x14ac:dyDescent="0.25">
      <c r="D302" s="2"/>
      <c r="E302" s="3"/>
      <c r="F302" s="3"/>
      <c r="G302" s="3"/>
    </row>
    <row r="303" spans="1:7" x14ac:dyDescent="0.25">
      <c r="D303" s="2"/>
      <c r="E303" s="3"/>
      <c r="F303" s="3"/>
      <c r="G303" s="3"/>
    </row>
    <row r="304" spans="1:7" x14ac:dyDescent="0.25">
      <c r="D304" s="2"/>
      <c r="E304" s="3"/>
      <c r="F304" s="3"/>
      <c r="G304" s="3"/>
    </row>
    <row r="305" spans="4:7" x14ac:dyDescent="0.25">
      <c r="D305" s="2"/>
      <c r="E305" s="3"/>
      <c r="F305" s="3"/>
      <c r="G305" s="3"/>
    </row>
    <row r="306" spans="4:7" x14ac:dyDescent="0.25">
      <c r="D306" s="2"/>
      <c r="E306" s="3"/>
      <c r="F306" s="3"/>
      <c r="G306" s="3"/>
    </row>
    <row r="307" spans="4:7" x14ac:dyDescent="0.25">
      <c r="D307" s="2"/>
      <c r="E307" s="3"/>
      <c r="F307" s="3"/>
      <c r="G307" s="3"/>
    </row>
    <row r="308" spans="4:7" x14ac:dyDescent="0.25">
      <c r="D308" s="2"/>
      <c r="E308" s="3"/>
      <c r="F308" s="3"/>
      <c r="G308" s="3"/>
    </row>
    <row r="309" spans="4:7" x14ac:dyDescent="0.25">
      <c r="D309" s="2"/>
      <c r="E309" s="3"/>
      <c r="F309" s="3"/>
      <c r="G309" s="3"/>
    </row>
    <row r="310" spans="4:7" x14ac:dyDescent="0.25">
      <c r="D310" s="2"/>
      <c r="E310" s="3"/>
      <c r="F310" s="3"/>
      <c r="G310" s="3"/>
    </row>
    <row r="311" spans="4:7" x14ac:dyDescent="0.25">
      <c r="D311" s="2"/>
      <c r="E311" s="3"/>
      <c r="F311" s="3"/>
      <c r="G311" s="3"/>
    </row>
    <row r="312" spans="4:7" x14ac:dyDescent="0.25">
      <c r="D312" s="2"/>
      <c r="E312" s="3"/>
      <c r="F312" s="3"/>
      <c r="G312" s="3"/>
    </row>
    <row r="313" spans="4:7" x14ac:dyDescent="0.25">
      <c r="D313" s="2"/>
      <c r="E313" s="3"/>
      <c r="F313" s="3"/>
      <c r="G313" s="3"/>
    </row>
    <row r="314" spans="4:7" x14ac:dyDescent="0.25">
      <c r="D314" s="2"/>
      <c r="E314" s="3"/>
      <c r="F314" s="3"/>
      <c r="G314" s="3"/>
    </row>
    <row r="315" spans="4:7" x14ac:dyDescent="0.25">
      <c r="D315" s="2"/>
      <c r="E315" s="3"/>
      <c r="F315" s="3"/>
      <c r="G315" s="3"/>
    </row>
    <row r="316" spans="4:7" x14ac:dyDescent="0.25">
      <c r="D316" s="2"/>
      <c r="E316" s="3"/>
      <c r="F316" s="3"/>
      <c r="G316" s="3"/>
    </row>
    <row r="317" spans="4:7" x14ac:dyDescent="0.25">
      <c r="D317" s="2"/>
      <c r="E317" s="3"/>
      <c r="F317" s="3"/>
      <c r="G317" s="3"/>
    </row>
    <row r="318" spans="4:7" x14ac:dyDescent="0.25">
      <c r="D318" s="2"/>
      <c r="E318" s="3"/>
      <c r="F318" s="3"/>
      <c r="G318" s="3"/>
    </row>
    <row r="319" spans="4:7" x14ac:dyDescent="0.25">
      <c r="D319" s="2"/>
      <c r="E319" s="3"/>
      <c r="F319" s="3"/>
      <c r="G319" s="3"/>
    </row>
    <row r="320" spans="4:7" x14ac:dyDescent="0.25">
      <c r="D320" s="2"/>
      <c r="E320" s="3"/>
      <c r="F320" s="3"/>
      <c r="G320" s="3"/>
    </row>
    <row r="321" spans="4:7" x14ac:dyDescent="0.25">
      <c r="D321" s="2"/>
      <c r="E321" s="3"/>
      <c r="F321" s="3"/>
      <c r="G321" s="3"/>
    </row>
    <row r="322" spans="4:7" x14ac:dyDescent="0.25">
      <c r="D322" s="2"/>
      <c r="E322" s="3"/>
      <c r="F322" s="3"/>
      <c r="G322" s="3"/>
    </row>
    <row r="323" spans="4:7" x14ac:dyDescent="0.25">
      <c r="D323" s="2"/>
      <c r="E323" s="3"/>
      <c r="F323" s="3"/>
      <c r="G323" s="3"/>
    </row>
    <row r="324" spans="4:7" x14ac:dyDescent="0.25">
      <c r="D324" s="2"/>
      <c r="E324" s="3"/>
      <c r="F324" s="3"/>
      <c r="G324" s="3"/>
    </row>
    <row r="325" spans="4:7" x14ac:dyDescent="0.25">
      <c r="D325" s="2"/>
      <c r="E325" s="3"/>
      <c r="F325" s="3"/>
      <c r="G325" s="3"/>
    </row>
    <row r="326" spans="4:7" x14ac:dyDescent="0.25">
      <c r="D326" s="2"/>
      <c r="E326" s="3"/>
      <c r="F326" s="3"/>
      <c r="G326" s="3"/>
    </row>
    <row r="327" spans="4:7" x14ac:dyDescent="0.25">
      <c r="D327" s="2"/>
      <c r="E327" s="3"/>
      <c r="F327" s="3"/>
      <c r="G327" s="3"/>
    </row>
    <row r="328" spans="4:7" x14ac:dyDescent="0.25">
      <c r="D328" s="2"/>
      <c r="E328" s="3"/>
      <c r="F328" s="3"/>
      <c r="G328" s="3"/>
    </row>
    <row r="329" spans="4:7" x14ac:dyDescent="0.25">
      <c r="D329" s="2"/>
      <c r="E329" s="3"/>
      <c r="F329" s="3"/>
      <c r="G329" s="3"/>
    </row>
    <row r="330" spans="4:7" x14ac:dyDescent="0.25">
      <c r="D330" s="2"/>
      <c r="E330" s="3"/>
      <c r="F330" s="3"/>
      <c r="G330" s="3"/>
    </row>
    <row r="331" spans="4:7" x14ac:dyDescent="0.25">
      <c r="D331" s="2"/>
      <c r="E331" s="3"/>
      <c r="F331" s="3"/>
      <c r="G331" s="3"/>
    </row>
    <row r="332" spans="4:7" x14ac:dyDescent="0.25">
      <c r="D332" s="2"/>
      <c r="E332" s="3"/>
      <c r="F332" s="3"/>
      <c r="G332" s="3"/>
    </row>
    <row r="333" spans="4:7" x14ac:dyDescent="0.25">
      <c r="D333" s="2"/>
      <c r="E333" s="3"/>
      <c r="F333" s="3"/>
      <c r="G333" s="3"/>
    </row>
    <row r="334" spans="4:7" x14ac:dyDescent="0.25">
      <c r="D334" s="2"/>
      <c r="E334" s="3"/>
      <c r="F334" s="3"/>
      <c r="G334" s="3"/>
    </row>
    <row r="335" spans="4:7" x14ac:dyDescent="0.25">
      <c r="D335" s="2"/>
      <c r="E335" s="3"/>
      <c r="F335" s="3"/>
      <c r="G335" s="3"/>
    </row>
    <row r="336" spans="4:7" x14ac:dyDescent="0.25">
      <c r="D336" s="2"/>
      <c r="E336" s="3"/>
      <c r="F336" s="3"/>
      <c r="G336" s="3"/>
    </row>
    <row r="337" spans="4:7" x14ac:dyDescent="0.25">
      <c r="D337" s="2"/>
      <c r="E337" s="3"/>
      <c r="F337" s="3"/>
      <c r="G337" s="3"/>
    </row>
    <row r="338" spans="4:7" x14ac:dyDescent="0.25">
      <c r="D338" s="2"/>
      <c r="E338" s="3"/>
      <c r="F338" s="3"/>
      <c r="G338" s="3"/>
    </row>
    <row r="339" spans="4:7" x14ac:dyDescent="0.25">
      <c r="D339" s="2"/>
      <c r="E339" s="3"/>
      <c r="F339" s="3"/>
      <c r="G339" s="3"/>
    </row>
    <row r="340" spans="4:7" x14ac:dyDescent="0.25">
      <c r="D340" s="2"/>
      <c r="E340" s="3"/>
      <c r="F340" s="3"/>
      <c r="G340" s="3"/>
    </row>
    <row r="341" spans="4:7" x14ac:dyDescent="0.25">
      <c r="D341" s="2"/>
      <c r="E341" s="3"/>
      <c r="F341" s="3"/>
      <c r="G341" s="3"/>
    </row>
    <row r="342" spans="4:7" x14ac:dyDescent="0.25">
      <c r="D342" s="2"/>
      <c r="E342" s="3"/>
      <c r="F342" s="3"/>
      <c r="G342" s="3"/>
    </row>
    <row r="343" spans="4:7" x14ac:dyDescent="0.25">
      <c r="D343" s="2"/>
      <c r="E343" s="3"/>
      <c r="F343" s="3"/>
      <c r="G343" s="3"/>
    </row>
    <row r="344" spans="4:7" x14ac:dyDescent="0.25">
      <c r="D344" s="2"/>
      <c r="E344" s="3"/>
      <c r="F344" s="3"/>
      <c r="G344" s="3"/>
    </row>
    <row r="345" spans="4:7" x14ac:dyDescent="0.25">
      <c r="D345" s="2"/>
      <c r="E345" s="3"/>
      <c r="F345" s="3"/>
      <c r="G345" s="3"/>
    </row>
    <row r="346" spans="4:7" x14ac:dyDescent="0.25">
      <c r="D346" s="2"/>
      <c r="E346" s="3"/>
      <c r="F346" s="3"/>
      <c r="G346" s="3"/>
    </row>
    <row r="347" spans="4:7" x14ac:dyDescent="0.25">
      <c r="D347" s="2"/>
      <c r="E347" s="3"/>
      <c r="F347" s="3"/>
      <c r="G347" s="3"/>
    </row>
    <row r="348" spans="4:7" x14ac:dyDescent="0.25">
      <c r="D348" s="2"/>
      <c r="E348" s="3"/>
      <c r="F348" s="3"/>
      <c r="G348" s="3"/>
    </row>
    <row r="349" spans="4:7" x14ac:dyDescent="0.25">
      <c r="D349" s="2"/>
      <c r="E349" s="3"/>
      <c r="F349" s="3"/>
      <c r="G349" s="3"/>
    </row>
    <row r="350" spans="4:7" x14ac:dyDescent="0.25">
      <c r="D350" s="2"/>
      <c r="E350" s="3"/>
      <c r="F350" s="3"/>
      <c r="G350" s="3"/>
    </row>
    <row r="351" spans="4:7" x14ac:dyDescent="0.25">
      <c r="D351" s="2"/>
      <c r="E351" s="3"/>
      <c r="F351" s="3"/>
      <c r="G351" s="3"/>
    </row>
    <row r="352" spans="4:7" x14ac:dyDescent="0.25">
      <c r="D352" s="2"/>
      <c r="E352" s="3"/>
      <c r="F352" s="3"/>
      <c r="G352" s="3"/>
    </row>
    <row r="353" spans="4:7" x14ac:dyDescent="0.25">
      <c r="D353" s="2"/>
      <c r="E353" s="3"/>
      <c r="F353" s="3"/>
      <c r="G353" s="3"/>
    </row>
    <row r="354" spans="4:7" x14ac:dyDescent="0.25">
      <c r="D354" s="2"/>
      <c r="E354" s="3"/>
      <c r="F354" s="3"/>
      <c r="G354" s="3"/>
    </row>
    <row r="355" spans="4:7" x14ac:dyDescent="0.25">
      <c r="D355" s="2"/>
      <c r="E355" s="3"/>
      <c r="F355" s="3"/>
      <c r="G355" s="3"/>
    </row>
    <row r="356" spans="4:7" x14ac:dyDescent="0.25">
      <c r="D356" s="2"/>
      <c r="E356" s="3"/>
      <c r="F356" s="3"/>
      <c r="G356" s="3"/>
    </row>
    <row r="357" spans="4:7" x14ac:dyDescent="0.25">
      <c r="D357" s="2"/>
      <c r="E357" s="3"/>
      <c r="F357" s="3"/>
      <c r="G357" s="3"/>
    </row>
    <row r="358" spans="4:7" x14ac:dyDescent="0.25">
      <c r="D358" s="2"/>
      <c r="E358" s="3"/>
      <c r="F358" s="3"/>
      <c r="G358" s="3"/>
    </row>
    <row r="359" spans="4:7" x14ac:dyDescent="0.25">
      <c r="D359" s="2"/>
      <c r="E359" s="3"/>
      <c r="F359" s="3"/>
      <c r="G359" s="3"/>
    </row>
    <row r="360" spans="4:7" x14ac:dyDescent="0.25">
      <c r="D360" s="2"/>
      <c r="E360" s="3"/>
      <c r="F360" s="3"/>
      <c r="G360" s="3"/>
    </row>
    <row r="361" spans="4:7" x14ac:dyDescent="0.25">
      <c r="D361" s="2"/>
      <c r="E361" s="3"/>
      <c r="F361" s="3"/>
      <c r="G361" s="3"/>
    </row>
    <row r="362" spans="4:7" x14ac:dyDescent="0.25">
      <c r="D362" s="2"/>
      <c r="E362" s="3"/>
      <c r="F362" s="3"/>
      <c r="G362" s="3"/>
    </row>
    <row r="363" spans="4:7" x14ac:dyDescent="0.25">
      <c r="D363" s="2"/>
      <c r="E363" s="3"/>
      <c r="F363" s="3"/>
      <c r="G363" s="3"/>
    </row>
    <row r="364" spans="4:7" x14ac:dyDescent="0.25">
      <c r="D364" s="2"/>
      <c r="E364" s="3"/>
      <c r="F364" s="3"/>
      <c r="G364" s="3"/>
    </row>
    <row r="365" spans="4:7" x14ac:dyDescent="0.25">
      <c r="D365" s="2"/>
      <c r="E365" s="3"/>
      <c r="F365" s="3"/>
      <c r="G365" s="3"/>
    </row>
    <row r="366" spans="4:7" x14ac:dyDescent="0.25">
      <c r="D366" s="2"/>
      <c r="E366" s="3"/>
      <c r="F366" s="3"/>
      <c r="G366" s="3"/>
    </row>
    <row r="367" spans="4:7" x14ac:dyDescent="0.25">
      <c r="D367" s="2"/>
      <c r="E367" s="3"/>
      <c r="F367" s="3"/>
      <c r="G367" s="3"/>
    </row>
    <row r="368" spans="4:7" x14ac:dyDescent="0.25">
      <c r="D368" s="2"/>
      <c r="E368" s="3"/>
      <c r="F368" s="3"/>
      <c r="G368" s="3"/>
    </row>
    <row r="369" spans="4:7" x14ac:dyDescent="0.25">
      <c r="D369" s="2"/>
      <c r="E369" s="3"/>
      <c r="F369" s="3"/>
      <c r="G369" s="3"/>
    </row>
    <row r="370" spans="4:7" x14ac:dyDescent="0.25">
      <c r="D370" s="2"/>
      <c r="E370" s="3"/>
      <c r="F370" s="3"/>
      <c r="G370" s="3"/>
    </row>
    <row r="371" spans="4:7" x14ac:dyDescent="0.25">
      <c r="D371" s="2"/>
      <c r="E371" s="3"/>
      <c r="F371" s="3"/>
      <c r="G371" s="3"/>
    </row>
    <row r="372" spans="4:7" x14ac:dyDescent="0.25">
      <c r="D372" s="2"/>
      <c r="E372" s="3"/>
      <c r="F372" s="3"/>
      <c r="G372" s="3"/>
    </row>
    <row r="373" spans="4:7" x14ac:dyDescent="0.25">
      <c r="D373" s="2"/>
      <c r="E373" s="3"/>
      <c r="F373" s="3"/>
      <c r="G373" s="3"/>
    </row>
    <row r="374" spans="4:7" x14ac:dyDescent="0.25">
      <c r="D374" s="2"/>
      <c r="E374" s="3"/>
      <c r="F374" s="3"/>
      <c r="G374" s="3"/>
    </row>
    <row r="375" spans="4:7" x14ac:dyDescent="0.25">
      <c r="D375" s="2"/>
      <c r="E375" s="3"/>
      <c r="F375" s="3"/>
      <c r="G375" s="3"/>
    </row>
    <row r="376" spans="4:7" x14ac:dyDescent="0.25">
      <c r="D376" s="2"/>
      <c r="E376" s="3"/>
      <c r="F376" s="3"/>
      <c r="G376" s="3"/>
    </row>
    <row r="377" spans="4:7" x14ac:dyDescent="0.25">
      <c r="D377" s="2"/>
      <c r="E377" s="3"/>
      <c r="F377" s="3"/>
      <c r="G377" s="3"/>
    </row>
    <row r="378" spans="4:7" x14ac:dyDescent="0.25">
      <c r="D378" s="2"/>
      <c r="E378" s="3"/>
      <c r="F378" s="3"/>
      <c r="G378" s="3"/>
    </row>
    <row r="379" spans="4:7" x14ac:dyDescent="0.25">
      <c r="D379" s="2"/>
      <c r="E379" s="3"/>
      <c r="F379" s="3"/>
      <c r="G379" s="3"/>
    </row>
    <row r="380" spans="4:7" x14ac:dyDescent="0.25">
      <c r="D380" s="2"/>
      <c r="E380" s="3"/>
      <c r="F380" s="3"/>
      <c r="G380" s="3"/>
    </row>
    <row r="381" spans="4:7" x14ac:dyDescent="0.25">
      <c r="D381" s="2"/>
      <c r="E381" s="3"/>
      <c r="F381" s="3"/>
      <c r="G381" s="3"/>
    </row>
    <row r="382" spans="4:7" x14ac:dyDescent="0.25">
      <c r="D382" s="2"/>
      <c r="E382" s="3"/>
      <c r="F382" s="3"/>
      <c r="G382" s="3"/>
    </row>
    <row r="383" spans="4:7" x14ac:dyDescent="0.25">
      <c r="D383" s="2"/>
      <c r="E383" s="3"/>
      <c r="F383" s="3"/>
      <c r="G383" s="3"/>
    </row>
    <row r="384" spans="4:7" x14ac:dyDescent="0.25">
      <c r="D384" s="2"/>
      <c r="E384" s="3"/>
      <c r="F384" s="3"/>
      <c r="G384" s="3"/>
    </row>
    <row r="385" spans="4:7" x14ac:dyDescent="0.25">
      <c r="D385" s="2"/>
      <c r="E385" s="3"/>
      <c r="F385" s="3"/>
      <c r="G385" s="3"/>
    </row>
    <row r="386" spans="4:7" x14ac:dyDescent="0.25">
      <c r="D386" s="2"/>
      <c r="E386" s="3"/>
      <c r="F386" s="3"/>
      <c r="G386" s="3"/>
    </row>
    <row r="387" spans="4:7" x14ac:dyDescent="0.25">
      <c r="D387" s="2"/>
      <c r="E387" s="3"/>
      <c r="F387" s="3"/>
      <c r="G387" s="3"/>
    </row>
    <row r="388" spans="4:7" x14ac:dyDescent="0.25">
      <c r="D388" s="2"/>
      <c r="E388" s="3"/>
      <c r="F388" s="3"/>
      <c r="G388" s="3"/>
    </row>
    <row r="389" spans="4:7" x14ac:dyDescent="0.25">
      <c r="D389" s="2"/>
      <c r="E389" s="3"/>
      <c r="F389" s="3"/>
      <c r="G389" s="3"/>
    </row>
    <row r="390" spans="4:7" x14ac:dyDescent="0.25">
      <c r="D390" s="2"/>
      <c r="E390" s="3"/>
      <c r="F390" s="3"/>
      <c r="G390" s="3"/>
    </row>
    <row r="391" spans="4:7" x14ac:dyDescent="0.25">
      <c r="D391" s="2"/>
      <c r="E391" s="3"/>
      <c r="F391" s="3"/>
      <c r="G391" s="3"/>
    </row>
    <row r="392" spans="4:7" x14ac:dyDescent="0.25">
      <c r="D392" s="2"/>
      <c r="E392" s="3"/>
      <c r="F392" s="3"/>
      <c r="G392" s="3"/>
    </row>
    <row r="393" spans="4:7" x14ac:dyDescent="0.25">
      <c r="D393" s="2"/>
      <c r="E393" s="3"/>
      <c r="F393" s="3"/>
      <c r="G393" s="3"/>
    </row>
    <row r="394" spans="4:7" x14ac:dyDescent="0.25">
      <c r="D394" s="2"/>
      <c r="E394" s="3"/>
      <c r="F394" s="3"/>
      <c r="G394" s="3"/>
    </row>
    <row r="395" spans="4:7" x14ac:dyDescent="0.25">
      <c r="D395" s="2"/>
      <c r="E395" s="3"/>
      <c r="F395" s="3"/>
      <c r="G395" s="3"/>
    </row>
    <row r="396" spans="4:7" x14ac:dyDescent="0.25">
      <c r="D396" s="2"/>
      <c r="E396" s="3"/>
      <c r="F396" s="3"/>
      <c r="G396" s="3"/>
    </row>
    <row r="397" spans="4:7" x14ac:dyDescent="0.25">
      <c r="D397" s="2"/>
      <c r="E397" s="3"/>
      <c r="F397" s="3"/>
      <c r="G397" s="3"/>
    </row>
    <row r="398" spans="4:7" x14ac:dyDescent="0.25">
      <c r="D398" s="2"/>
      <c r="E398" s="3"/>
      <c r="F398" s="3"/>
      <c r="G398" s="3"/>
    </row>
    <row r="399" spans="4:7" x14ac:dyDescent="0.25">
      <c r="D399" s="2"/>
      <c r="E399" s="3"/>
      <c r="F399" s="3"/>
      <c r="G399" s="3"/>
    </row>
    <row r="400" spans="4:7" x14ac:dyDescent="0.25">
      <c r="D400" s="2"/>
      <c r="E400" s="3"/>
      <c r="F400" s="3"/>
      <c r="G400" s="3"/>
    </row>
    <row r="401" spans="4:7" x14ac:dyDescent="0.25">
      <c r="D401" s="2"/>
      <c r="E401" s="3"/>
      <c r="F401" s="3"/>
      <c r="G401" s="3"/>
    </row>
    <row r="402" spans="4:7" x14ac:dyDescent="0.25">
      <c r="D402" s="2"/>
      <c r="E402" s="3"/>
      <c r="F402" s="3"/>
      <c r="G402" s="3"/>
    </row>
    <row r="403" spans="4:7" x14ac:dyDescent="0.25">
      <c r="D403" s="2"/>
      <c r="E403" s="3"/>
      <c r="F403" s="3"/>
      <c r="G403" s="3"/>
    </row>
    <row r="404" spans="4:7" x14ac:dyDescent="0.25">
      <c r="D404" s="2"/>
      <c r="E404" s="3"/>
      <c r="F404" s="3"/>
      <c r="G404" s="3"/>
    </row>
    <row r="405" spans="4:7" x14ac:dyDescent="0.25">
      <c r="D405" s="2"/>
      <c r="E405" s="3"/>
      <c r="F405" s="3"/>
      <c r="G405" s="3"/>
    </row>
    <row r="406" spans="4:7" x14ac:dyDescent="0.25">
      <c r="D406" s="2"/>
      <c r="E406" s="3"/>
      <c r="F406" s="3"/>
      <c r="G406" s="3"/>
    </row>
    <row r="407" spans="4:7" x14ac:dyDescent="0.25">
      <c r="D407" s="2"/>
      <c r="E407" s="3"/>
      <c r="F407" s="3"/>
      <c r="G407" s="3"/>
    </row>
    <row r="408" spans="4:7" x14ac:dyDescent="0.25">
      <c r="D408" s="2"/>
      <c r="E408" s="3"/>
      <c r="F408" s="3"/>
      <c r="G408" s="3"/>
    </row>
    <row r="409" spans="4:7" x14ac:dyDescent="0.25">
      <c r="D409" s="2"/>
      <c r="E409" s="3"/>
      <c r="F409" s="3"/>
      <c r="G409" s="3"/>
    </row>
    <row r="410" spans="4:7" x14ac:dyDescent="0.25">
      <c r="D410" s="2"/>
      <c r="E410" s="3"/>
      <c r="F410" s="3"/>
      <c r="G410" s="3"/>
    </row>
    <row r="411" spans="4:7" x14ac:dyDescent="0.25">
      <c r="D411" s="2"/>
      <c r="E411" s="3"/>
      <c r="F411" s="3"/>
      <c r="G411" s="3"/>
    </row>
    <row r="412" spans="4:7" x14ac:dyDescent="0.25">
      <c r="D412" s="2"/>
      <c r="E412" s="3"/>
      <c r="F412" s="3"/>
      <c r="G412" s="3"/>
    </row>
    <row r="413" spans="4:7" x14ac:dyDescent="0.25">
      <c r="D413" s="2"/>
      <c r="E413" s="3"/>
      <c r="F413" s="3"/>
      <c r="G413" s="3"/>
    </row>
    <row r="414" spans="4:7" x14ac:dyDescent="0.25">
      <c r="D414" s="2"/>
      <c r="E414" s="3"/>
      <c r="F414" s="3"/>
      <c r="G414" s="3"/>
    </row>
    <row r="415" spans="4:7" x14ac:dyDescent="0.25">
      <c r="D415" s="2"/>
      <c r="E415" s="3"/>
      <c r="F415" s="3"/>
      <c r="G415" s="3"/>
    </row>
    <row r="416" spans="4:7" x14ac:dyDescent="0.25">
      <c r="D416" s="2"/>
      <c r="E416" s="3"/>
      <c r="F416" s="3"/>
      <c r="G416" s="3"/>
    </row>
    <row r="417" spans="4:7" x14ac:dyDescent="0.25">
      <c r="D417" s="2"/>
      <c r="E417" s="3"/>
      <c r="F417" s="3"/>
      <c r="G417" s="3"/>
    </row>
    <row r="418" spans="4:7" x14ac:dyDescent="0.25">
      <c r="D418" s="2"/>
      <c r="E418" s="3"/>
      <c r="F418" s="3"/>
      <c r="G418" s="3"/>
    </row>
    <row r="419" spans="4:7" x14ac:dyDescent="0.25">
      <c r="D419" s="2"/>
      <c r="E419" s="3"/>
      <c r="F419" s="3"/>
      <c r="G419" s="3"/>
    </row>
    <row r="420" spans="4:7" x14ac:dyDescent="0.25">
      <c r="D420" s="2"/>
      <c r="E420" s="3"/>
      <c r="F420" s="3"/>
      <c r="G420" s="3"/>
    </row>
    <row r="421" spans="4:7" x14ac:dyDescent="0.25">
      <c r="D421" s="2"/>
      <c r="E421" s="3"/>
      <c r="F421" s="3"/>
      <c r="G421" s="3"/>
    </row>
    <row r="422" spans="4:7" x14ac:dyDescent="0.25">
      <c r="D422" s="2"/>
      <c r="E422" s="3"/>
      <c r="F422" s="3"/>
      <c r="G422" s="3"/>
    </row>
    <row r="423" spans="4:7" x14ac:dyDescent="0.25">
      <c r="D423" s="2"/>
      <c r="E423" s="3"/>
      <c r="F423" s="3"/>
      <c r="G423" s="3"/>
    </row>
    <row r="424" spans="4:7" x14ac:dyDescent="0.25">
      <c r="D424" s="2"/>
      <c r="E424" s="3"/>
      <c r="F424" s="3"/>
      <c r="G424" s="3"/>
    </row>
    <row r="425" spans="4:7" x14ac:dyDescent="0.25">
      <c r="D425" s="2"/>
      <c r="E425" s="3"/>
      <c r="F425" s="3"/>
      <c r="G425" s="3"/>
    </row>
    <row r="426" spans="4:7" x14ac:dyDescent="0.25">
      <c r="D426" s="2"/>
      <c r="E426" s="3"/>
      <c r="F426" s="3"/>
      <c r="G426" s="3"/>
    </row>
    <row r="427" spans="4:7" x14ac:dyDescent="0.25">
      <c r="D427" s="2"/>
      <c r="E427" s="3"/>
      <c r="F427" s="3"/>
      <c r="G427" s="3"/>
    </row>
    <row r="428" spans="4:7" x14ac:dyDescent="0.25">
      <c r="D428" s="2"/>
      <c r="E428" s="3"/>
      <c r="F428" s="3"/>
      <c r="G428" s="3"/>
    </row>
    <row r="429" spans="4:7" x14ac:dyDescent="0.25">
      <c r="D429" s="2"/>
      <c r="E429" s="3"/>
      <c r="F429" s="3"/>
      <c r="G429" s="3"/>
    </row>
    <row r="430" spans="4:7" x14ac:dyDescent="0.25">
      <c r="D430" s="2"/>
      <c r="E430" s="3"/>
      <c r="F430" s="3"/>
      <c r="G430" s="3"/>
    </row>
    <row r="431" spans="4:7" x14ac:dyDescent="0.25">
      <c r="D431" s="2"/>
      <c r="E431" s="3"/>
      <c r="F431" s="3"/>
      <c r="G431" s="3"/>
    </row>
    <row r="432" spans="4:7" x14ac:dyDescent="0.25">
      <c r="D432" s="2"/>
      <c r="E432" s="3"/>
      <c r="F432" s="3"/>
      <c r="G432" s="3"/>
    </row>
    <row r="433" spans="4:7" x14ac:dyDescent="0.25">
      <c r="D433" s="2"/>
      <c r="E433" s="3"/>
      <c r="F433" s="3"/>
      <c r="G433" s="3"/>
    </row>
    <row r="434" spans="4:7" x14ac:dyDescent="0.25">
      <c r="D434" s="2"/>
      <c r="E434" s="3"/>
      <c r="F434" s="3"/>
      <c r="G434" s="3"/>
    </row>
    <row r="435" spans="4:7" x14ac:dyDescent="0.25">
      <c r="D435" s="2"/>
      <c r="E435" s="3"/>
      <c r="F435" s="3"/>
      <c r="G435" s="3"/>
    </row>
    <row r="436" spans="4:7" x14ac:dyDescent="0.25">
      <c r="D436" s="2"/>
      <c r="E436" s="3"/>
      <c r="F436" s="3"/>
      <c r="G436" s="3"/>
    </row>
    <row r="437" spans="4:7" x14ac:dyDescent="0.25">
      <c r="D437" s="2"/>
      <c r="E437" s="3"/>
      <c r="F437" s="3"/>
      <c r="G437" s="3"/>
    </row>
    <row r="438" spans="4:7" x14ac:dyDescent="0.25">
      <c r="D438" s="2"/>
      <c r="E438" s="3"/>
      <c r="F438" s="3"/>
      <c r="G438" s="3"/>
    </row>
    <row r="439" spans="4:7" x14ac:dyDescent="0.25">
      <c r="D439" s="2"/>
      <c r="E439" s="3"/>
      <c r="F439" s="3"/>
      <c r="G439" s="3"/>
    </row>
    <row r="440" spans="4:7" x14ac:dyDescent="0.25">
      <c r="D440" s="2"/>
      <c r="E440" s="3"/>
      <c r="F440" s="3"/>
      <c r="G440" s="3"/>
    </row>
    <row r="441" spans="4:7" x14ac:dyDescent="0.25">
      <c r="D441" s="2"/>
      <c r="E441" s="3"/>
      <c r="F441" s="3"/>
      <c r="G441" s="3"/>
    </row>
    <row r="442" spans="4:7" x14ac:dyDescent="0.25">
      <c r="D442" s="2"/>
      <c r="E442" s="3"/>
      <c r="F442" s="3"/>
      <c r="G442" s="3"/>
    </row>
    <row r="443" spans="4:7" x14ac:dyDescent="0.25">
      <c r="D443" s="2"/>
      <c r="E443" s="3"/>
      <c r="F443" s="3"/>
      <c r="G443" s="3"/>
    </row>
    <row r="444" spans="4:7" x14ac:dyDescent="0.25">
      <c r="D444" s="2"/>
      <c r="E444" s="3"/>
      <c r="F444" s="3"/>
      <c r="G444" s="3"/>
    </row>
    <row r="445" spans="4:7" x14ac:dyDescent="0.25">
      <c r="D445" s="2"/>
      <c r="E445" s="3"/>
      <c r="F445" s="3"/>
      <c r="G445" s="3"/>
    </row>
    <row r="446" spans="4:7" x14ac:dyDescent="0.25">
      <c r="D446" s="2"/>
      <c r="E446" s="3"/>
      <c r="F446" s="3"/>
      <c r="G446" s="3"/>
    </row>
    <row r="447" spans="4:7" x14ac:dyDescent="0.25">
      <c r="D447" s="2"/>
      <c r="E447" s="3"/>
      <c r="F447" s="3"/>
      <c r="G447" s="3"/>
    </row>
    <row r="448" spans="4:7" x14ac:dyDescent="0.25">
      <c r="D448" s="2"/>
      <c r="E448" s="3"/>
      <c r="F448" s="3"/>
      <c r="G448" s="3"/>
    </row>
    <row r="449" spans="4:7" x14ac:dyDescent="0.25">
      <c r="D449" s="2"/>
      <c r="E449" s="3"/>
      <c r="F449" s="3"/>
      <c r="G449" s="3"/>
    </row>
    <row r="450" spans="4:7" x14ac:dyDescent="0.25">
      <c r="D450" s="2"/>
      <c r="E450" s="3"/>
      <c r="F450" s="3"/>
      <c r="G450" s="3"/>
    </row>
    <row r="451" spans="4:7" x14ac:dyDescent="0.25">
      <c r="D451" s="2"/>
      <c r="E451" s="3"/>
      <c r="F451" s="3"/>
      <c r="G451" s="3"/>
    </row>
    <row r="452" spans="4:7" x14ac:dyDescent="0.25">
      <c r="D452" s="2"/>
      <c r="E452" s="3"/>
      <c r="F452" s="3"/>
      <c r="G452" s="3"/>
    </row>
    <row r="453" spans="4:7" x14ac:dyDescent="0.25">
      <c r="D453" s="2"/>
      <c r="E453" s="3"/>
      <c r="F453" s="3"/>
      <c r="G453" s="3"/>
    </row>
    <row r="454" spans="4:7" x14ac:dyDescent="0.25">
      <c r="D454" s="2"/>
      <c r="E454" s="3"/>
      <c r="F454" s="3"/>
      <c r="G454" s="3"/>
    </row>
    <row r="455" spans="4:7" x14ac:dyDescent="0.25">
      <c r="D455" s="2"/>
      <c r="E455" s="3"/>
      <c r="F455" s="3"/>
      <c r="G455" s="3"/>
    </row>
    <row r="456" spans="4:7" x14ac:dyDescent="0.25">
      <c r="D456" s="2"/>
      <c r="E456" s="3"/>
      <c r="F456" s="3"/>
      <c r="G456" s="3"/>
    </row>
    <row r="457" spans="4:7" x14ac:dyDescent="0.25">
      <c r="D457" s="2"/>
      <c r="E457" s="3"/>
      <c r="F457" s="3"/>
      <c r="G457" s="3"/>
    </row>
    <row r="458" spans="4:7" x14ac:dyDescent="0.25">
      <c r="D458" s="2"/>
      <c r="E458" s="3"/>
      <c r="F458" s="3"/>
      <c r="G458" s="3"/>
    </row>
    <row r="459" spans="4:7" x14ac:dyDescent="0.25">
      <c r="D459" s="2"/>
      <c r="E459" s="3"/>
      <c r="F459" s="3"/>
      <c r="G459" s="3"/>
    </row>
    <row r="460" spans="4:7" x14ac:dyDescent="0.25">
      <c r="D460" s="2"/>
      <c r="E460" s="3"/>
      <c r="F460" s="3"/>
      <c r="G460" s="3"/>
    </row>
    <row r="461" spans="4:7" x14ac:dyDescent="0.25">
      <c r="D461" s="2"/>
      <c r="E461" s="3"/>
      <c r="F461" s="3"/>
      <c r="G461" s="3"/>
    </row>
    <row r="462" spans="4:7" x14ac:dyDescent="0.25">
      <c r="D462" s="2"/>
      <c r="E462" s="3"/>
      <c r="F462" s="3"/>
      <c r="G462" s="3"/>
    </row>
    <row r="463" spans="4:7" x14ac:dyDescent="0.25">
      <c r="D463" s="2"/>
      <c r="E463" s="3"/>
      <c r="F463" s="3"/>
      <c r="G463" s="3"/>
    </row>
    <row r="464" spans="4:7" x14ac:dyDescent="0.25">
      <c r="D464" s="2"/>
      <c r="E464" s="3"/>
      <c r="F464" s="3"/>
      <c r="G464" s="3"/>
    </row>
    <row r="465" spans="4:7" x14ac:dyDescent="0.25">
      <c r="D465" s="2"/>
      <c r="E465" s="3"/>
      <c r="F465" s="3"/>
      <c r="G465" s="3"/>
    </row>
    <row r="466" spans="4:7" x14ac:dyDescent="0.25">
      <c r="D466" s="2"/>
      <c r="E466" s="3"/>
      <c r="F466" s="3"/>
      <c r="G466" s="3"/>
    </row>
    <row r="467" spans="4:7" x14ac:dyDescent="0.25">
      <c r="D467" s="2"/>
      <c r="E467" s="3"/>
      <c r="F467" s="3"/>
      <c r="G467" s="3"/>
    </row>
    <row r="468" spans="4:7" x14ac:dyDescent="0.25">
      <c r="D468" s="2"/>
      <c r="E468" s="3"/>
      <c r="F468" s="3"/>
      <c r="G468" s="3"/>
    </row>
    <row r="469" spans="4:7" x14ac:dyDescent="0.25">
      <c r="D469" s="2"/>
      <c r="E469" s="3"/>
      <c r="F469" s="3"/>
      <c r="G469" s="3"/>
    </row>
    <row r="470" spans="4:7" x14ac:dyDescent="0.25">
      <c r="D470" s="2"/>
      <c r="E470" s="3"/>
      <c r="F470" s="3"/>
      <c r="G470" s="3"/>
    </row>
    <row r="471" spans="4:7" x14ac:dyDescent="0.25">
      <c r="D471" s="2"/>
      <c r="E471" s="3"/>
      <c r="F471" s="3"/>
      <c r="G471" s="3"/>
    </row>
    <row r="472" spans="4:7" x14ac:dyDescent="0.25">
      <c r="D472" s="2"/>
      <c r="E472" s="3"/>
      <c r="F472" s="3"/>
      <c r="G472" s="3"/>
    </row>
    <row r="473" spans="4:7" x14ac:dyDescent="0.25">
      <c r="D473" s="2"/>
      <c r="E473" s="3"/>
      <c r="F473" s="3"/>
      <c r="G473" s="3"/>
    </row>
    <row r="474" spans="4:7" x14ac:dyDescent="0.25">
      <c r="D474" s="2"/>
      <c r="E474" s="3"/>
      <c r="F474" s="3"/>
      <c r="G474" s="3"/>
    </row>
    <row r="475" spans="4:7" x14ac:dyDescent="0.25">
      <c r="D475" s="2"/>
      <c r="E475" s="3"/>
      <c r="F475" s="3"/>
      <c r="G475" s="3"/>
    </row>
    <row r="476" spans="4:7" x14ac:dyDescent="0.25">
      <c r="D476" s="2"/>
      <c r="E476" s="3"/>
      <c r="F476" s="3"/>
      <c r="G476" s="3"/>
    </row>
    <row r="477" spans="4:7" x14ac:dyDescent="0.25">
      <c r="D477" s="2"/>
      <c r="E477" s="3"/>
      <c r="F477" s="3"/>
      <c r="G477" s="3"/>
    </row>
    <row r="478" spans="4:7" x14ac:dyDescent="0.25">
      <c r="D478" s="2"/>
      <c r="E478" s="3"/>
      <c r="F478" s="3"/>
      <c r="G478" s="3"/>
    </row>
    <row r="479" spans="4:7" x14ac:dyDescent="0.25">
      <c r="D479" s="2"/>
      <c r="E479" s="3"/>
      <c r="F479" s="3"/>
      <c r="G479" s="3"/>
    </row>
    <row r="480" spans="4:7" x14ac:dyDescent="0.25">
      <c r="D480" s="2"/>
      <c r="E480" s="3"/>
      <c r="F480" s="3"/>
      <c r="G480" s="3"/>
    </row>
    <row r="481" spans="4:7" x14ac:dyDescent="0.25">
      <c r="D481" s="2"/>
      <c r="E481" s="3"/>
      <c r="F481" s="3"/>
      <c r="G481" s="3"/>
    </row>
    <row r="482" spans="4:7" x14ac:dyDescent="0.25">
      <c r="D482" s="2"/>
      <c r="E482" s="3"/>
      <c r="F482" s="3"/>
      <c r="G482" s="3"/>
    </row>
    <row r="483" spans="4:7" x14ac:dyDescent="0.25">
      <c r="D483" s="2"/>
      <c r="E483" s="3"/>
      <c r="F483" s="3"/>
      <c r="G483" s="3"/>
    </row>
    <row r="484" spans="4:7" x14ac:dyDescent="0.25">
      <c r="D484" s="2"/>
      <c r="E484" s="3"/>
      <c r="F484" s="3"/>
      <c r="G484" s="3"/>
    </row>
    <row r="485" spans="4:7" x14ac:dyDescent="0.25">
      <c r="D485" s="2"/>
      <c r="E485" s="3"/>
      <c r="F485" s="3"/>
      <c r="G485" s="3"/>
    </row>
    <row r="486" spans="4:7" x14ac:dyDescent="0.25">
      <c r="D486" s="2"/>
      <c r="E486" s="3"/>
      <c r="F486" s="3"/>
      <c r="G486" s="3"/>
    </row>
    <row r="487" spans="4:7" x14ac:dyDescent="0.25">
      <c r="D487" s="2"/>
      <c r="E487" s="3"/>
      <c r="F487" s="3"/>
      <c r="G487" s="3"/>
    </row>
    <row r="488" spans="4:7" x14ac:dyDescent="0.25">
      <c r="D488" s="2"/>
      <c r="E488" s="3"/>
      <c r="F488" s="3"/>
      <c r="G488" s="3"/>
    </row>
    <row r="489" spans="4:7" x14ac:dyDescent="0.25">
      <c r="D489" s="2"/>
      <c r="E489" s="3"/>
      <c r="F489" s="3"/>
      <c r="G489" s="3"/>
    </row>
    <row r="490" spans="4:7" x14ac:dyDescent="0.25">
      <c r="D490" s="2"/>
      <c r="E490" s="3"/>
      <c r="F490" s="3"/>
      <c r="G490" s="3"/>
    </row>
    <row r="491" spans="4:7" x14ac:dyDescent="0.25">
      <c r="D491" s="2"/>
      <c r="E491" s="3"/>
      <c r="F491" s="3"/>
      <c r="G491" s="3"/>
    </row>
    <row r="492" spans="4:7" x14ac:dyDescent="0.25">
      <c r="D492" s="2"/>
      <c r="E492" s="3"/>
      <c r="F492" s="3"/>
      <c r="G492" s="3"/>
    </row>
    <row r="493" spans="4:7" x14ac:dyDescent="0.25">
      <c r="D493" s="2"/>
      <c r="E493" s="3"/>
      <c r="F493" s="3"/>
      <c r="G493" s="3"/>
    </row>
    <row r="494" spans="4:7" x14ac:dyDescent="0.25">
      <c r="D494" s="2"/>
      <c r="E494" s="3"/>
      <c r="F494" s="3"/>
      <c r="G494" s="3"/>
    </row>
    <row r="495" spans="4:7" x14ac:dyDescent="0.25">
      <c r="D495" s="2"/>
      <c r="E495" s="3"/>
      <c r="F495" s="3"/>
      <c r="G495" s="3"/>
    </row>
    <row r="496" spans="4:7" x14ac:dyDescent="0.25">
      <c r="D496" s="2"/>
      <c r="E496" s="3"/>
      <c r="F496" s="3"/>
      <c r="G496" s="3"/>
    </row>
    <row r="497" spans="4:7" x14ac:dyDescent="0.25">
      <c r="D497" s="2"/>
      <c r="E497" s="3"/>
      <c r="F497" s="3"/>
      <c r="G497" s="3"/>
    </row>
    <row r="498" spans="4:7" x14ac:dyDescent="0.25">
      <c r="D498" s="2"/>
      <c r="E498" s="3"/>
      <c r="F498" s="3"/>
      <c r="G498" s="3"/>
    </row>
    <row r="499" spans="4:7" x14ac:dyDescent="0.25">
      <c r="D499" s="2"/>
      <c r="E499" s="3"/>
      <c r="F499" s="3"/>
      <c r="G499" s="3"/>
    </row>
    <row r="500" spans="4:7" x14ac:dyDescent="0.25">
      <c r="D500" s="2"/>
      <c r="E500" s="3"/>
      <c r="F500" s="3"/>
      <c r="G500" s="3"/>
    </row>
    <row r="501" spans="4:7" x14ac:dyDescent="0.25">
      <c r="D501" s="2"/>
      <c r="E501" s="3"/>
      <c r="F501" s="3"/>
      <c r="G501" s="3"/>
    </row>
    <row r="502" spans="4:7" x14ac:dyDescent="0.25">
      <c r="D502" s="2"/>
      <c r="E502" s="3"/>
      <c r="F502" s="3"/>
      <c r="G502" s="3"/>
    </row>
    <row r="503" spans="4:7" x14ac:dyDescent="0.25">
      <c r="D503" s="2"/>
      <c r="E503" s="3"/>
      <c r="F503" s="3"/>
      <c r="G503" s="3"/>
    </row>
    <row r="504" spans="4:7" x14ac:dyDescent="0.25">
      <c r="D504" s="2"/>
      <c r="E504" s="3"/>
      <c r="F504" s="3"/>
      <c r="G504" s="3"/>
    </row>
    <row r="505" spans="4:7" x14ac:dyDescent="0.25">
      <c r="D505" s="2"/>
      <c r="E505" s="3"/>
      <c r="F505" s="3"/>
      <c r="G505" s="3"/>
    </row>
    <row r="506" spans="4:7" x14ac:dyDescent="0.25">
      <c r="D506" s="2"/>
      <c r="E506" s="3"/>
      <c r="F506" s="3"/>
      <c r="G506" s="3"/>
    </row>
    <row r="507" spans="4:7" x14ac:dyDescent="0.25">
      <c r="D507" s="2"/>
      <c r="E507" s="3"/>
      <c r="F507" s="3"/>
      <c r="G507" s="3"/>
    </row>
    <row r="508" spans="4:7" x14ac:dyDescent="0.25">
      <c r="D508" s="2"/>
      <c r="E508" s="3"/>
      <c r="F508" s="3"/>
      <c r="G508" s="3"/>
    </row>
    <row r="509" spans="4:7" x14ac:dyDescent="0.25">
      <c r="D509" s="2"/>
      <c r="E509" s="3"/>
      <c r="F509" s="3"/>
      <c r="G509" s="3"/>
    </row>
    <row r="510" spans="4:7" x14ac:dyDescent="0.25">
      <c r="D510" s="2"/>
      <c r="E510" s="3"/>
      <c r="F510" s="3"/>
      <c r="G510" s="3"/>
    </row>
    <row r="511" spans="4:7" x14ac:dyDescent="0.25">
      <c r="D511" s="2"/>
      <c r="E511" s="3"/>
      <c r="F511" s="3"/>
      <c r="G511" s="3"/>
    </row>
    <row r="512" spans="4:7" x14ac:dyDescent="0.25">
      <c r="D512" s="2"/>
      <c r="E512" s="3"/>
      <c r="F512" s="3"/>
      <c r="G512" s="3"/>
    </row>
    <row r="513" spans="4:7" x14ac:dyDescent="0.25">
      <c r="D513" s="2"/>
      <c r="E513" s="3"/>
      <c r="F513" s="3"/>
      <c r="G513" s="3"/>
    </row>
    <row r="514" spans="4:7" x14ac:dyDescent="0.25">
      <c r="D514" s="2"/>
      <c r="E514" s="3"/>
      <c r="F514" s="3"/>
      <c r="G514" s="3"/>
    </row>
    <row r="515" spans="4:7" x14ac:dyDescent="0.25">
      <c r="D515" s="2"/>
      <c r="E515" s="3"/>
      <c r="F515" s="3"/>
      <c r="G515" s="3"/>
    </row>
    <row r="516" spans="4:7" x14ac:dyDescent="0.25">
      <c r="D516" s="2"/>
      <c r="E516" s="3"/>
      <c r="F516" s="3"/>
      <c r="G516" s="3"/>
    </row>
    <row r="517" spans="4:7" x14ac:dyDescent="0.25">
      <c r="D517" s="2"/>
      <c r="E517" s="3"/>
      <c r="F517" s="3"/>
      <c r="G517" s="3"/>
    </row>
    <row r="518" spans="4:7" x14ac:dyDescent="0.25">
      <c r="D518" s="2"/>
      <c r="E518" s="3"/>
      <c r="F518" s="3"/>
      <c r="G518" s="3"/>
    </row>
    <row r="519" spans="4:7" x14ac:dyDescent="0.25">
      <c r="D519" s="2"/>
      <c r="E519" s="3"/>
      <c r="F519" s="3"/>
      <c r="G519" s="3"/>
    </row>
    <row r="520" spans="4:7" x14ac:dyDescent="0.25">
      <c r="D520" s="2"/>
      <c r="E520" s="3"/>
      <c r="F520" s="3"/>
      <c r="G520" s="3"/>
    </row>
    <row r="521" spans="4:7" x14ac:dyDescent="0.25">
      <c r="D521" s="2"/>
      <c r="E521" s="3"/>
      <c r="F521" s="3"/>
      <c r="G521" s="3"/>
    </row>
    <row r="522" spans="4:7" x14ac:dyDescent="0.25">
      <c r="D522" s="2"/>
      <c r="E522" s="3"/>
      <c r="F522" s="3"/>
      <c r="G522" s="3"/>
    </row>
    <row r="523" spans="4:7" x14ac:dyDescent="0.25">
      <c r="D523" s="2"/>
      <c r="E523" s="3"/>
      <c r="F523" s="3"/>
      <c r="G523" s="3"/>
    </row>
    <row r="524" spans="4:7" x14ac:dyDescent="0.25">
      <c r="D524" s="2"/>
      <c r="E524" s="3"/>
      <c r="F524" s="3"/>
      <c r="G524" s="3"/>
    </row>
    <row r="525" spans="4:7" x14ac:dyDescent="0.25">
      <c r="D525" s="2"/>
      <c r="E525" s="3"/>
      <c r="F525" s="3"/>
      <c r="G525" s="3"/>
    </row>
    <row r="526" spans="4:7" x14ac:dyDescent="0.25">
      <c r="D526" s="2"/>
      <c r="E526" s="3"/>
      <c r="F526" s="3"/>
      <c r="G526" s="3"/>
    </row>
    <row r="527" spans="4:7" x14ac:dyDescent="0.25">
      <c r="D527" s="2"/>
      <c r="E527" s="3"/>
      <c r="F527" s="3"/>
      <c r="G527" s="3"/>
    </row>
    <row r="528" spans="4:7" x14ac:dyDescent="0.25">
      <c r="D528" s="2"/>
      <c r="E528" s="3"/>
      <c r="F528" s="3"/>
      <c r="G528" s="3"/>
    </row>
    <row r="529" spans="4:7" x14ac:dyDescent="0.25">
      <c r="D529" s="2"/>
      <c r="E529" s="3"/>
      <c r="F529" s="3"/>
      <c r="G529" s="3"/>
    </row>
    <row r="530" spans="4:7" x14ac:dyDescent="0.25">
      <c r="D530" s="2"/>
      <c r="E530" s="3"/>
      <c r="F530" s="3"/>
      <c r="G530" s="3"/>
    </row>
    <row r="531" spans="4:7" x14ac:dyDescent="0.25">
      <c r="D531" s="2"/>
      <c r="E531" s="3"/>
      <c r="F531" s="3"/>
      <c r="G531" s="3"/>
    </row>
    <row r="532" spans="4:7" x14ac:dyDescent="0.25">
      <c r="D532" s="2"/>
      <c r="E532" s="3"/>
      <c r="F532" s="3"/>
      <c r="G532" s="3"/>
    </row>
    <row r="533" spans="4:7" x14ac:dyDescent="0.25">
      <c r="D533" s="2"/>
      <c r="E533" s="3"/>
      <c r="F533" s="3"/>
      <c r="G533" s="3"/>
    </row>
    <row r="534" spans="4:7" x14ac:dyDescent="0.25">
      <c r="D534" s="2"/>
      <c r="E534" s="3"/>
      <c r="F534" s="3"/>
      <c r="G534" s="3"/>
    </row>
    <row r="535" spans="4:7" x14ac:dyDescent="0.25">
      <c r="D535" s="2"/>
      <c r="E535" s="3"/>
      <c r="F535" s="3"/>
      <c r="G535" s="3"/>
    </row>
    <row r="536" spans="4:7" x14ac:dyDescent="0.25">
      <c r="D536" s="2"/>
      <c r="E536" s="3"/>
      <c r="F536" s="3"/>
      <c r="G536" s="3"/>
    </row>
    <row r="537" spans="4:7" x14ac:dyDescent="0.25">
      <c r="D537" s="2"/>
      <c r="E537" s="3"/>
      <c r="F537" s="3"/>
      <c r="G537" s="3"/>
    </row>
    <row r="538" spans="4:7" x14ac:dyDescent="0.25">
      <c r="D538" s="2"/>
      <c r="E538" s="3"/>
      <c r="F538" s="3"/>
      <c r="G538" s="3"/>
    </row>
    <row r="539" spans="4:7" x14ac:dyDescent="0.25">
      <c r="D539" s="2"/>
      <c r="E539" s="3"/>
      <c r="F539" s="3"/>
      <c r="G539" s="3"/>
    </row>
    <row r="540" spans="4:7" x14ac:dyDescent="0.25">
      <c r="D540" s="2"/>
      <c r="E540" s="3"/>
      <c r="F540" s="3"/>
      <c r="G540" s="3"/>
    </row>
    <row r="541" spans="4:7" x14ac:dyDescent="0.25">
      <c r="D541" s="2"/>
      <c r="E541" s="3"/>
      <c r="F541" s="3"/>
      <c r="G541" s="3"/>
    </row>
    <row r="542" spans="4:7" x14ac:dyDescent="0.25">
      <c r="D542" s="2"/>
      <c r="E542" s="3"/>
      <c r="F542" s="3"/>
      <c r="G542" s="3"/>
    </row>
    <row r="543" spans="4:7" x14ac:dyDescent="0.25">
      <c r="D543" s="2"/>
      <c r="E543" s="3"/>
      <c r="F543" s="3"/>
      <c r="G543" s="3"/>
    </row>
    <row r="544" spans="4:7" x14ac:dyDescent="0.25">
      <c r="D544" s="2"/>
      <c r="E544" s="3"/>
      <c r="F544" s="3"/>
      <c r="G544" s="3"/>
    </row>
    <row r="545" spans="4:7" x14ac:dyDescent="0.25">
      <c r="D545" s="2"/>
      <c r="E545" s="3"/>
      <c r="F545" s="3"/>
      <c r="G545" s="3"/>
    </row>
    <row r="546" spans="4:7" x14ac:dyDescent="0.25">
      <c r="D546" s="2"/>
      <c r="E546" s="3"/>
      <c r="F546" s="3"/>
      <c r="G546" s="3"/>
    </row>
    <row r="547" spans="4:7" x14ac:dyDescent="0.25">
      <c r="D547" s="2"/>
      <c r="E547" s="3"/>
      <c r="F547" s="3"/>
      <c r="G547" s="3"/>
    </row>
    <row r="548" spans="4:7" x14ac:dyDescent="0.25">
      <c r="D548" s="2"/>
      <c r="E548" s="3"/>
      <c r="F548" s="3"/>
      <c r="G548" s="3"/>
    </row>
    <row r="549" spans="4:7" x14ac:dyDescent="0.25">
      <c r="D549" s="2"/>
      <c r="E549" s="3"/>
      <c r="F549" s="3"/>
      <c r="G549" s="3"/>
    </row>
    <row r="550" spans="4:7" x14ac:dyDescent="0.25">
      <c r="D550" s="2"/>
      <c r="E550" s="3"/>
      <c r="F550" s="3"/>
      <c r="G550" s="3"/>
    </row>
    <row r="551" spans="4:7" x14ac:dyDescent="0.25">
      <c r="D551" s="2"/>
      <c r="E551" s="3"/>
      <c r="F551" s="3"/>
      <c r="G551" s="3"/>
    </row>
    <row r="552" spans="4:7" x14ac:dyDescent="0.25">
      <c r="D552" s="2"/>
      <c r="E552" s="3"/>
      <c r="F552" s="3"/>
      <c r="G552" s="3"/>
    </row>
    <row r="553" spans="4:7" x14ac:dyDescent="0.25">
      <c r="D553" s="2"/>
      <c r="E553" s="3"/>
      <c r="F553" s="3"/>
      <c r="G553" s="3"/>
    </row>
    <row r="554" spans="4:7" x14ac:dyDescent="0.25">
      <c r="D554" s="2"/>
      <c r="E554" s="3"/>
      <c r="F554" s="3"/>
      <c r="G554" s="3"/>
    </row>
    <row r="555" spans="4:7" x14ac:dyDescent="0.25">
      <c r="D555" s="2"/>
      <c r="E555" s="3"/>
      <c r="F555" s="3"/>
      <c r="G555" s="3"/>
    </row>
    <row r="556" spans="4:7" x14ac:dyDescent="0.25">
      <c r="D556" s="2"/>
      <c r="E556" s="3"/>
      <c r="F556" s="3"/>
      <c r="G556" s="3"/>
    </row>
    <row r="557" spans="4:7" x14ac:dyDescent="0.25">
      <c r="D557" s="2"/>
      <c r="E557" s="3"/>
      <c r="F557" s="3"/>
      <c r="G557" s="3"/>
    </row>
    <row r="558" spans="4:7" x14ac:dyDescent="0.25">
      <c r="D558" s="2"/>
      <c r="E558" s="3"/>
      <c r="F558" s="3"/>
      <c r="G558" s="3"/>
    </row>
    <row r="559" spans="4:7" x14ac:dyDescent="0.25">
      <c r="D559" s="2"/>
      <c r="E559" s="3"/>
      <c r="F559" s="3"/>
      <c r="G559" s="3"/>
    </row>
    <row r="560" spans="4:7" x14ac:dyDescent="0.25">
      <c r="D560" s="2"/>
      <c r="E560" s="3"/>
      <c r="F560" s="3"/>
      <c r="G560" s="3"/>
    </row>
    <row r="561" spans="4:7" x14ac:dyDescent="0.25">
      <c r="D561" s="2"/>
      <c r="E561" s="3"/>
      <c r="F561" s="3"/>
      <c r="G561" s="3"/>
    </row>
    <row r="562" spans="4:7" x14ac:dyDescent="0.25">
      <c r="D562" s="2"/>
      <c r="E562" s="3"/>
      <c r="F562" s="3"/>
      <c r="G562" s="3"/>
    </row>
    <row r="563" spans="4:7" x14ac:dyDescent="0.25">
      <c r="D563" s="2"/>
      <c r="E563" s="3"/>
      <c r="F563" s="3"/>
      <c r="G563" s="3"/>
    </row>
    <row r="564" spans="4:7" x14ac:dyDescent="0.25">
      <c r="D564" s="2"/>
      <c r="E564" s="3"/>
      <c r="F564" s="3"/>
      <c r="G564" s="3"/>
    </row>
    <row r="565" spans="4:7" x14ac:dyDescent="0.25">
      <c r="D565" s="2"/>
      <c r="E565" s="3"/>
      <c r="F565" s="3"/>
      <c r="G565" s="3"/>
    </row>
    <row r="566" spans="4:7" x14ac:dyDescent="0.25">
      <c r="D566" s="2"/>
      <c r="E566" s="3"/>
      <c r="F566" s="3"/>
      <c r="G566" s="3"/>
    </row>
    <row r="567" spans="4:7" x14ac:dyDescent="0.25">
      <c r="D567" s="2"/>
      <c r="E567" s="3"/>
      <c r="F567" s="3"/>
      <c r="G567" s="3"/>
    </row>
    <row r="568" spans="4:7" x14ac:dyDescent="0.25">
      <c r="D568" s="2"/>
      <c r="E568" s="3"/>
      <c r="F568" s="3"/>
      <c r="G568" s="3"/>
    </row>
    <row r="569" spans="4:7" x14ac:dyDescent="0.25">
      <c r="D569" s="2"/>
      <c r="E569" s="3"/>
      <c r="F569" s="3"/>
      <c r="G569" s="3"/>
    </row>
    <row r="570" spans="4:7" x14ac:dyDescent="0.25">
      <c r="D570" s="2"/>
      <c r="E570" s="3"/>
      <c r="F570" s="3"/>
      <c r="G570" s="3"/>
    </row>
    <row r="571" spans="4:7" x14ac:dyDescent="0.25">
      <c r="D571" s="2"/>
      <c r="E571" s="3"/>
      <c r="F571" s="3"/>
      <c r="G571" s="3"/>
    </row>
    <row r="572" spans="4:7" x14ac:dyDescent="0.25">
      <c r="D572" s="2"/>
      <c r="E572" s="3"/>
      <c r="F572" s="3"/>
      <c r="G572" s="3"/>
    </row>
    <row r="573" spans="4:7" x14ac:dyDescent="0.25">
      <c r="D573" s="2"/>
      <c r="E573" s="3"/>
      <c r="F573" s="3"/>
      <c r="G573" s="3"/>
    </row>
    <row r="574" spans="4:7" x14ac:dyDescent="0.25">
      <c r="D574" s="2"/>
      <c r="E574" s="3"/>
      <c r="F574" s="3"/>
      <c r="G574" s="3"/>
    </row>
    <row r="575" spans="4:7" x14ac:dyDescent="0.25">
      <c r="D575" s="2"/>
      <c r="E575" s="3"/>
      <c r="F575" s="3"/>
      <c r="G575" s="3"/>
    </row>
    <row r="576" spans="4:7" x14ac:dyDescent="0.25">
      <c r="D576" s="2"/>
      <c r="E576" s="3"/>
      <c r="F576" s="3"/>
      <c r="G576" s="3"/>
    </row>
    <row r="577" spans="4:7" x14ac:dyDescent="0.25">
      <c r="D577" s="2"/>
      <c r="E577" s="3"/>
      <c r="F577" s="3"/>
      <c r="G577" s="3"/>
    </row>
    <row r="578" spans="4:7" x14ac:dyDescent="0.25">
      <c r="D578" s="2"/>
      <c r="E578" s="3"/>
      <c r="F578" s="3"/>
      <c r="G578" s="3"/>
    </row>
    <row r="579" spans="4:7" x14ac:dyDescent="0.25">
      <c r="D579" s="2"/>
      <c r="E579" s="3"/>
      <c r="F579" s="3"/>
      <c r="G579" s="3"/>
    </row>
    <row r="580" spans="4:7" x14ac:dyDescent="0.25">
      <c r="D580" s="2"/>
      <c r="E580" s="3"/>
      <c r="F580" s="3"/>
      <c r="G580" s="3"/>
    </row>
    <row r="581" spans="4:7" x14ac:dyDescent="0.25">
      <c r="D581" s="2"/>
      <c r="E581" s="3"/>
      <c r="F581" s="3"/>
      <c r="G581" s="3"/>
    </row>
    <row r="582" spans="4:7" x14ac:dyDescent="0.25">
      <c r="D582" s="2"/>
      <c r="E582" s="3"/>
      <c r="F582" s="3"/>
      <c r="G582" s="3"/>
    </row>
    <row r="583" spans="4:7" x14ac:dyDescent="0.25">
      <c r="D583" s="2"/>
      <c r="E583" s="3"/>
      <c r="F583" s="3"/>
      <c r="G583" s="3"/>
    </row>
    <row r="584" spans="4:7" x14ac:dyDescent="0.25">
      <c r="D584" s="2"/>
      <c r="E584" s="3"/>
      <c r="F584" s="3"/>
      <c r="G584" s="3"/>
    </row>
    <row r="585" spans="4:7" x14ac:dyDescent="0.25">
      <c r="D585" s="2"/>
      <c r="E585" s="3"/>
      <c r="F585" s="3"/>
      <c r="G585" s="3"/>
    </row>
    <row r="586" spans="4:7" x14ac:dyDescent="0.25">
      <c r="D586" s="2"/>
      <c r="E586" s="3"/>
      <c r="F586" s="3"/>
      <c r="G586" s="3"/>
    </row>
    <row r="587" spans="4:7" x14ac:dyDescent="0.25">
      <c r="D587" s="2"/>
      <c r="E587" s="3"/>
      <c r="F587" s="3"/>
      <c r="G587" s="3"/>
    </row>
    <row r="588" spans="4:7" x14ac:dyDescent="0.25">
      <c r="D588" s="2"/>
      <c r="E588" s="3"/>
      <c r="F588" s="3"/>
      <c r="G588" s="3"/>
    </row>
    <row r="589" spans="4:7" x14ac:dyDescent="0.25">
      <c r="D589" s="2"/>
      <c r="E589" s="3"/>
      <c r="F589" s="3"/>
      <c r="G589" s="3"/>
    </row>
    <row r="590" spans="4:7" x14ac:dyDescent="0.25">
      <c r="D590" s="2"/>
      <c r="E590" s="3"/>
      <c r="F590" s="3"/>
      <c r="G590" s="3"/>
    </row>
    <row r="591" spans="4:7" x14ac:dyDescent="0.25">
      <c r="D591" s="2"/>
      <c r="E591" s="3"/>
      <c r="F591" s="3"/>
      <c r="G591" s="3"/>
    </row>
    <row r="592" spans="4:7" x14ac:dyDescent="0.25">
      <c r="D592" s="2"/>
      <c r="E592" s="3"/>
      <c r="F592" s="3"/>
      <c r="G592" s="3"/>
    </row>
    <row r="593" spans="4:7" x14ac:dyDescent="0.25">
      <c r="D593" s="2"/>
      <c r="E593" s="3"/>
      <c r="F593" s="3"/>
      <c r="G593" s="3"/>
    </row>
    <row r="594" spans="4:7" x14ac:dyDescent="0.25">
      <c r="D594" s="2"/>
      <c r="E594" s="3"/>
      <c r="F594" s="3"/>
      <c r="G594" s="3"/>
    </row>
    <row r="595" spans="4:7" x14ac:dyDescent="0.25">
      <c r="D595" s="2"/>
      <c r="E595" s="3"/>
      <c r="F595" s="3"/>
      <c r="G595" s="3"/>
    </row>
    <row r="596" spans="4:7" x14ac:dyDescent="0.25">
      <c r="D596" s="2"/>
      <c r="E596" s="3"/>
      <c r="F596" s="3"/>
      <c r="G596" s="3"/>
    </row>
    <row r="597" spans="4:7" x14ac:dyDescent="0.25">
      <c r="D597" s="2"/>
      <c r="E597" s="3"/>
      <c r="F597" s="3"/>
      <c r="G597" s="3"/>
    </row>
    <row r="598" spans="4:7" x14ac:dyDescent="0.25">
      <c r="D598" s="2"/>
      <c r="E598" s="3"/>
      <c r="F598" s="3"/>
      <c r="G598" s="3"/>
    </row>
    <row r="599" spans="4:7" x14ac:dyDescent="0.25">
      <c r="D599" s="2"/>
      <c r="E599" s="3"/>
      <c r="F599" s="3"/>
      <c r="G599" s="3"/>
    </row>
    <row r="600" spans="4:7" x14ac:dyDescent="0.25">
      <c r="D600" s="2"/>
      <c r="E600" s="3"/>
      <c r="F600" s="3"/>
      <c r="G600" s="3"/>
    </row>
    <row r="601" spans="4:7" x14ac:dyDescent="0.25">
      <c r="D601" s="2"/>
      <c r="E601" s="3"/>
      <c r="F601" s="3"/>
      <c r="G601" s="3"/>
    </row>
    <row r="602" spans="4:7" x14ac:dyDescent="0.25">
      <c r="D602" s="2"/>
      <c r="E602" s="3"/>
      <c r="F602" s="3"/>
      <c r="G602" s="3"/>
    </row>
    <row r="603" spans="4:7" x14ac:dyDescent="0.25">
      <c r="D603" s="2"/>
      <c r="E603" s="3"/>
      <c r="F603" s="3"/>
      <c r="G603" s="3"/>
    </row>
    <row r="604" spans="4:7" x14ac:dyDescent="0.25">
      <c r="D604" s="2"/>
      <c r="E604" s="3"/>
      <c r="F604" s="3"/>
      <c r="G604" s="3"/>
    </row>
    <row r="605" spans="4:7" x14ac:dyDescent="0.25">
      <c r="D605" s="2"/>
      <c r="E605" s="3"/>
      <c r="F605" s="3"/>
      <c r="G605" s="3"/>
    </row>
    <row r="606" spans="4:7" x14ac:dyDescent="0.25">
      <c r="D606" s="2"/>
      <c r="E606" s="3"/>
      <c r="F606" s="3"/>
      <c r="G606" s="3"/>
    </row>
    <row r="607" spans="4:7" x14ac:dyDescent="0.25">
      <c r="D607" s="2"/>
      <c r="E607" s="3"/>
      <c r="F607" s="3"/>
      <c r="G607" s="3"/>
    </row>
    <row r="608" spans="4:7" x14ac:dyDescent="0.25">
      <c r="D608" s="2"/>
      <c r="E608" s="3"/>
      <c r="F608" s="3"/>
      <c r="G608" s="3"/>
    </row>
    <row r="609" spans="4:7" x14ac:dyDescent="0.25">
      <c r="D609" s="2"/>
      <c r="E609" s="3"/>
      <c r="F609" s="3"/>
      <c r="G609" s="3"/>
    </row>
    <row r="610" spans="4:7" x14ac:dyDescent="0.25">
      <c r="D610" s="2"/>
      <c r="E610" s="3"/>
      <c r="F610" s="3"/>
      <c r="G610" s="3"/>
    </row>
    <row r="611" spans="4:7" x14ac:dyDescent="0.25">
      <c r="D611" s="2"/>
      <c r="E611" s="3"/>
      <c r="F611" s="3"/>
      <c r="G611" s="3"/>
    </row>
    <row r="612" spans="4:7" x14ac:dyDescent="0.25">
      <c r="D612" s="2"/>
      <c r="E612" s="3"/>
      <c r="F612" s="3"/>
      <c r="G612" s="3"/>
    </row>
    <row r="613" spans="4:7" x14ac:dyDescent="0.25">
      <c r="D613" s="2"/>
      <c r="E613" s="3"/>
      <c r="F613" s="3"/>
      <c r="G613" s="3"/>
    </row>
    <row r="614" spans="4:7" x14ac:dyDescent="0.25">
      <c r="D614" s="2"/>
      <c r="E614" s="3"/>
      <c r="F614" s="3"/>
      <c r="G614" s="3"/>
    </row>
    <row r="615" spans="4:7" x14ac:dyDescent="0.25">
      <c r="D615" s="2"/>
      <c r="E615" s="3"/>
      <c r="F615" s="3"/>
      <c r="G615" s="3"/>
    </row>
    <row r="616" spans="4:7" x14ac:dyDescent="0.25">
      <c r="D616" s="2"/>
      <c r="E616" s="3"/>
      <c r="F616" s="3"/>
      <c r="G616" s="3"/>
    </row>
    <row r="617" spans="4:7" x14ac:dyDescent="0.25">
      <c r="D617" s="2"/>
      <c r="E617" s="3"/>
      <c r="F617" s="3"/>
      <c r="G617" s="3"/>
    </row>
    <row r="618" spans="4:7" x14ac:dyDescent="0.25">
      <c r="D618" s="2"/>
      <c r="E618" s="3"/>
      <c r="F618" s="3"/>
      <c r="G618" s="3"/>
    </row>
    <row r="619" spans="4:7" x14ac:dyDescent="0.25">
      <c r="D619" s="2"/>
      <c r="E619" s="3"/>
      <c r="F619" s="3"/>
      <c r="G619" s="3"/>
    </row>
    <row r="620" spans="4:7" x14ac:dyDescent="0.25">
      <c r="D620" s="2"/>
      <c r="E620" s="3"/>
      <c r="F620" s="3"/>
      <c r="G620" s="3"/>
    </row>
    <row r="621" spans="4:7" x14ac:dyDescent="0.25">
      <c r="D621" s="2"/>
      <c r="E621" s="3"/>
      <c r="F621" s="3"/>
      <c r="G621" s="3"/>
    </row>
    <row r="622" spans="4:7" x14ac:dyDescent="0.25">
      <c r="D622" s="2"/>
      <c r="E622" s="3"/>
      <c r="F622" s="3"/>
      <c r="G622" s="3"/>
    </row>
    <row r="623" spans="4:7" x14ac:dyDescent="0.25">
      <c r="D623" s="2"/>
      <c r="E623" s="3"/>
      <c r="F623" s="3"/>
      <c r="G623" s="3"/>
    </row>
    <row r="624" spans="4:7" x14ac:dyDescent="0.25">
      <c r="D624" s="2"/>
      <c r="E624" s="3"/>
      <c r="F624" s="3"/>
      <c r="G624" s="3"/>
    </row>
    <row r="625" spans="4:7" x14ac:dyDescent="0.25">
      <c r="D625" s="2"/>
      <c r="E625" s="3"/>
      <c r="F625" s="3"/>
      <c r="G625" s="3"/>
    </row>
    <row r="626" spans="4:7" x14ac:dyDescent="0.25">
      <c r="D626" s="2"/>
      <c r="E626" s="3"/>
      <c r="F626" s="3"/>
      <c r="G626" s="3"/>
    </row>
    <row r="627" spans="4:7" x14ac:dyDescent="0.25">
      <c r="D627" s="2"/>
      <c r="E627" s="3"/>
      <c r="F627" s="3"/>
      <c r="G627" s="3"/>
    </row>
    <row r="628" spans="4:7" x14ac:dyDescent="0.25">
      <c r="D628" s="2"/>
      <c r="E628" s="3"/>
      <c r="F628" s="3"/>
      <c r="G628" s="3"/>
    </row>
    <row r="629" spans="4:7" x14ac:dyDescent="0.25">
      <c r="D629" s="2"/>
      <c r="E629" s="3"/>
      <c r="F629" s="3"/>
      <c r="G629" s="3"/>
    </row>
    <row r="630" spans="4:7" x14ac:dyDescent="0.25">
      <c r="D630" s="2"/>
      <c r="E630" s="3"/>
      <c r="F630" s="3"/>
      <c r="G630" s="3"/>
    </row>
    <row r="631" spans="4:7" x14ac:dyDescent="0.25">
      <c r="D631" s="2"/>
      <c r="E631" s="3"/>
      <c r="F631" s="3"/>
      <c r="G631" s="3"/>
    </row>
    <row r="632" spans="4:7" x14ac:dyDescent="0.25">
      <c r="D632" s="2"/>
      <c r="E632" s="3"/>
      <c r="F632" s="3"/>
      <c r="G632" s="3"/>
    </row>
    <row r="633" spans="4:7" x14ac:dyDescent="0.25">
      <c r="D633" s="2"/>
      <c r="E633" s="3"/>
      <c r="F633" s="3"/>
      <c r="G633" s="3"/>
    </row>
    <row r="634" spans="4:7" x14ac:dyDescent="0.25">
      <c r="D634" s="2"/>
      <c r="E634" s="3"/>
      <c r="F634" s="3"/>
      <c r="G634" s="3"/>
    </row>
    <row r="635" spans="4:7" x14ac:dyDescent="0.25">
      <c r="D635" s="2"/>
      <c r="E635" s="3"/>
      <c r="F635" s="3"/>
      <c r="G635" s="3"/>
    </row>
    <row r="636" spans="4:7" x14ac:dyDescent="0.25">
      <c r="D636" s="2"/>
      <c r="E636" s="3"/>
      <c r="F636" s="3"/>
      <c r="G636" s="3"/>
    </row>
    <row r="637" spans="4:7" x14ac:dyDescent="0.25">
      <c r="D637" s="2"/>
      <c r="E637" s="3"/>
      <c r="F637" s="3"/>
      <c r="G637" s="3"/>
    </row>
    <row r="638" spans="4:7" x14ac:dyDescent="0.25">
      <c r="D638" s="2"/>
      <c r="E638" s="3"/>
      <c r="F638" s="3"/>
      <c r="G638" s="3"/>
    </row>
    <row r="639" spans="4:7" x14ac:dyDescent="0.25">
      <c r="D639" s="2"/>
      <c r="E639" s="3"/>
      <c r="F639" s="3"/>
      <c r="G639" s="3"/>
    </row>
    <row r="640" spans="4:7" x14ac:dyDescent="0.25">
      <c r="D640" s="2"/>
      <c r="E640" s="3"/>
      <c r="F640" s="3"/>
      <c r="G640" s="3"/>
    </row>
    <row r="641" spans="4:7" x14ac:dyDescent="0.25">
      <c r="D641" s="2"/>
      <c r="E641" s="3"/>
      <c r="F641" s="3"/>
      <c r="G641" s="3"/>
    </row>
    <row r="642" spans="4:7" x14ac:dyDescent="0.25">
      <c r="D642" s="2"/>
      <c r="E642" s="3"/>
      <c r="F642" s="3"/>
      <c r="G642" s="3"/>
    </row>
    <row r="643" spans="4:7" x14ac:dyDescent="0.25">
      <c r="D643" s="2"/>
      <c r="E643" s="3"/>
      <c r="F643" s="3"/>
      <c r="G643" s="3"/>
    </row>
    <row r="644" spans="4:7" x14ac:dyDescent="0.25">
      <c r="D644" s="2"/>
      <c r="E644" s="3"/>
      <c r="F644" s="3"/>
      <c r="G644" s="3"/>
    </row>
    <row r="645" spans="4:7" x14ac:dyDescent="0.25">
      <c r="D645" s="2"/>
      <c r="E645" s="3"/>
      <c r="F645" s="3"/>
      <c r="G645" s="3"/>
    </row>
    <row r="646" spans="4:7" x14ac:dyDescent="0.25">
      <c r="D646" s="2"/>
      <c r="E646" s="3"/>
      <c r="F646" s="3"/>
      <c r="G646" s="3"/>
    </row>
    <row r="647" spans="4:7" x14ac:dyDescent="0.25">
      <c r="D647" s="2"/>
      <c r="E647" s="3"/>
      <c r="F647" s="3"/>
      <c r="G647" s="3"/>
    </row>
    <row r="648" spans="4:7" x14ac:dyDescent="0.25">
      <c r="D648" s="2"/>
      <c r="E648" s="3"/>
      <c r="F648" s="3"/>
      <c r="G648" s="3"/>
    </row>
  </sheetData>
  <pageMargins left="0.7" right="0.7" top="0.75" bottom="0.75" header="0.3" footer="0.3"/>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D3850-2636-46CC-86A9-F90B64E95CA9}">
  <dimension ref="A1:X26"/>
  <sheetViews>
    <sheetView showGridLines="0" workbookViewId="0">
      <selection activeCell="E6" sqref="E6"/>
    </sheetView>
  </sheetViews>
  <sheetFormatPr defaultRowHeight="15" x14ac:dyDescent="0.25"/>
  <cols>
    <col min="1" max="1" width="3.42578125" customWidth="1"/>
    <col min="2" max="2" width="10.5703125" customWidth="1"/>
    <col min="3" max="3" width="12.5703125" customWidth="1"/>
    <col min="4" max="4" width="10.5703125" customWidth="1"/>
    <col min="5" max="5" width="13.140625" customWidth="1"/>
    <col min="6" max="7" width="10.5703125" customWidth="1"/>
    <col min="8" max="8" width="15.85546875" customWidth="1"/>
    <col min="9" max="10" width="10.5703125" customWidth="1"/>
    <col min="11" max="11" width="15.140625" customWidth="1"/>
    <col min="12" max="12" width="10.5703125" customWidth="1"/>
    <col min="13" max="13" width="6.7109375" customWidth="1"/>
    <col min="14" max="14" width="10.5703125" customWidth="1"/>
    <col min="15" max="15" width="7.140625" customWidth="1"/>
    <col min="16" max="16" width="6.5703125" customWidth="1"/>
    <col min="17" max="17" width="10.5703125" customWidth="1"/>
    <col min="18" max="18" width="12.5703125" customWidth="1"/>
  </cols>
  <sheetData>
    <row r="1" spans="1:24" x14ac:dyDescent="0.25">
      <c r="A1" s="10"/>
      <c r="B1" s="37" t="s">
        <v>87</v>
      </c>
      <c r="C1" s="37"/>
      <c r="D1" s="37"/>
      <c r="E1" s="37"/>
      <c r="F1" s="37"/>
      <c r="G1" s="37"/>
      <c r="H1" s="37"/>
      <c r="I1" s="37"/>
      <c r="J1" s="37"/>
      <c r="K1" s="37"/>
      <c r="L1" s="37"/>
      <c r="M1" s="37"/>
      <c r="N1" s="37"/>
      <c r="O1" s="37"/>
      <c r="P1" s="37"/>
      <c r="Q1" s="37"/>
      <c r="R1" s="37"/>
    </row>
    <row r="2" spans="1:24" x14ac:dyDescent="0.25">
      <c r="A2" s="10"/>
      <c r="B2" s="37"/>
      <c r="C2" s="37"/>
      <c r="D2" s="37"/>
      <c r="E2" s="37"/>
      <c r="F2" s="37"/>
      <c r="G2" s="37"/>
      <c r="H2" s="37"/>
      <c r="I2" s="37"/>
      <c r="J2" s="37"/>
      <c r="K2" s="37"/>
      <c r="L2" s="37"/>
      <c r="M2" s="37"/>
      <c r="N2" s="37"/>
      <c r="O2" s="37"/>
      <c r="P2" s="37"/>
      <c r="Q2" s="37"/>
      <c r="R2" s="37"/>
    </row>
    <row r="3" spans="1:24" ht="27" customHeight="1" x14ac:dyDescent="0.25">
      <c r="A3" s="10"/>
      <c r="B3" s="37"/>
      <c r="C3" s="37"/>
      <c r="D3" s="37"/>
      <c r="E3" s="37"/>
      <c r="F3" s="37"/>
      <c r="G3" s="37"/>
      <c r="H3" s="37"/>
      <c r="I3" s="37"/>
      <c r="J3" s="37"/>
      <c r="K3" s="37"/>
      <c r="L3" s="37"/>
      <c r="M3" s="37"/>
      <c r="N3" s="37"/>
      <c r="O3" s="37"/>
      <c r="P3" s="37"/>
      <c r="Q3" s="37"/>
      <c r="R3" s="37"/>
    </row>
    <row r="4" spans="1:24" x14ac:dyDescent="0.25">
      <c r="A4" s="10"/>
      <c r="B4" s="38" t="s">
        <v>56</v>
      </c>
      <c r="C4" s="38"/>
      <c r="D4" s="38"/>
      <c r="E4" s="38"/>
      <c r="F4" s="38"/>
      <c r="G4" s="38"/>
      <c r="H4" s="38"/>
      <c r="I4" s="38"/>
      <c r="J4" s="38"/>
      <c r="K4" s="38"/>
      <c r="L4" s="38"/>
      <c r="M4" s="38"/>
      <c r="N4" s="38"/>
      <c r="O4" s="38"/>
      <c r="P4" s="38"/>
      <c r="Q4" s="38"/>
      <c r="R4" s="38"/>
    </row>
    <row r="6" spans="1:24" x14ac:dyDescent="0.25">
      <c r="C6" t="s">
        <v>89</v>
      </c>
      <c r="E6" s="29" t="s">
        <v>38</v>
      </c>
    </row>
    <row r="7" spans="1:24" ht="18.75" x14ac:dyDescent="0.3">
      <c r="X7" s="24" t="s">
        <v>88</v>
      </c>
    </row>
    <row r="8" spans="1:24" ht="18" customHeight="1" x14ac:dyDescent="0.25">
      <c r="C8" s="31" t="s">
        <v>91</v>
      </c>
      <c r="D8" s="31"/>
      <c r="E8" s="31"/>
      <c r="F8" s="32"/>
      <c r="H8" s="31" t="s">
        <v>97</v>
      </c>
      <c r="I8" s="25"/>
      <c r="J8" s="25"/>
      <c r="K8" s="26"/>
      <c r="X8" t="s">
        <v>34</v>
      </c>
    </row>
    <row r="9" spans="1:24" x14ac:dyDescent="0.25">
      <c r="X9" t="s">
        <v>36</v>
      </c>
    </row>
    <row r="10" spans="1:24" x14ac:dyDescent="0.25">
      <c r="C10" t="s">
        <v>90</v>
      </c>
      <c r="F10">
        <f>COUNTIFS(Rawdata[Geography],E6)</f>
        <v>46</v>
      </c>
      <c r="H10" s="28"/>
      <c r="I10" s="28"/>
      <c r="J10" s="28" t="s">
        <v>1</v>
      </c>
      <c r="K10" s="28" t="s">
        <v>49</v>
      </c>
      <c r="L10" s="8"/>
      <c r="X10" t="s">
        <v>37</v>
      </c>
    </row>
    <row r="11" spans="1:24" x14ac:dyDescent="0.25">
      <c r="H11" s="30" t="s">
        <v>2</v>
      </c>
      <c r="J11">
        <f>SUMIFS(Rawdata[Amount],Rawdata[Sales Person],$H11,Rawdata[Geography],$E$6)</f>
        <v>18928</v>
      </c>
      <c r="K11">
        <f>SUMIFS(Rawdata[Units], Rawdata[Sales Person],$H11, Rawdata[Geography],$E$6)</f>
        <v>738</v>
      </c>
      <c r="L11" s="34">
        <f>IF(J11&gt;12000,1,-1)</f>
        <v>1</v>
      </c>
      <c r="X11" t="s">
        <v>35</v>
      </c>
    </row>
    <row r="12" spans="1:24" x14ac:dyDescent="0.25">
      <c r="C12" s="27"/>
      <c r="D12" s="27"/>
      <c r="E12" s="33" t="s">
        <v>92</v>
      </c>
      <c r="F12" s="33" t="s">
        <v>93</v>
      </c>
      <c r="H12" s="30" t="s">
        <v>8</v>
      </c>
      <c r="J12">
        <f>SUMIFS(Rawdata[Amount],Rawdata[Sales Person],$H12,Rawdata[Geography],$E$6)</f>
        <v>15141</v>
      </c>
      <c r="K12">
        <f>SUMIFS(Rawdata[Units], Rawdata[Sales Person],$H12, Rawdata[Geography],$E$6)</f>
        <v>1182</v>
      </c>
      <c r="L12" s="34">
        <f t="shared" ref="L12:L20" si="0">IF(J12&gt;12000,1,-1)</f>
        <v>1</v>
      </c>
      <c r="X12" t="s">
        <v>39</v>
      </c>
    </row>
    <row r="13" spans="1:24" x14ac:dyDescent="0.25">
      <c r="C13" t="s">
        <v>94</v>
      </c>
      <c r="E13">
        <f>SUMIFS(Rawdata[Amount],Rawdata[Geography],E6)</f>
        <v>168679</v>
      </c>
      <c r="F13">
        <f>AVERAGEIFS(Rawdata[Amount],Rawdata[Geography],E6)</f>
        <v>3666.9347826086955</v>
      </c>
      <c r="H13" s="30" t="s">
        <v>41</v>
      </c>
      <c r="J13">
        <f>SUMIFS(Rawdata[Amount],Rawdata[Sales Person],$H13,Rawdata[Geography],$E$6)</f>
        <v>6069</v>
      </c>
      <c r="K13">
        <f>SUMIFS(Rawdata[Units], Rawdata[Sales Person],$H13, Rawdata[Geography],$E$6)</f>
        <v>24</v>
      </c>
      <c r="L13" s="34">
        <f t="shared" si="0"/>
        <v>-1</v>
      </c>
      <c r="X13" t="s">
        <v>38</v>
      </c>
    </row>
    <row r="14" spans="1:24" x14ac:dyDescent="0.25">
      <c r="C14" t="s">
        <v>85</v>
      </c>
      <c r="E14">
        <f>SUMIFS(Rawdata[Cost], Rawdata[Geography],E$6)</f>
        <v>60684.719999999987</v>
      </c>
      <c r="F14">
        <f>AVERAGEIFS(Rawdata[Cost],Rawdata[Geography],E6)</f>
        <v>1319.2330434782605</v>
      </c>
      <c r="H14" s="30" t="s">
        <v>7</v>
      </c>
      <c r="J14">
        <f>SUMIFS(Rawdata[Amount],Rawdata[Sales Person],$H14,Rawdata[Geography],$E$6)</f>
        <v>18865</v>
      </c>
      <c r="K14">
        <f>SUMIFS(Rawdata[Units], Rawdata[Sales Person],$H14, Rawdata[Geography],$E$6)</f>
        <v>915</v>
      </c>
      <c r="L14" s="34">
        <f t="shared" si="0"/>
        <v>1</v>
      </c>
    </row>
    <row r="15" spans="1:24" ht="15.75" x14ac:dyDescent="0.25">
      <c r="C15" t="s">
        <v>95</v>
      </c>
      <c r="E15">
        <f>E13-E14</f>
        <v>107994.28000000001</v>
      </c>
      <c r="F15">
        <f>F13-F14</f>
        <v>2347.7017391304353</v>
      </c>
      <c r="H15" s="30" t="s">
        <v>6</v>
      </c>
      <c r="J15">
        <f>SUMIFS(Rawdata[Amount],Rawdata[Sales Person],$H15,Rawdata[Geography],$E$6)</f>
        <v>15820</v>
      </c>
      <c r="K15">
        <f>SUMIFS(Rawdata[Units], Rawdata[Sales Person],$H15, Rawdata[Geography],$E$6)</f>
        <v>711</v>
      </c>
      <c r="L15" s="34">
        <f t="shared" si="0"/>
        <v>1</v>
      </c>
      <c r="X15" s="23" t="s">
        <v>11</v>
      </c>
    </row>
    <row r="16" spans="1:24" x14ac:dyDescent="0.25">
      <c r="C16" t="s">
        <v>96</v>
      </c>
      <c r="E16">
        <f>SUMIFS(Rawdata[Units],Rawdata[Geography],E6)</f>
        <v>6264</v>
      </c>
      <c r="F16">
        <f>AVERAGEIFS(Rawdata[Units],Rawdata[Geography],E6)</f>
        <v>136.17391304347825</v>
      </c>
      <c r="H16" s="30" t="s">
        <v>5</v>
      </c>
      <c r="J16">
        <f>SUMIFS(Rawdata[Amount],Rawdata[Sales Person],$H16,Rawdata[Geography],$E$6)</f>
        <v>25221</v>
      </c>
      <c r="K16">
        <f>SUMIFS(Rawdata[Units], Rawdata[Sales Person],$H16, Rawdata[Geography],$E$6)</f>
        <v>288</v>
      </c>
      <c r="L16" s="34">
        <f t="shared" si="0"/>
        <v>1</v>
      </c>
      <c r="X16" s="30" t="s">
        <v>40</v>
      </c>
    </row>
    <row r="17" spans="8:24" x14ac:dyDescent="0.25">
      <c r="H17" s="30" t="s">
        <v>3</v>
      </c>
      <c r="J17">
        <f>SUMIFS(Rawdata[Amount],Rawdata[Sales Person],$H17,Rawdata[Geography],$E$6)</f>
        <v>8841</v>
      </c>
      <c r="K17">
        <f>SUMIFS(Rawdata[Units], Rawdata[Sales Person],$H17, Rawdata[Geography],$E$6)</f>
        <v>303</v>
      </c>
      <c r="L17" s="34">
        <f t="shared" si="0"/>
        <v>-1</v>
      </c>
      <c r="X17" s="30" t="s">
        <v>8</v>
      </c>
    </row>
    <row r="18" spans="8:24" x14ac:dyDescent="0.25">
      <c r="H18" s="30" t="s">
        <v>9</v>
      </c>
      <c r="J18">
        <f>SUMIFS(Rawdata[Amount],Rawdata[Sales Person],$H18,Rawdata[Geography],$E$6)</f>
        <v>24983</v>
      </c>
      <c r="K18">
        <f>SUMIFS(Rawdata[Units], Rawdata[Sales Person],$H18, Rawdata[Geography],$E$6)</f>
        <v>477</v>
      </c>
      <c r="L18" s="34">
        <f t="shared" si="0"/>
        <v>1</v>
      </c>
      <c r="X18" s="30" t="s">
        <v>9</v>
      </c>
    </row>
    <row r="19" spans="8:24" x14ac:dyDescent="0.25">
      <c r="H19" s="30" t="s">
        <v>10</v>
      </c>
      <c r="J19">
        <f>SUMIFS(Rawdata[Amount],Rawdata[Sales Person],$H19,Rawdata[Geography],$E$6)</f>
        <v>14714</v>
      </c>
      <c r="K19">
        <f>SUMIFS(Rawdata[Units], Rawdata[Sales Person],$H19, Rawdata[Geography],$E$6)</f>
        <v>915</v>
      </c>
      <c r="L19" s="34">
        <f t="shared" si="0"/>
        <v>1</v>
      </c>
      <c r="X19" s="30" t="s">
        <v>41</v>
      </c>
    </row>
    <row r="20" spans="8:24" x14ac:dyDescent="0.25">
      <c r="H20" s="30" t="s">
        <v>40</v>
      </c>
      <c r="J20">
        <f>SUMIFS(Rawdata[Amount],Rawdata[Sales Person],$H20,Rawdata[Geography],$E$6)</f>
        <v>20097</v>
      </c>
      <c r="K20">
        <f>SUMIFS(Rawdata[Units], Rawdata[Sales Person],$H20, Rawdata[Geography],$E$6)</f>
        <v>711</v>
      </c>
      <c r="L20" s="34">
        <f t="shared" si="0"/>
        <v>1</v>
      </c>
      <c r="X20" s="30" t="s">
        <v>6</v>
      </c>
    </row>
    <row r="21" spans="8:24" x14ac:dyDescent="0.25">
      <c r="X21" s="30" t="s">
        <v>40</v>
      </c>
    </row>
    <row r="22" spans="8:24" x14ac:dyDescent="0.25">
      <c r="X22" s="30" t="s">
        <v>7</v>
      </c>
    </row>
    <row r="23" spans="8:24" x14ac:dyDescent="0.25">
      <c r="X23" s="30" t="s">
        <v>5</v>
      </c>
    </row>
    <row r="24" spans="8:24" x14ac:dyDescent="0.25">
      <c r="X24" s="30" t="s">
        <v>2</v>
      </c>
    </row>
    <row r="25" spans="8:24" x14ac:dyDescent="0.25">
      <c r="X25" s="30" t="s">
        <v>3</v>
      </c>
    </row>
    <row r="26" spans="8:24" x14ac:dyDescent="0.25">
      <c r="X26" s="30" t="s">
        <v>10</v>
      </c>
    </row>
  </sheetData>
  <sortState xmlns:xlrd2="http://schemas.microsoft.com/office/spreadsheetml/2017/richdata2" ref="H11:K20">
    <sortCondition ref="H11:H20"/>
  </sortState>
  <mergeCells count="2">
    <mergeCell ref="B1:R3"/>
    <mergeCell ref="B4:R4"/>
  </mergeCells>
  <conditionalFormatting sqref="J11:J20">
    <cfRule type="dataBar" priority="4">
      <dataBar>
        <cfvo type="min"/>
        <cfvo type="max"/>
        <color rgb="FF638EC6"/>
      </dataBar>
      <extLst>
        <ext xmlns:x14="http://schemas.microsoft.com/office/spreadsheetml/2009/9/main" uri="{B025F937-C7B1-47D3-B67F-A62EFF666E3E}">
          <x14:id>{381B778A-648A-46EE-9D9F-5B9118F9A1B8}</x14:id>
        </ext>
      </extLst>
    </cfRule>
  </conditionalFormatting>
  <conditionalFormatting sqref="L10">
    <cfRule type="iconSet" priority="1">
      <iconSet iconSet="3Symbols">
        <cfvo type="percent" val="0"/>
        <cfvo type="percent" val="33"/>
        <cfvo type="percent" val="67"/>
      </iconSet>
    </cfRule>
  </conditionalFormatting>
  <dataValidations count="1">
    <dataValidation type="list" allowBlank="1" showInputMessage="1" showErrorMessage="1" sqref="E6" xr:uid="{363F0409-1913-4F2B-8B20-E51D067CD310}">
      <formula1>$X$8:$X$13</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381B778A-648A-46EE-9D9F-5B9118F9A1B8}">
            <x14:dataBar minLength="0" maxLength="100" gradient="0">
              <x14:cfvo type="autoMin"/>
              <x14:cfvo type="autoMax"/>
              <x14:negativeFillColor rgb="FFFF0000"/>
              <x14:axisColor rgb="FF000000"/>
            </x14:dataBar>
          </x14:cfRule>
          <xm:sqref>J11:J20</xm:sqref>
        </x14:conditionalFormatting>
        <x14:conditionalFormatting xmlns:xm="http://schemas.microsoft.com/office/excel/2006/main">
          <x14:cfRule type="iconSet" priority="3" id="{C881EF84-FE6D-4124-A193-771325AE7609}">
            <x14:iconSet iconSet="3Symbols" showValue="0" custom="1">
              <x14:cfvo type="percent">
                <xm:f>0</xm:f>
              </x14:cfvo>
              <x14:cfvo type="num">
                <xm:f>0</xm:f>
              </x14:cfvo>
              <x14:cfvo type="num">
                <xm:f>1</xm:f>
              </x14:cfvo>
              <x14:cfIcon iconSet="3Symbols" iconId="0"/>
              <x14:cfIcon iconSet="NoIcons" iconId="0"/>
              <x14:cfIcon iconSet="3Symbols" iconId="2"/>
            </x14:iconSet>
          </x14:cfRule>
          <xm:sqref>L11:L20</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69592-0B95-4BD9-921D-0392EB40F1E9}">
  <dimension ref="A1:R30"/>
  <sheetViews>
    <sheetView workbookViewId="0">
      <selection activeCell="Q12" sqref="Q12"/>
    </sheetView>
  </sheetViews>
  <sheetFormatPr defaultRowHeight="15" x14ac:dyDescent="0.25"/>
  <cols>
    <col min="1" max="1" width="3.28515625" customWidth="1"/>
    <col min="3" max="3" width="21.85546875" bestFit="1" customWidth="1"/>
    <col min="4" max="4" width="14.85546875" bestFit="1" customWidth="1"/>
    <col min="5" max="5" width="12.28515625" bestFit="1" customWidth="1"/>
    <col min="6" max="6" width="14.42578125" customWidth="1"/>
    <col min="7" max="7" width="11.85546875" customWidth="1"/>
    <col min="13" max="13" width="6.42578125" customWidth="1"/>
    <col min="14" max="14" width="7" customWidth="1"/>
    <col min="15" max="15" width="11.85546875" customWidth="1"/>
    <col min="16" max="16" width="9.42578125" customWidth="1"/>
    <col min="17" max="17" width="8.42578125" customWidth="1"/>
    <col min="18" max="18" width="10.140625" customWidth="1"/>
  </cols>
  <sheetData>
    <row r="1" spans="1:18" x14ac:dyDescent="0.25">
      <c r="A1" s="10"/>
      <c r="B1" s="37" t="s">
        <v>98</v>
      </c>
      <c r="C1" s="37"/>
      <c r="D1" s="37"/>
      <c r="E1" s="37"/>
      <c r="F1" s="37"/>
      <c r="G1" s="37"/>
      <c r="H1" s="37"/>
      <c r="I1" s="37"/>
      <c r="J1" s="37"/>
      <c r="K1" s="37"/>
      <c r="L1" s="37"/>
      <c r="M1" s="37"/>
      <c r="N1" s="37"/>
      <c r="O1" s="37"/>
      <c r="P1" s="37"/>
      <c r="Q1" s="37"/>
      <c r="R1" s="37"/>
    </row>
    <row r="2" spans="1:18" x14ac:dyDescent="0.25">
      <c r="A2" s="10"/>
      <c r="B2" s="37"/>
      <c r="C2" s="37"/>
      <c r="D2" s="37"/>
      <c r="E2" s="37"/>
      <c r="F2" s="37"/>
      <c r="G2" s="37"/>
      <c r="H2" s="37"/>
      <c r="I2" s="37"/>
      <c r="J2" s="37"/>
      <c r="K2" s="37"/>
      <c r="L2" s="37"/>
      <c r="M2" s="37"/>
      <c r="N2" s="37"/>
      <c r="O2" s="37"/>
      <c r="P2" s="37"/>
      <c r="Q2" s="37"/>
      <c r="R2" s="37"/>
    </row>
    <row r="3" spans="1:18" x14ac:dyDescent="0.25">
      <c r="A3" s="10"/>
      <c r="B3" s="37"/>
      <c r="C3" s="37"/>
      <c r="D3" s="37"/>
      <c r="E3" s="37"/>
      <c r="F3" s="37"/>
      <c r="G3" s="37"/>
      <c r="H3" s="37"/>
      <c r="I3" s="37"/>
      <c r="J3" s="37"/>
      <c r="K3" s="37"/>
      <c r="L3" s="37"/>
      <c r="M3" s="37"/>
      <c r="N3" s="37"/>
      <c r="O3" s="37"/>
      <c r="P3" s="37"/>
      <c r="Q3" s="37"/>
      <c r="R3" s="37"/>
    </row>
    <row r="4" spans="1:18" x14ac:dyDescent="0.25">
      <c r="A4" s="10"/>
      <c r="B4" s="38" t="s">
        <v>56</v>
      </c>
      <c r="C4" s="38"/>
      <c r="D4" s="38"/>
      <c r="E4" s="38"/>
      <c r="F4" s="38"/>
      <c r="G4" s="38"/>
      <c r="H4" s="38"/>
      <c r="I4" s="38"/>
      <c r="J4" s="38"/>
      <c r="K4" s="38"/>
      <c r="L4" s="38"/>
      <c r="M4" s="38"/>
      <c r="N4" s="38"/>
      <c r="O4" s="38"/>
      <c r="P4" s="38"/>
      <c r="Q4" s="38"/>
      <c r="R4" s="38"/>
    </row>
    <row r="7" spans="1:18" x14ac:dyDescent="0.25">
      <c r="C7" s="17" t="s">
        <v>73</v>
      </c>
      <c r="D7" t="s">
        <v>72</v>
      </c>
      <c r="E7" t="s">
        <v>71</v>
      </c>
      <c r="F7" t="s">
        <v>86</v>
      </c>
      <c r="G7" t="s">
        <v>99</v>
      </c>
    </row>
    <row r="8" spans="1:18" x14ac:dyDescent="0.25">
      <c r="C8" s="18" t="s">
        <v>4</v>
      </c>
      <c r="D8">
        <v>33551</v>
      </c>
      <c r="E8">
        <v>1566</v>
      </c>
      <c r="F8" s="22">
        <v>14946.919999999998</v>
      </c>
      <c r="G8" s="35">
        <v>0.44549849482876808</v>
      </c>
    </row>
    <row r="9" spans="1:18" x14ac:dyDescent="0.25">
      <c r="C9" s="18" t="s">
        <v>24</v>
      </c>
      <c r="D9">
        <v>35378</v>
      </c>
      <c r="E9">
        <v>1044</v>
      </c>
      <c r="F9" s="22">
        <v>30189.32</v>
      </c>
      <c r="G9" s="35">
        <v>0.85333597150771667</v>
      </c>
    </row>
    <row r="10" spans="1:18" x14ac:dyDescent="0.25">
      <c r="C10" s="18" t="s">
        <v>21</v>
      </c>
      <c r="D10">
        <v>37772</v>
      </c>
      <c r="E10">
        <v>1308</v>
      </c>
      <c r="F10" s="22">
        <v>26000</v>
      </c>
      <c r="G10" s="35">
        <v>0.68834056973419466</v>
      </c>
    </row>
    <row r="11" spans="1:18" x14ac:dyDescent="0.25">
      <c r="C11" s="18" t="s">
        <v>31</v>
      </c>
      <c r="D11">
        <v>39263</v>
      </c>
      <c r="E11">
        <v>1683</v>
      </c>
      <c r="F11" s="22">
        <v>29518.43</v>
      </c>
      <c r="G11" s="35">
        <v>0.75181290273285284</v>
      </c>
    </row>
    <row r="12" spans="1:18" x14ac:dyDescent="0.25">
      <c r="C12" s="18" t="s">
        <v>14</v>
      </c>
      <c r="D12">
        <v>43183</v>
      </c>
      <c r="E12">
        <v>2022</v>
      </c>
      <c r="F12" s="22">
        <v>19525.600000000002</v>
      </c>
      <c r="G12" s="35">
        <v>0.45215941458444298</v>
      </c>
    </row>
    <row r="13" spans="1:18" x14ac:dyDescent="0.25">
      <c r="C13" s="18" t="s">
        <v>19</v>
      </c>
      <c r="D13">
        <v>44744</v>
      </c>
      <c r="E13">
        <v>1956</v>
      </c>
      <c r="F13" s="22">
        <v>29800.160000000003</v>
      </c>
      <c r="G13" s="35">
        <v>0.66601466118362251</v>
      </c>
    </row>
    <row r="14" spans="1:18" x14ac:dyDescent="0.25">
      <c r="C14" s="18" t="s">
        <v>13</v>
      </c>
      <c r="D14">
        <v>47271</v>
      </c>
      <c r="E14">
        <v>1881</v>
      </c>
      <c r="F14" s="22">
        <v>29721.27</v>
      </c>
      <c r="G14" s="35">
        <v>0.62874214634765502</v>
      </c>
    </row>
    <row r="15" spans="1:18" x14ac:dyDescent="0.25">
      <c r="C15" s="18" t="s">
        <v>18</v>
      </c>
      <c r="D15">
        <v>52150</v>
      </c>
      <c r="E15">
        <v>1752</v>
      </c>
      <c r="F15" s="22">
        <v>40814.559999999998</v>
      </c>
      <c r="G15" s="35">
        <v>0.78263777564717163</v>
      </c>
    </row>
    <row r="16" spans="1:18" x14ac:dyDescent="0.25">
      <c r="C16" s="18" t="s">
        <v>20</v>
      </c>
      <c r="D16">
        <v>54712</v>
      </c>
      <c r="E16">
        <v>2196</v>
      </c>
      <c r="F16" s="22">
        <v>31390.480000000003</v>
      </c>
      <c r="G16" s="35">
        <v>0.57374031291124439</v>
      </c>
    </row>
    <row r="17" spans="3:7" x14ac:dyDescent="0.25">
      <c r="C17" s="18" t="s">
        <v>23</v>
      </c>
      <c r="D17">
        <v>56644</v>
      </c>
      <c r="E17">
        <v>1812</v>
      </c>
      <c r="F17" s="22">
        <v>44884.12</v>
      </c>
      <c r="G17" s="35">
        <v>0.79238966174705183</v>
      </c>
    </row>
    <row r="18" spans="3:7" x14ac:dyDescent="0.25">
      <c r="C18" s="18" t="s">
        <v>25</v>
      </c>
      <c r="D18">
        <v>57372</v>
      </c>
      <c r="E18">
        <v>2106</v>
      </c>
      <c r="F18" s="22">
        <v>29678.099999999995</v>
      </c>
      <c r="G18" s="35">
        <v>0.51729240744614091</v>
      </c>
    </row>
    <row r="19" spans="3:7" x14ac:dyDescent="0.25">
      <c r="C19" s="18" t="s">
        <v>29</v>
      </c>
      <c r="D19">
        <v>58009</v>
      </c>
      <c r="E19">
        <v>2976</v>
      </c>
      <c r="F19" s="22">
        <v>36700.840000000004</v>
      </c>
      <c r="G19" s="35">
        <v>0.6326749297522799</v>
      </c>
    </row>
    <row r="20" spans="3:7" x14ac:dyDescent="0.25">
      <c r="C20" s="18" t="s">
        <v>16</v>
      </c>
      <c r="D20">
        <v>62111</v>
      </c>
      <c r="E20">
        <v>2154</v>
      </c>
      <c r="F20" s="22">
        <v>43177.340000000004</v>
      </c>
      <c r="G20" s="35">
        <v>0.6951641416174269</v>
      </c>
    </row>
    <row r="21" spans="3:7" x14ac:dyDescent="0.25">
      <c r="C21" s="18" t="s">
        <v>17</v>
      </c>
      <c r="D21">
        <v>63721</v>
      </c>
      <c r="E21">
        <v>2331</v>
      </c>
      <c r="F21" s="22">
        <v>56471.590000000004</v>
      </c>
      <c r="G21" s="35">
        <v>0.88623201142480512</v>
      </c>
    </row>
    <row r="22" spans="3:7" x14ac:dyDescent="0.25">
      <c r="C22" s="18" t="s">
        <v>22</v>
      </c>
      <c r="D22">
        <v>66283</v>
      </c>
      <c r="E22">
        <v>2052</v>
      </c>
      <c r="F22" s="22">
        <v>46234.960000000006</v>
      </c>
      <c r="G22" s="35">
        <v>0.69753873542235578</v>
      </c>
    </row>
    <row r="23" spans="3:7" x14ac:dyDescent="0.25">
      <c r="C23" s="18" t="s">
        <v>30</v>
      </c>
      <c r="D23">
        <v>66500</v>
      </c>
      <c r="E23">
        <v>2802</v>
      </c>
      <c r="F23" s="22">
        <v>25899.020000000011</v>
      </c>
      <c r="G23" s="35">
        <v>0.38945894736842124</v>
      </c>
    </row>
    <row r="24" spans="3:7" x14ac:dyDescent="0.25">
      <c r="C24" s="18" t="s">
        <v>15</v>
      </c>
      <c r="D24">
        <v>68971</v>
      </c>
      <c r="E24">
        <v>1533</v>
      </c>
      <c r="F24" s="22">
        <v>50988.91</v>
      </c>
      <c r="G24" s="35">
        <v>0.73928042220643464</v>
      </c>
    </row>
    <row r="25" spans="3:7" x14ac:dyDescent="0.25">
      <c r="C25" s="18" t="s">
        <v>33</v>
      </c>
      <c r="D25">
        <v>69160</v>
      </c>
      <c r="E25">
        <v>1854</v>
      </c>
      <c r="F25" s="22">
        <v>46226.020000000004</v>
      </c>
      <c r="G25" s="35">
        <v>0.6683924233661076</v>
      </c>
    </row>
    <row r="26" spans="3:7" x14ac:dyDescent="0.25">
      <c r="C26" s="18" t="s">
        <v>27</v>
      </c>
      <c r="D26">
        <v>69461</v>
      </c>
      <c r="E26">
        <v>2982</v>
      </c>
      <c r="F26" s="22">
        <v>19572.14</v>
      </c>
      <c r="G26" s="35">
        <v>0.28177164164063284</v>
      </c>
    </row>
    <row r="27" spans="3:7" x14ac:dyDescent="0.25">
      <c r="C27" s="18" t="s">
        <v>26</v>
      </c>
      <c r="D27">
        <v>70273</v>
      </c>
      <c r="E27">
        <v>2142</v>
      </c>
      <c r="F27" s="22">
        <v>58277.8</v>
      </c>
      <c r="G27" s="35">
        <v>0.82930570773981471</v>
      </c>
    </row>
    <row r="28" spans="3:7" x14ac:dyDescent="0.25">
      <c r="C28" s="18" t="s">
        <v>32</v>
      </c>
      <c r="D28">
        <v>71967</v>
      </c>
      <c r="E28">
        <v>2301</v>
      </c>
      <c r="F28" s="22">
        <v>52063.35</v>
      </c>
      <c r="G28" s="35">
        <v>0.72343365709283425</v>
      </c>
    </row>
    <row r="29" spans="3:7" x14ac:dyDescent="0.25">
      <c r="C29" s="18" t="s">
        <v>28</v>
      </c>
      <c r="D29">
        <v>72373</v>
      </c>
      <c r="E29">
        <v>3207</v>
      </c>
      <c r="F29" s="22">
        <v>39084.340000000004</v>
      </c>
      <c r="G29" s="35">
        <v>0.54004034653807365</v>
      </c>
    </row>
    <row r="30" spans="3:7" x14ac:dyDescent="0.25">
      <c r="C30" s="18" t="s">
        <v>74</v>
      </c>
      <c r="D30">
        <v>1240869</v>
      </c>
      <c r="E30">
        <v>45660</v>
      </c>
      <c r="F30" s="22">
        <v>801165.2699999999</v>
      </c>
      <c r="G30" s="35">
        <v>0.64564854952456696</v>
      </c>
    </row>
  </sheetData>
  <mergeCells count="2">
    <mergeCell ref="B1:R3"/>
    <mergeCell ref="B4:R4"/>
  </mergeCells>
  <conditionalFormatting pivot="1" sqref="G8:G29">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4AA9F-C3EE-4A6C-9FA4-157E5C6E091B}">
  <dimension ref="A1:V15"/>
  <sheetViews>
    <sheetView workbookViewId="0">
      <selection activeCell="C7" sqref="C7:E7"/>
    </sheetView>
  </sheetViews>
  <sheetFormatPr defaultRowHeight="15" x14ac:dyDescent="0.25"/>
  <cols>
    <col min="1" max="1" width="4.5703125" customWidth="1"/>
    <col min="3" max="3" width="11" customWidth="1"/>
    <col min="4" max="4" width="13.7109375" customWidth="1"/>
    <col min="5" max="5" width="11" customWidth="1"/>
    <col min="22" max="22" width="5.42578125" customWidth="1"/>
  </cols>
  <sheetData>
    <row r="1" spans="1:22" x14ac:dyDescent="0.25">
      <c r="A1" s="10"/>
      <c r="B1" s="37" t="s">
        <v>55</v>
      </c>
      <c r="C1" s="37"/>
      <c r="D1" s="37"/>
      <c r="E1" s="37"/>
      <c r="F1" s="37"/>
      <c r="G1" s="37"/>
      <c r="H1" s="37"/>
      <c r="I1" s="37"/>
      <c r="J1" s="37"/>
      <c r="K1" s="37"/>
      <c r="L1" s="37"/>
      <c r="M1" s="37"/>
      <c r="N1" s="37"/>
      <c r="O1" s="37"/>
      <c r="P1" s="37"/>
      <c r="Q1" s="37"/>
      <c r="R1" s="37"/>
      <c r="S1" s="37"/>
      <c r="T1" s="37"/>
      <c r="U1" s="37"/>
      <c r="V1" s="37"/>
    </row>
    <row r="2" spans="1:22" x14ac:dyDescent="0.25">
      <c r="A2" s="10"/>
      <c r="B2" s="37"/>
      <c r="C2" s="37"/>
      <c r="D2" s="37"/>
      <c r="E2" s="37"/>
      <c r="F2" s="37"/>
      <c r="G2" s="37"/>
      <c r="H2" s="37"/>
      <c r="I2" s="37"/>
      <c r="J2" s="37"/>
      <c r="K2" s="37"/>
      <c r="L2" s="37"/>
      <c r="M2" s="37"/>
      <c r="N2" s="37"/>
      <c r="O2" s="37"/>
      <c r="P2" s="37"/>
      <c r="Q2" s="37"/>
      <c r="R2" s="37"/>
      <c r="S2" s="37"/>
      <c r="T2" s="37"/>
      <c r="U2" s="37"/>
      <c r="V2" s="37"/>
    </row>
    <row r="3" spans="1:22" x14ac:dyDescent="0.25">
      <c r="A3" s="10"/>
      <c r="B3" s="37"/>
      <c r="C3" s="37"/>
      <c r="D3" s="37"/>
      <c r="E3" s="37"/>
      <c r="F3" s="37"/>
      <c r="G3" s="37"/>
      <c r="H3" s="37"/>
      <c r="I3" s="37"/>
      <c r="J3" s="37"/>
      <c r="K3" s="37"/>
      <c r="L3" s="37"/>
      <c r="M3" s="37"/>
      <c r="N3" s="37"/>
      <c r="O3" s="37"/>
      <c r="P3" s="37"/>
      <c r="Q3" s="37"/>
      <c r="R3" s="37"/>
      <c r="S3" s="37"/>
      <c r="T3" s="37"/>
      <c r="U3" s="37"/>
      <c r="V3" s="37"/>
    </row>
    <row r="4" spans="1:22" ht="19.5" customHeight="1" x14ac:dyDescent="0.25">
      <c r="A4" s="10"/>
      <c r="B4" s="38" t="s">
        <v>56</v>
      </c>
      <c r="C4" s="38"/>
      <c r="D4" s="38"/>
      <c r="E4" s="38"/>
      <c r="F4" s="38"/>
      <c r="G4" s="38"/>
      <c r="H4" s="38"/>
      <c r="I4" s="38"/>
      <c r="J4" s="38"/>
      <c r="K4" s="38"/>
      <c r="L4" s="38"/>
      <c r="M4" s="38"/>
      <c r="N4" s="38"/>
      <c r="O4" s="38"/>
      <c r="P4" s="38"/>
      <c r="Q4" s="38"/>
      <c r="R4" s="38"/>
      <c r="S4" s="38"/>
      <c r="T4" s="38"/>
      <c r="U4" s="38"/>
      <c r="V4" s="38"/>
    </row>
    <row r="6" spans="1:22" x14ac:dyDescent="0.25">
      <c r="D6" t="s">
        <v>59</v>
      </c>
      <c r="E6" t="s">
        <v>49</v>
      </c>
    </row>
    <row r="7" spans="1:22" x14ac:dyDescent="0.25">
      <c r="C7" t="s">
        <v>67</v>
      </c>
      <c r="D7" t="s">
        <v>68</v>
      </c>
      <c r="E7" t="s">
        <v>69</v>
      </c>
    </row>
    <row r="8" spans="1:22" x14ac:dyDescent="0.25">
      <c r="C8" t="s">
        <v>57</v>
      </c>
      <c r="D8">
        <f>AVERAGE(Rawdata[Amount])</f>
        <v>4136.2299999999996</v>
      </c>
      <c r="E8">
        <f>AVERAGE(Rawdata[Units])</f>
        <v>152.19999999999999</v>
      </c>
    </row>
    <row r="9" spans="1:22" x14ac:dyDescent="0.25">
      <c r="C9" t="s">
        <v>58</v>
      </c>
      <c r="D9">
        <f>MEDIAN(Rawdata[Amount])</f>
        <v>3437</v>
      </c>
      <c r="E9">
        <f>MEDIAN(Rawdata[Units])</f>
        <v>124.5</v>
      </c>
    </row>
    <row r="10" spans="1:22" x14ac:dyDescent="0.25">
      <c r="C10" t="s">
        <v>60</v>
      </c>
      <c r="D10">
        <f>MIN(Rawdata[Amount])</f>
        <v>0</v>
      </c>
      <c r="E10">
        <f>MIN(Rawdata[Units])</f>
        <v>0</v>
      </c>
    </row>
    <row r="11" spans="1:22" x14ac:dyDescent="0.25">
      <c r="C11" t="s">
        <v>61</v>
      </c>
      <c r="D11">
        <f>MAX(Rawdata[Amount])</f>
        <v>16184</v>
      </c>
      <c r="E11">
        <f>MAX(Rawdata[Units])</f>
        <v>525</v>
      </c>
    </row>
    <row r="12" spans="1:22" x14ac:dyDescent="0.25">
      <c r="C12" t="s">
        <v>62</v>
      </c>
      <c r="D12">
        <f>D11-D10</f>
        <v>16184</v>
      </c>
      <c r="E12">
        <f>E11-E10</f>
        <v>525</v>
      </c>
    </row>
    <row r="14" spans="1:22" x14ac:dyDescent="0.25">
      <c r="C14" t="s">
        <v>63</v>
      </c>
      <c r="D14">
        <f>_xlfn.PERCENTILE.EXC(Rawdata[Amount],0.25)</f>
        <v>1652</v>
      </c>
      <c r="E14">
        <f>_xlfn.PERCENTILE.EXC(Rawdata[Units],0.25)</f>
        <v>54</v>
      </c>
    </row>
    <row r="15" spans="1:22" x14ac:dyDescent="0.25">
      <c r="C15" t="s">
        <v>64</v>
      </c>
      <c r="D15">
        <f>_xlfn.PERCENTILE.EXC(Rawdata[Amount],0.75)</f>
        <v>6245.75</v>
      </c>
      <c r="E15">
        <f>_xlfn.PERCENTILE.EXC(Rawdata[Units],0.75)</f>
        <v>223.5</v>
      </c>
    </row>
  </sheetData>
  <mergeCells count="2">
    <mergeCell ref="B1:V3"/>
    <mergeCell ref="B4:V4"/>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FBC49-07BA-404C-BBD3-3C9C16BE2FFA}">
  <dimension ref="A1:R305"/>
  <sheetViews>
    <sheetView zoomScaleNormal="100" workbookViewId="0">
      <selection activeCell="H18" sqref="H18"/>
    </sheetView>
  </sheetViews>
  <sheetFormatPr defaultRowHeight="15" x14ac:dyDescent="0.25"/>
  <cols>
    <col min="1" max="1" width="4" customWidth="1"/>
    <col min="2" max="2" width="16" bestFit="1" customWidth="1"/>
    <col min="3" max="3" width="13" bestFit="1" customWidth="1"/>
    <col min="4" max="4" width="21.85546875" bestFit="1" customWidth="1"/>
    <col min="5" max="5" width="13.42578125" customWidth="1"/>
    <col min="6" max="6" width="11" customWidth="1"/>
    <col min="16" max="16" width="8.85546875" customWidth="1"/>
    <col min="17" max="17" width="10.42578125" customWidth="1"/>
    <col min="18" max="18" width="7.28515625" customWidth="1"/>
  </cols>
  <sheetData>
    <row r="1" spans="1:18" x14ac:dyDescent="0.25">
      <c r="A1" s="10"/>
      <c r="B1" s="37" t="s">
        <v>65</v>
      </c>
      <c r="C1" s="37"/>
      <c r="D1" s="37"/>
      <c r="E1" s="37"/>
      <c r="F1" s="37"/>
      <c r="G1" s="37"/>
      <c r="H1" s="37"/>
      <c r="I1" s="37"/>
      <c r="J1" s="37"/>
      <c r="K1" s="37"/>
      <c r="L1" s="37"/>
      <c r="M1" s="37"/>
      <c r="N1" s="37"/>
      <c r="O1" s="37"/>
      <c r="P1" s="37"/>
      <c r="Q1" s="37"/>
      <c r="R1" s="37"/>
    </row>
    <row r="2" spans="1:18" x14ac:dyDescent="0.25">
      <c r="A2" s="10"/>
      <c r="B2" s="37"/>
      <c r="C2" s="37"/>
      <c r="D2" s="37"/>
      <c r="E2" s="37"/>
      <c r="F2" s="37"/>
      <c r="G2" s="37"/>
      <c r="H2" s="37"/>
      <c r="I2" s="37"/>
      <c r="J2" s="37"/>
      <c r="K2" s="37"/>
      <c r="L2" s="37"/>
      <c r="M2" s="37"/>
      <c r="N2" s="37"/>
      <c r="O2" s="37"/>
      <c r="P2" s="37"/>
      <c r="Q2" s="37"/>
      <c r="R2" s="37"/>
    </row>
    <row r="3" spans="1:18" ht="21" customHeight="1" x14ac:dyDescent="0.25">
      <c r="A3" s="10"/>
      <c r="B3" s="37"/>
      <c r="C3" s="37"/>
      <c r="D3" s="37"/>
      <c r="E3" s="37"/>
      <c r="F3" s="37"/>
      <c r="G3" s="37"/>
      <c r="H3" s="37"/>
      <c r="I3" s="37"/>
      <c r="J3" s="37"/>
      <c r="K3" s="37"/>
      <c r="L3" s="37"/>
      <c r="M3" s="37"/>
      <c r="N3" s="37"/>
      <c r="O3" s="37"/>
      <c r="P3" s="37"/>
      <c r="Q3" s="37"/>
      <c r="R3" s="37"/>
    </row>
    <row r="4" spans="1:18" x14ac:dyDescent="0.25">
      <c r="A4" s="10"/>
      <c r="B4" s="38" t="s">
        <v>56</v>
      </c>
      <c r="C4" s="38"/>
      <c r="D4" s="38"/>
      <c r="E4" s="38"/>
      <c r="F4" s="38"/>
      <c r="G4" s="38"/>
      <c r="H4" s="38"/>
      <c r="I4" s="38"/>
      <c r="J4" s="38"/>
      <c r="K4" s="38"/>
      <c r="L4" s="38"/>
      <c r="M4" s="38"/>
      <c r="N4" s="38"/>
      <c r="O4" s="38"/>
      <c r="P4" s="38"/>
      <c r="Q4" s="38"/>
      <c r="R4" s="38"/>
    </row>
    <row r="5" spans="1:18" x14ac:dyDescent="0.25">
      <c r="B5" s="4" t="s">
        <v>11</v>
      </c>
      <c r="C5" s="4" t="s">
        <v>12</v>
      </c>
      <c r="D5" s="4" t="s">
        <v>0</v>
      </c>
      <c r="E5" s="8" t="s">
        <v>1</v>
      </c>
      <c r="F5" s="8" t="s">
        <v>49</v>
      </c>
    </row>
    <row r="6" spans="1:18" x14ac:dyDescent="0.25">
      <c r="B6" t="s">
        <v>5</v>
      </c>
      <c r="C6" t="s">
        <v>36</v>
      </c>
      <c r="D6" t="s">
        <v>16</v>
      </c>
      <c r="E6" s="2">
        <v>16184</v>
      </c>
      <c r="F6" s="3">
        <v>39</v>
      </c>
    </row>
    <row r="7" spans="1:18" x14ac:dyDescent="0.25">
      <c r="B7" t="s">
        <v>5</v>
      </c>
      <c r="C7" t="s">
        <v>34</v>
      </c>
      <c r="D7" t="s">
        <v>20</v>
      </c>
      <c r="E7" s="2">
        <v>15610</v>
      </c>
      <c r="F7" s="3">
        <v>339</v>
      </c>
    </row>
    <row r="8" spans="1:18" x14ac:dyDescent="0.25">
      <c r="B8" t="s">
        <v>9</v>
      </c>
      <c r="C8" t="s">
        <v>34</v>
      </c>
      <c r="D8" t="s">
        <v>28</v>
      </c>
      <c r="E8" s="2">
        <v>14329</v>
      </c>
      <c r="F8" s="3">
        <v>150</v>
      </c>
    </row>
    <row r="9" spans="1:18" x14ac:dyDescent="0.25">
      <c r="B9" t="s">
        <v>5</v>
      </c>
      <c r="C9" t="s">
        <v>35</v>
      </c>
      <c r="D9" t="s">
        <v>15</v>
      </c>
      <c r="E9" s="2">
        <v>13391</v>
      </c>
      <c r="F9" s="3">
        <v>201</v>
      </c>
    </row>
    <row r="10" spans="1:18" x14ac:dyDescent="0.25">
      <c r="B10" t="s">
        <v>10</v>
      </c>
      <c r="C10" t="s">
        <v>39</v>
      </c>
      <c r="D10" t="s">
        <v>33</v>
      </c>
      <c r="E10" s="2">
        <v>12950</v>
      </c>
      <c r="F10" s="3">
        <v>30</v>
      </c>
    </row>
    <row r="11" spans="1:18" x14ac:dyDescent="0.25">
      <c r="B11" t="s">
        <v>40</v>
      </c>
      <c r="C11" t="s">
        <v>35</v>
      </c>
      <c r="D11" t="s">
        <v>32</v>
      </c>
      <c r="E11" s="2">
        <v>12348</v>
      </c>
      <c r="F11" s="3">
        <v>234</v>
      </c>
    </row>
    <row r="12" spans="1:18" x14ac:dyDescent="0.25">
      <c r="B12" t="s">
        <v>2</v>
      </c>
      <c r="C12" t="s">
        <v>37</v>
      </c>
      <c r="D12" t="s">
        <v>18</v>
      </c>
      <c r="E12" s="2">
        <v>11571</v>
      </c>
      <c r="F12" s="3">
        <v>138</v>
      </c>
    </row>
    <row r="13" spans="1:18" x14ac:dyDescent="0.25">
      <c r="B13" t="s">
        <v>9</v>
      </c>
      <c r="C13" t="s">
        <v>36</v>
      </c>
      <c r="D13" t="s">
        <v>27</v>
      </c>
      <c r="E13" s="2">
        <v>11522</v>
      </c>
      <c r="F13" s="3">
        <v>204</v>
      </c>
    </row>
    <row r="14" spans="1:18" x14ac:dyDescent="0.25">
      <c r="B14" t="s">
        <v>2</v>
      </c>
      <c r="C14" t="s">
        <v>36</v>
      </c>
      <c r="D14" t="s">
        <v>16</v>
      </c>
      <c r="E14" s="2">
        <v>11417</v>
      </c>
      <c r="F14" s="3">
        <v>21</v>
      </c>
    </row>
    <row r="15" spans="1:18" x14ac:dyDescent="0.25">
      <c r="B15" t="s">
        <v>41</v>
      </c>
      <c r="C15" t="s">
        <v>36</v>
      </c>
      <c r="D15" t="s">
        <v>13</v>
      </c>
      <c r="E15" s="2">
        <v>10311</v>
      </c>
      <c r="F15" s="3">
        <v>231</v>
      </c>
    </row>
    <row r="16" spans="1:18" x14ac:dyDescent="0.25">
      <c r="B16" t="s">
        <v>41</v>
      </c>
      <c r="C16" t="s">
        <v>36</v>
      </c>
      <c r="D16" t="s">
        <v>32</v>
      </c>
      <c r="E16" s="2">
        <v>10304</v>
      </c>
      <c r="F16" s="3">
        <v>84</v>
      </c>
    </row>
    <row r="17" spans="2:6" x14ac:dyDescent="0.25">
      <c r="B17" t="s">
        <v>7</v>
      </c>
      <c r="C17" t="s">
        <v>38</v>
      </c>
      <c r="D17" t="s">
        <v>30</v>
      </c>
      <c r="E17" s="2">
        <v>10129</v>
      </c>
      <c r="F17" s="3">
        <v>312</v>
      </c>
    </row>
    <row r="18" spans="2:6" x14ac:dyDescent="0.25">
      <c r="B18" t="s">
        <v>6</v>
      </c>
      <c r="C18" t="s">
        <v>36</v>
      </c>
      <c r="D18" t="s">
        <v>4</v>
      </c>
      <c r="E18" s="2">
        <v>10073</v>
      </c>
      <c r="F18" s="3">
        <v>120</v>
      </c>
    </row>
    <row r="19" spans="2:6" x14ac:dyDescent="0.25">
      <c r="B19" t="s">
        <v>2</v>
      </c>
      <c r="C19" t="s">
        <v>37</v>
      </c>
      <c r="D19" t="s">
        <v>17</v>
      </c>
      <c r="E19" s="2">
        <v>9926</v>
      </c>
      <c r="F19" s="3">
        <v>201</v>
      </c>
    </row>
    <row r="20" spans="2:6" x14ac:dyDescent="0.25">
      <c r="B20" t="s">
        <v>7</v>
      </c>
      <c r="C20" t="s">
        <v>37</v>
      </c>
      <c r="D20" t="s">
        <v>22</v>
      </c>
      <c r="E20" s="2">
        <v>9835</v>
      </c>
      <c r="F20" s="3">
        <v>207</v>
      </c>
    </row>
    <row r="21" spans="2:6" x14ac:dyDescent="0.25">
      <c r="B21" t="s">
        <v>40</v>
      </c>
      <c r="C21" t="s">
        <v>36</v>
      </c>
      <c r="D21" t="s">
        <v>33</v>
      </c>
      <c r="E21" s="2">
        <v>9772</v>
      </c>
      <c r="F21" s="3">
        <v>90</v>
      </c>
    </row>
    <row r="22" spans="2:6" x14ac:dyDescent="0.25">
      <c r="B22" t="s">
        <v>8</v>
      </c>
      <c r="C22" t="s">
        <v>37</v>
      </c>
      <c r="D22" t="s">
        <v>15</v>
      </c>
      <c r="E22" s="2">
        <v>9709</v>
      </c>
      <c r="F22" s="3">
        <v>30</v>
      </c>
    </row>
    <row r="23" spans="2:6" x14ac:dyDescent="0.25">
      <c r="B23" t="s">
        <v>8</v>
      </c>
      <c r="C23" t="s">
        <v>39</v>
      </c>
      <c r="D23" t="s">
        <v>18</v>
      </c>
      <c r="E23" s="2">
        <v>9660</v>
      </c>
      <c r="F23" s="3">
        <v>27</v>
      </c>
    </row>
    <row r="24" spans="2:6" x14ac:dyDescent="0.25">
      <c r="B24" t="s">
        <v>41</v>
      </c>
      <c r="C24" t="s">
        <v>36</v>
      </c>
      <c r="D24" t="s">
        <v>18</v>
      </c>
      <c r="E24" s="2">
        <v>9632</v>
      </c>
      <c r="F24" s="3">
        <v>288</v>
      </c>
    </row>
    <row r="25" spans="2:6" x14ac:dyDescent="0.25">
      <c r="B25" t="s">
        <v>9</v>
      </c>
      <c r="C25" t="s">
        <v>38</v>
      </c>
      <c r="D25" t="s">
        <v>33</v>
      </c>
      <c r="E25" s="2">
        <v>9506</v>
      </c>
      <c r="F25" s="3">
        <v>87</v>
      </c>
    </row>
    <row r="26" spans="2:6" x14ac:dyDescent="0.25">
      <c r="B26" t="s">
        <v>2</v>
      </c>
      <c r="C26" t="s">
        <v>39</v>
      </c>
      <c r="D26" t="s">
        <v>20</v>
      </c>
      <c r="E26" s="2">
        <v>9443</v>
      </c>
      <c r="F26" s="3">
        <v>162</v>
      </c>
    </row>
    <row r="27" spans="2:6" x14ac:dyDescent="0.25">
      <c r="B27" t="s">
        <v>3</v>
      </c>
      <c r="C27" t="s">
        <v>36</v>
      </c>
      <c r="D27" t="s">
        <v>16</v>
      </c>
      <c r="E27" s="2">
        <v>9198</v>
      </c>
      <c r="F27" s="3">
        <v>36</v>
      </c>
    </row>
    <row r="28" spans="2:6" x14ac:dyDescent="0.25">
      <c r="B28" t="s">
        <v>9</v>
      </c>
      <c r="C28" t="s">
        <v>36</v>
      </c>
      <c r="D28" t="s">
        <v>30</v>
      </c>
      <c r="E28" s="2">
        <v>9051</v>
      </c>
      <c r="F28" s="3">
        <v>57</v>
      </c>
    </row>
    <row r="29" spans="2:6" x14ac:dyDescent="0.25">
      <c r="B29" t="s">
        <v>40</v>
      </c>
      <c r="C29" t="s">
        <v>37</v>
      </c>
      <c r="D29" t="s">
        <v>29</v>
      </c>
      <c r="E29" s="2">
        <v>9002</v>
      </c>
      <c r="F29" s="3">
        <v>72</v>
      </c>
    </row>
    <row r="30" spans="2:6" x14ac:dyDescent="0.25">
      <c r="B30" t="s">
        <v>8</v>
      </c>
      <c r="C30" t="s">
        <v>39</v>
      </c>
      <c r="D30" t="s">
        <v>31</v>
      </c>
      <c r="E30" s="2">
        <v>8890</v>
      </c>
      <c r="F30" s="3">
        <v>210</v>
      </c>
    </row>
    <row r="31" spans="2:6" x14ac:dyDescent="0.25">
      <c r="B31" t="s">
        <v>40</v>
      </c>
      <c r="C31" t="s">
        <v>35</v>
      </c>
      <c r="D31" t="s">
        <v>33</v>
      </c>
      <c r="E31" s="2">
        <v>8869</v>
      </c>
      <c r="F31" s="3">
        <v>432</v>
      </c>
    </row>
    <row r="32" spans="2:6" x14ac:dyDescent="0.25">
      <c r="B32" t="s">
        <v>7</v>
      </c>
      <c r="C32" t="s">
        <v>34</v>
      </c>
      <c r="D32" t="s">
        <v>24</v>
      </c>
      <c r="E32" s="2">
        <v>8862</v>
      </c>
      <c r="F32" s="3">
        <v>189</v>
      </c>
    </row>
    <row r="33" spans="2:6" x14ac:dyDescent="0.25">
      <c r="B33" t="s">
        <v>3</v>
      </c>
      <c r="C33" t="s">
        <v>38</v>
      </c>
      <c r="D33" t="s">
        <v>26</v>
      </c>
      <c r="E33" s="2">
        <v>8841</v>
      </c>
      <c r="F33" s="3">
        <v>303</v>
      </c>
    </row>
    <row r="34" spans="2:6" x14ac:dyDescent="0.25">
      <c r="B34" t="s">
        <v>5</v>
      </c>
      <c r="C34" t="s">
        <v>37</v>
      </c>
      <c r="D34" t="s">
        <v>25</v>
      </c>
      <c r="E34" s="2">
        <v>8813</v>
      </c>
      <c r="F34" s="3">
        <v>21</v>
      </c>
    </row>
    <row r="35" spans="2:6" x14ac:dyDescent="0.25">
      <c r="B35" t="s">
        <v>9</v>
      </c>
      <c r="C35" t="s">
        <v>34</v>
      </c>
      <c r="D35" t="s">
        <v>20</v>
      </c>
      <c r="E35" s="2">
        <v>8463</v>
      </c>
      <c r="F35" s="3">
        <v>492</v>
      </c>
    </row>
    <row r="36" spans="2:6" x14ac:dyDescent="0.25">
      <c r="B36" t="s">
        <v>7</v>
      </c>
      <c r="C36" t="s">
        <v>36</v>
      </c>
      <c r="D36" t="s">
        <v>22</v>
      </c>
      <c r="E36" s="2">
        <v>8435</v>
      </c>
      <c r="F36" s="3">
        <v>42</v>
      </c>
    </row>
    <row r="37" spans="2:6" x14ac:dyDescent="0.25">
      <c r="B37" t="s">
        <v>2</v>
      </c>
      <c r="C37" t="s">
        <v>36</v>
      </c>
      <c r="D37" t="s">
        <v>29</v>
      </c>
      <c r="E37" s="2">
        <v>8211</v>
      </c>
      <c r="F37" s="3">
        <v>75</v>
      </c>
    </row>
    <row r="38" spans="2:6" x14ac:dyDescent="0.25">
      <c r="B38" t="s">
        <v>9</v>
      </c>
      <c r="C38" t="s">
        <v>34</v>
      </c>
      <c r="D38" t="s">
        <v>23</v>
      </c>
      <c r="E38" s="2">
        <v>8155</v>
      </c>
      <c r="F38" s="3">
        <v>90</v>
      </c>
    </row>
    <row r="39" spans="2:6" x14ac:dyDescent="0.25">
      <c r="B39" t="s">
        <v>6</v>
      </c>
      <c r="C39" t="s">
        <v>34</v>
      </c>
      <c r="D39" t="s">
        <v>26</v>
      </c>
      <c r="E39" s="2">
        <v>8008</v>
      </c>
      <c r="F39" s="3">
        <v>456</v>
      </c>
    </row>
    <row r="40" spans="2:6" x14ac:dyDescent="0.25">
      <c r="B40" t="s">
        <v>41</v>
      </c>
      <c r="C40" t="s">
        <v>34</v>
      </c>
      <c r="D40" t="s">
        <v>33</v>
      </c>
      <c r="E40" s="2">
        <v>7847</v>
      </c>
      <c r="F40" s="3">
        <v>174</v>
      </c>
    </row>
    <row r="41" spans="2:6" x14ac:dyDescent="0.25">
      <c r="B41" t="s">
        <v>9</v>
      </c>
      <c r="C41" t="s">
        <v>35</v>
      </c>
      <c r="D41" t="s">
        <v>15</v>
      </c>
      <c r="E41" s="2">
        <v>7833</v>
      </c>
      <c r="F41" s="3">
        <v>243</v>
      </c>
    </row>
    <row r="42" spans="2:6" x14ac:dyDescent="0.25">
      <c r="B42" t="s">
        <v>2</v>
      </c>
      <c r="C42" t="s">
        <v>39</v>
      </c>
      <c r="D42" t="s">
        <v>27</v>
      </c>
      <c r="E42" s="2">
        <v>7812</v>
      </c>
      <c r="F42" s="3">
        <v>81</v>
      </c>
    </row>
    <row r="43" spans="2:6" x14ac:dyDescent="0.25">
      <c r="B43" t="s">
        <v>3</v>
      </c>
      <c r="C43" t="s">
        <v>34</v>
      </c>
      <c r="D43" t="s">
        <v>32</v>
      </c>
      <c r="E43" s="2">
        <v>7777</v>
      </c>
      <c r="F43" s="3">
        <v>504</v>
      </c>
    </row>
    <row r="44" spans="2:6" x14ac:dyDescent="0.25">
      <c r="B44" t="s">
        <v>7</v>
      </c>
      <c r="C44" t="s">
        <v>34</v>
      </c>
      <c r="D44" t="s">
        <v>17</v>
      </c>
      <c r="E44" s="2">
        <v>7777</v>
      </c>
      <c r="F44" s="3">
        <v>39</v>
      </c>
    </row>
    <row r="45" spans="2:6" x14ac:dyDescent="0.25">
      <c r="B45" t="s">
        <v>6</v>
      </c>
      <c r="C45" t="s">
        <v>37</v>
      </c>
      <c r="D45" t="s">
        <v>31</v>
      </c>
      <c r="E45" s="2">
        <v>7693</v>
      </c>
      <c r="F45" s="3">
        <v>87</v>
      </c>
    </row>
    <row r="46" spans="2:6" x14ac:dyDescent="0.25">
      <c r="B46" t="s">
        <v>40</v>
      </c>
      <c r="C46" t="s">
        <v>37</v>
      </c>
      <c r="D46" t="s">
        <v>19</v>
      </c>
      <c r="E46" s="2">
        <v>7693</v>
      </c>
      <c r="F46" s="3">
        <v>21</v>
      </c>
    </row>
    <row r="47" spans="2:6" x14ac:dyDescent="0.25">
      <c r="B47" t="s">
        <v>2</v>
      </c>
      <c r="C47" t="s">
        <v>39</v>
      </c>
      <c r="D47" t="s">
        <v>21</v>
      </c>
      <c r="E47" s="2">
        <v>7651</v>
      </c>
      <c r="F47" s="3">
        <v>213</v>
      </c>
    </row>
    <row r="48" spans="2:6" x14ac:dyDescent="0.25">
      <c r="B48" t="s">
        <v>2</v>
      </c>
      <c r="C48" t="s">
        <v>34</v>
      </c>
      <c r="D48" t="s">
        <v>19</v>
      </c>
      <c r="E48" s="2">
        <v>7511</v>
      </c>
      <c r="F48" s="3">
        <v>120</v>
      </c>
    </row>
    <row r="49" spans="2:6" x14ac:dyDescent="0.25">
      <c r="B49" t="s">
        <v>5</v>
      </c>
      <c r="C49" t="s">
        <v>38</v>
      </c>
      <c r="D49" t="s">
        <v>25</v>
      </c>
      <c r="E49" s="2">
        <v>7483</v>
      </c>
      <c r="F49" s="3">
        <v>45</v>
      </c>
    </row>
    <row r="50" spans="2:6" x14ac:dyDescent="0.25">
      <c r="B50" t="s">
        <v>41</v>
      </c>
      <c r="C50" t="s">
        <v>35</v>
      </c>
      <c r="D50" t="s">
        <v>28</v>
      </c>
      <c r="E50" s="2">
        <v>7455</v>
      </c>
      <c r="F50" s="3">
        <v>216</v>
      </c>
    </row>
    <row r="51" spans="2:6" x14ac:dyDescent="0.25">
      <c r="B51" t="s">
        <v>6</v>
      </c>
      <c r="C51" t="s">
        <v>38</v>
      </c>
      <c r="D51" t="s">
        <v>21</v>
      </c>
      <c r="E51" s="2">
        <v>7322</v>
      </c>
      <c r="F51" s="3">
        <v>36</v>
      </c>
    </row>
    <row r="52" spans="2:6" x14ac:dyDescent="0.25">
      <c r="B52" t="s">
        <v>3</v>
      </c>
      <c r="C52" t="s">
        <v>37</v>
      </c>
      <c r="D52" t="s">
        <v>28</v>
      </c>
      <c r="E52" s="2">
        <v>7308</v>
      </c>
      <c r="F52" s="3">
        <v>327</v>
      </c>
    </row>
    <row r="53" spans="2:6" x14ac:dyDescent="0.25">
      <c r="B53" t="s">
        <v>5</v>
      </c>
      <c r="C53" t="s">
        <v>34</v>
      </c>
      <c r="D53" t="s">
        <v>15</v>
      </c>
      <c r="E53" s="2">
        <v>7280</v>
      </c>
      <c r="F53" s="3">
        <v>201</v>
      </c>
    </row>
    <row r="54" spans="2:6" x14ac:dyDescent="0.25">
      <c r="B54" t="s">
        <v>9</v>
      </c>
      <c r="C54" t="s">
        <v>37</v>
      </c>
      <c r="D54" t="s">
        <v>20</v>
      </c>
      <c r="E54" s="2">
        <v>7273</v>
      </c>
      <c r="F54" s="3">
        <v>96</v>
      </c>
    </row>
    <row r="55" spans="2:6" x14ac:dyDescent="0.25">
      <c r="B55" t="s">
        <v>3</v>
      </c>
      <c r="C55" t="s">
        <v>34</v>
      </c>
      <c r="D55" t="s">
        <v>14</v>
      </c>
      <c r="E55" s="2">
        <v>7259</v>
      </c>
      <c r="F55" s="3">
        <v>276</v>
      </c>
    </row>
    <row r="56" spans="2:6" x14ac:dyDescent="0.25">
      <c r="B56" t="s">
        <v>5</v>
      </c>
      <c r="C56" t="s">
        <v>38</v>
      </c>
      <c r="D56" t="s">
        <v>13</v>
      </c>
      <c r="E56" s="2">
        <v>7189</v>
      </c>
      <c r="F56" s="3">
        <v>54</v>
      </c>
    </row>
    <row r="57" spans="2:6" x14ac:dyDescent="0.25">
      <c r="B57" t="s">
        <v>8</v>
      </c>
      <c r="C57" t="s">
        <v>39</v>
      </c>
      <c r="D57" t="s">
        <v>30</v>
      </c>
      <c r="E57" s="2">
        <v>7021</v>
      </c>
      <c r="F57" s="3">
        <v>183</v>
      </c>
    </row>
    <row r="58" spans="2:6" x14ac:dyDescent="0.25">
      <c r="B58" t="s">
        <v>5</v>
      </c>
      <c r="C58" t="s">
        <v>34</v>
      </c>
      <c r="D58" t="s">
        <v>27</v>
      </c>
      <c r="E58" s="2">
        <v>6986</v>
      </c>
      <c r="F58" s="3">
        <v>21</v>
      </c>
    </row>
    <row r="59" spans="2:6" x14ac:dyDescent="0.25">
      <c r="B59" t="s">
        <v>5</v>
      </c>
      <c r="C59" t="s">
        <v>39</v>
      </c>
      <c r="D59" t="s">
        <v>22</v>
      </c>
      <c r="E59" s="2">
        <v>6909</v>
      </c>
      <c r="F59" s="3">
        <v>81</v>
      </c>
    </row>
    <row r="60" spans="2:6" x14ac:dyDescent="0.25">
      <c r="B60" t="s">
        <v>10</v>
      </c>
      <c r="C60" t="s">
        <v>38</v>
      </c>
      <c r="D60" t="s">
        <v>4</v>
      </c>
      <c r="E60" s="2">
        <v>6860</v>
      </c>
      <c r="F60" s="3">
        <v>126</v>
      </c>
    </row>
    <row r="61" spans="2:6" x14ac:dyDescent="0.25">
      <c r="B61" t="s">
        <v>40</v>
      </c>
      <c r="C61" t="s">
        <v>35</v>
      </c>
      <c r="D61" t="s">
        <v>22</v>
      </c>
      <c r="E61" s="2">
        <v>6853</v>
      </c>
      <c r="F61" s="3">
        <v>372</v>
      </c>
    </row>
    <row r="62" spans="2:6" x14ac:dyDescent="0.25">
      <c r="B62" t="s">
        <v>9</v>
      </c>
      <c r="C62" t="s">
        <v>34</v>
      </c>
      <c r="D62" t="s">
        <v>21</v>
      </c>
      <c r="E62" s="2">
        <v>6832</v>
      </c>
      <c r="F62" s="3">
        <v>27</v>
      </c>
    </row>
    <row r="63" spans="2:6" x14ac:dyDescent="0.25">
      <c r="B63" t="s">
        <v>6</v>
      </c>
      <c r="C63" t="s">
        <v>37</v>
      </c>
      <c r="D63" t="s">
        <v>26</v>
      </c>
      <c r="E63" s="2">
        <v>6818</v>
      </c>
      <c r="F63" s="3">
        <v>6</v>
      </c>
    </row>
    <row r="64" spans="2:6" x14ac:dyDescent="0.25">
      <c r="B64" t="s">
        <v>7</v>
      </c>
      <c r="C64" t="s">
        <v>35</v>
      </c>
      <c r="D64" t="s">
        <v>30</v>
      </c>
      <c r="E64" s="2">
        <v>6755</v>
      </c>
      <c r="F64" s="3">
        <v>252</v>
      </c>
    </row>
    <row r="65" spans="2:6" x14ac:dyDescent="0.25">
      <c r="B65" t="s">
        <v>40</v>
      </c>
      <c r="C65" t="s">
        <v>34</v>
      </c>
      <c r="D65" t="s">
        <v>26</v>
      </c>
      <c r="E65" s="2">
        <v>6748</v>
      </c>
      <c r="F65" s="3">
        <v>48</v>
      </c>
    </row>
    <row r="66" spans="2:6" x14ac:dyDescent="0.25">
      <c r="B66" t="s">
        <v>6</v>
      </c>
      <c r="C66" t="s">
        <v>34</v>
      </c>
      <c r="D66" t="s">
        <v>32</v>
      </c>
      <c r="E66" s="2">
        <v>6734</v>
      </c>
      <c r="F66" s="3">
        <v>123</v>
      </c>
    </row>
    <row r="67" spans="2:6" x14ac:dyDescent="0.25">
      <c r="B67" t="s">
        <v>8</v>
      </c>
      <c r="C67" t="s">
        <v>35</v>
      </c>
      <c r="D67" t="s">
        <v>32</v>
      </c>
      <c r="E67" s="2">
        <v>6706</v>
      </c>
      <c r="F67" s="3">
        <v>459</v>
      </c>
    </row>
    <row r="68" spans="2:6" x14ac:dyDescent="0.25">
      <c r="B68" t="s">
        <v>10</v>
      </c>
      <c r="C68" t="s">
        <v>36</v>
      </c>
      <c r="D68" t="s">
        <v>32</v>
      </c>
      <c r="E68" s="2">
        <v>6657</v>
      </c>
      <c r="F68" s="3">
        <v>303</v>
      </c>
    </row>
    <row r="69" spans="2:6" x14ac:dyDescent="0.25">
      <c r="B69" t="s">
        <v>3</v>
      </c>
      <c r="C69" t="s">
        <v>35</v>
      </c>
      <c r="D69" t="s">
        <v>15</v>
      </c>
      <c r="E69" s="2">
        <v>6657</v>
      </c>
      <c r="F69" s="3">
        <v>276</v>
      </c>
    </row>
    <row r="70" spans="2:6" x14ac:dyDescent="0.25">
      <c r="B70" t="s">
        <v>7</v>
      </c>
      <c r="C70" t="s">
        <v>37</v>
      </c>
      <c r="D70" t="s">
        <v>14</v>
      </c>
      <c r="E70" s="2">
        <v>6608</v>
      </c>
      <c r="F70" s="3">
        <v>225</v>
      </c>
    </row>
    <row r="71" spans="2:6" x14ac:dyDescent="0.25">
      <c r="B71" t="s">
        <v>2</v>
      </c>
      <c r="C71" t="s">
        <v>38</v>
      </c>
      <c r="D71" t="s">
        <v>28</v>
      </c>
      <c r="E71" s="2">
        <v>6580</v>
      </c>
      <c r="F71" s="3">
        <v>183</v>
      </c>
    </row>
    <row r="72" spans="2:6" x14ac:dyDescent="0.25">
      <c r="B72" t="s">
        <v>7</v>
      </c>
      <c r="C72" t="s">
        <v>37</v>
      </c>
      <c r="D72" t="s">
        <v>30</v>
      </c>
      <c r="E72" s="2">
        <v>6454</v>
      </c>
      <c r="F72" s="3">
        <v>54</v>
      </c>
    </row>
    <row r="73" spans="2:6" x14ac:dyDescent="0.25">
      <c r="B73" t="s">
        <v>8</v>
      </c>
      <c r="C73" t="s">
        <v>38</v>
      </c>
      <c r="D73" t="s">
        <v>21</v>
      </c>
      <c r="E73" s="2">
        <v>6433</v>
      </c>
      <c r="F73" s="3">
        <v>78</v>
      </c>
    </row>
    <row r="74" spans="2:6" x14ac:dyDescent="0.25">
      <c r="B74" t="s">
        <v>41</v>
      </c>
      <c r="C74" t="s">
        <v>37</v>
      </c>
      <c r="D74" t="s">
        <v>24</v>
      </c>
      <c r="E74" s="2">
        <v>6398</v>
      </c>
      <c r="F74" s="3">
        <v>102</v>
      </c>
    </row>
    <row r="75" spans="2:6" x14ac:dyDescent="0.25">
      <c r="B75" t="s">
        <v>7</v>
      </c>
      <c r="C75" t="s">
        <v>37</v>
      </c>
      <c r="D75" t="s">
        <v>33</v>
      </c>
      <c r="E75" s="2">
        <v>6391</v>
      </c>
      <c r="F75" s="3">
        <v>48</v>
      </c>
    </row>
    <row r="76" spans="2:6" x14ac:dyDescent="0.25">
      <c r="B76" t="s">
        <v>40</v>
      </c>
      <c r="C76" t="s">
        <v>39</v>
      </c>
      <c r="D76" t="s">
        <v>27</v>
      </c>
      <c r="E76" s="2">
        <v>6370</v>
      </c>
      <c r="F76" s="3">
        <v>30</v>
      </c>
    </row>
    <row r="77" spans="2:6" x14ac:dyDescent="0.25">
      <c r="B77" t="s">
        <v>5</v>
      </c>
      <c r="C77" t="s">
        <v>36</v>
      </c>
      <c r="D77" t="s">
        <v>23</v>
      </c>
      <c r="E77" s="2">
        <v>6314</v>
      </c>
      <c r="F77" s="3">
        <v>15</v>
      </c>
    </row>
    <row r="78" spans="2:6" x14ac:dyDescent="0.25">
      <c r="B78" t="s">
        <v>3</v>
      </c>
      <c r="C78" t="s">
        <v>34</v>
      </c>
      <c r="D78" t="s">
        <v>25</v>
      </c>
      <c r="E78" s="2">
        <v>6300</v>
      </c>
      <c r="F78" s="3">
        <v>42</v>
      </c>
    </row>
    <row r="79" spans="2:6" x14ac:dyDescent="0.25">
      <c r="B79" t="s">
        <v>8</v>
      </c>
      <c r="C79" t="s">
        <v>37</v>
      </c>
      <c r="D79" t="s">
        <v>26</v>
      </c>
      <c r="E79" s="2">
        <v>6279</v>
      </c>
      <c r="F79" s="3">
        <v>45</v>
      </c>
    </row>
    <row r="80" spans="2:6" x14ac:dyDescent="0.25">
      <c r="B80" t="s">
        <v>5</v>
      </c>
      <c r="C80" t="s">
        <v>34</v>
      </c>
      <c r="D80" t="s">
        <v>22</v>
      </c>
      <c r="E80" s="2">
        <v>6279</v>
      </c>
      <c r="F80" s="3">
        <v>237</v>
      </c>
    </row>
    <row r="81" spans="2:6" x14ac:dyDescent="0.25">
      <c r="B81" t="s">
        <v>5</v>
      </c>
      <c r="C81" t="s">
        <v>36</v>
      </c>
      <c r="D81" t="s">
        <v>13</v>
      </c>
      <c r="E81" s="2">
        <v>6146</v>
      </c>
      <c r="F81" s="3">
        <v>63</v>
      </c>
    </row>
    <row r="82" spans="2:6" x14ac:dyDescent="0.25">
      <c r="B82" t="s">
        <v>40</v>
      </c>
      <c r="C82" t="s">
        <v>37</v>
      </c>
      <c r="D82" t="s">
        <v>27</v>
      </c>
      <c r="E82" s="2">
        <v>6132</v>
      </c>
      <c r="F82" s="3">
        <v>93</v>
      </c>
    </row>
    <row r="83" spans="2:6" x14ac:dyDescent="0.25">
      <c r="B83" t="s">
        <v>40</v>
      </c>
      <c r="C83" t="s">
        <v>38</v>
      </c>
      <c r="D83" t="s">
        <v>4</v>
      </c>
      <c r="E83" s="2">
        <v>6125</v>
      </c>
      <c r="F83" s="3">
        <v>102</v>
      </c>
    </row>
    <row r="84" spans="2:6" x14ac:dyDescent="0.25">
      <c r="B84" t="s">
        <v>6</v>
      </c>
      <c r="C84" t="s">
        <v>36</v>
      </c>
      <c r="D84" t="s">
        <v>32</v>
      </c>
      <c r="E84" s="2">
        <v>6118</v>
      </c>
      <c r="F84" s="3">
        <v>9</v>
      </c>
    </row>
    <row r="85" spans="2:6" x14ac:dyDescent="0.25">
      <c r="B85" t="s">
        <v>41</v>
      </c>
      <c r="C85" t="s">
        <v>36</v>
      </c>
      <c r="D85" t="s">
        <v>30</v>
      </c>
      <c r="E85" s="2">
        <v>6118</v>
      </c>
      <c r="F85" s="3">
        <v>174</v>
      </c>
    </row>
    <row r="86" spans="2:6" x14ac:dyDescent="0.25">
      <c r="B86" t="s">
        <v>5</v>
      </c>
      <c r="C86" t="s">
        <v>36</v>
      </c>
      <c r="D86" t="s">
        <v>18</v>
      </c>
      <c r="E86" s="2">
        <v>6111</v>
      </c>
      <c r="F86" s="3">
        <v>3</v>
      </c>
    </row>
    <row r="87" spans="2:6" x14ac:dyDescent="0.25">
      <c r="B87" t="s">
        <v>6</v>
      </c>
      <c r="C87" t="s">
        <v>39</v>
      </c>
      <c r="D87" t="s">
        <v>17</v>
      </c>
      <c r="E87" s="2">
        <v>6048</v>
      </c>
      <c r="F87" s="3">
        <v>27</v>
      </c>
    </row>
    <row r="88" spans="2:6" x14ac:dyDescent="0.25">
      <c r="B88" t="s">
        <v>2</v>
      </c>
      <c r="C88" t="s">
        <v>39</v>
      </c>
      <c r="D88" t="s">
        <v>28</v>
      </c>
      <c r="E88" s="2">
        <v>6027</v>
      </c>
      <c r="F88" s="3">
        <v>144</v>
      </c>
    </row>
    <row r="89" spans="2:6" x14ac:dyDescent="0.25">
      <c r="B89" t="s">
        <v>41</v>
      </c>
      <c r="C89" t="s">
        <v>38</v>
      </c>
      <c r="D89" t="s">
        <v>22</v>
      </c>
      <c r="E89" s="2">
        <v>5915</v>
      </c>
      <c r="F89" s="3">
        <v>3</v>
      </c>
    </row>
    <row r="90" spans="2:6" x14ac:dyDescent="0.25">
      <c r="B90" t="s">
        <v>40</v>
      </c>
      <c r="C90" t="s">
        <v>39</v>
      </c>
      <c r="D90" t="s">
        <v>22</v>
      </c>
      <c r="E90" s="2">
        <v>5817</v>
      </c>
      <c r="F90" s="3">
        <v>12</v>
      </c>
    </row>
    <row r="91" spans="2:6" x14ac:dyDescent="0.25">
      <c r="B91" t="s">
        <v>40</v>
      </c>
      <c r="C91" t="s">
        <v>39</v>
      </c>
      <c r="D91" t="s">
        <v>15</v>
      </c>
      <c r="E91" s="2">
        <v>5775</v>
      </c>
      <c r="F91" s="3">
        <v>42</v>
      </c>
    </row>
    <row r="92" spans="2:6" x14ac:dyDescent="0.25">
      <c r="B92" t="s">
        <v>7</v>
      </c>
      <c r="C92" t="s">
        <v>38</v>
      </c>
      <c r="D92" t="s">
        <v>28</v>
      </c>
      <c r="E92" s="2">
        <v>5677</v>
      </c>
      <c r="F92" s="3">
        <v>258</v>
      </c>
    </row>
    <row r="93" spans="2:6" x14ac:dyDescent="0.25">
      <c r="B93" t="s">
        <v>40</v>
      </c>
      <c r="C93" t="s">
        <v>38</v>
      </c>
      <c r="D93" t="s">
        <v>13</v>
      </c>
      <c r="E93" s="2">
        <v>5670</v>
      </c>
      <c r="F93" s="3">
        <v>297</v>
      </c>
    </row>
    <row r="94" spans="2:6" x14ac:dyDescent="0.25">
      <c r="B94" t="s">
        <v>10</v>
      </c>
      <c r="C94" t="s">
        <v>38</v>
      </c>
      <c r="D94" t="s">
        <v>14</v>
      </c>
      <c r="E94" s="2">
        <v>5586</v>
      </c>
      <c r="F94" s="3">
        <v>525</v>
      </c>
    </row>
    <row r="95" spans="2:6" x14ac:dyDescent="0.25">
      <c r="B95" t="s">
        <v>7</v>
      </c>
      <c r="C95" t="s">
        <v>36</v>
      </c>
      <c r="D95" t="s">
        <v>29</v>
      </c>
      <c r="E95" s="2">
        <v>5551</v>
      </c>
      <c r="F95" s="3">
        <v>252</v>
      </c>
    </row>
    <row r="96" spans="2:6" x14ac:dyDescent="0.25">
      <c r="B96" t="s">
        <v>5</v>
      </c>
      <c r="C96" t="s">
        <v>38</v>
      </c>
      <c r="D96" t="s">
        <v>19</v>
      </c>
      <c r="E96" s="2">
        <v>5474</v>
      </c>
      <c r="F96" s="3">
        <v>168</v>
      </c>
    </row>
    <row r="97" spans="2:6" x14ac:dyDescent="0.25">
      <c r="B97" t="s">
        <v>40</v>
      </c>
      <c r="C97" t="s">
        <v>36</v>
      </c>
      <c r="D97" t="s">
        <v>25</v>
      </c>
      <c r="E97" s="2">
        <v>5439</v>
      </c>
      <c r="F97" s="3">
        <v>30</v>
      </c>
    </row>
    <row r="98" spans="2:6" x14ac:dyDescent="0.25">
      <c r="B98" t="s">
        <v>10</v>
      </c>
      <c r="C98" t="s">
        <v>34</v>
      </c>
      <c r="D98" t="s">
        <v>19</v>
      </c>
      <c r="E98" s="2">
        <v>5355</v>
      </c>
      <c r="F98" s="3">
        <v>204</v>
      </c>
    </row>
    <row r="99" spans="2:6" x14ac:dyDescent="0.25">
      <c r="B99" t="s">
        <v>7</v>
      </c>
      <c r="C99" t="s">
        <v>37</v>
      </c>
      <c r="D99" t="s">
        <v>26</v>
      </c>
      <c r="E99" s="2">
        <v>5306</v>
      </c>
      <c r="F99" s="3">
        <v>0</v>
      </c>
    </row>
    <row r="100" spans="2:6" x14ac:dyDescent="0.25">
      <c r="B100" t="s">
        <v>5</v>
      </c>
      <c r="C100" t="s">
        <v>39</v>
      </c>
      <c r="D100" t="s">
        <v>26</v>
      </c>
      <c r="E100" s="2">
        <v>5236</v>
      </c>
      <c r="F100" s="3">
        <v>51</v>
      </c>
    </row>
    <row r="101" spans="2:6" x14ac:dyDescent="0.25">
      <c r="B101" t="s">
        <v>7</v>
      </c>
      <c r="C101" t="s">
        <v>35</v>
      </c>
      <c r="D101" t="s">
        <v>28</v>
      </c>
      <c r="E101" s="2">
        <v>5194</v>
      </c>
      <c r="F101" s="3">
        <v>288</v>
      </c>
    </row>
    <row r="102" spans="2:6" x14ac:dyDescent="0.25">
      <c r="B102" t="s">
        <v>5</v>
      </c>
      <c r="C102" t="s">
        <v>38</v>
      </c>
      <c r="D102" t="s">
        <v>32</v>
      </c>
      <c r="E102" s="2">
        <v>5075</v>
      </c>
      <c r="F102" s="3">
        <v>21</v>
      </c>
    </row>
    <row r="103" spans="2:6" x14ac:dyDescent="0.25">
      <c r="B103" t="s">
        <v>40</v>
      </c>
      <c r="C103" t="s">
        <v>34</v>
      </c>
      <c r="D103" t="s">
        <v>17</v>
      </c>
      <c r="E103" s="2">
        <v>5019</v>
      </c>
      <c r="F103" s="3">
        <v>156</v>
      </c>
    </row>
    <row r="104" spans="2:6" x14ac:dyDescent="0.25">
      <c r="B104" t="s">
        <v>8</v>
      </c>
      <c r="C104" t="s">
        <v>36</v>
      </c>
      <c r="D104" t="s">
        <v>23</v>
      </c>
      <c r="E104" s="2">
        <v>5019</v>
      </c>
      <c r="F104" s="3">
        <v>150</v>
      </c>
    </row>
    <row r="105" spans="2:6" x14ac:dyDescent="0.25">
      <c r="B105" t="s">
        <v>8</v>
      </c>
      <c r="C105" t="s">
        <v>35</v>
      </c>
      <c r="D105" t="s">
        <v>22</v>
      </c>
      <c r="E105" s="2">
        <v>5012</v>
      </c>
      <c r="F105" s="3">
        <v>210</v>
      </c>
    </row>
    <row r="106" spans="2:6" x14ac:dyDescent="0.25">
      <c r="B106" t="s">
        <v>5</v>
      </c>
      <c r="C106" t="s">
        <v>37</v>
      </c>
      <c r="D106" t="s">
        <v>14</v>
      </c>
      <c r="E106" s="2">
        <v>4991</v>
      </c>
      <c r="F106" s="3">
        <v>12</v>
      </c>
    </row>
    <row r="107" spans="2:6" x14ac:dyDescent="0.25">
      <c r="B107" t="s">
        <v>10</v>
      </c>
      <c r="C107" t="s">
        <v>34</v>
      </c>
      <c r="D107" t="s">
        <v>26</v>
      </c>
      <c r="E107" s="2">
        <v>4991</v>
      </c>
      <c r="F107" s="3">
        <v>9</v>
      </c>
    </row>
    <row r="108" spans="2:6" x14ac:dyDescent="0.25">
      <c r="B108" t="s">
        <v>6</v>
      </c>
      <c r="C108" t="s">
        <v>36</v>
      </c>
      <c r="D108" t="s">
        <v>17</v>
      </c>
      <c r="E108" s="2">
        <v>4970</v>
      </c>
      <c r="F108" s="3">
        <v>156</v>
      </c>
    </row>
    <row r="109" spans="2:6" x14ac:dyDescent="0.25">
      <c r="B109" t="s">
        <v>3</v>
      </c>
      <c r="C109" t="s">
        <v>39</v>
      </c>
      <c r="D109" t="s">
        <v>26</v>
      </c>
      <c r="E109" s="2">
        <v>4956</v>
      </c>
      <c r="F109" s="3">
        <v>171</v>
      </c>
    </row>
    <row r="110" spans="2:6" x14ac:dyDescent="0.25">
      <c r="B110" t="s">
        <v>6</v>
      </c>
      <c r="C110" t="s">
        <v>37</v>
      </c>
      <c r="D110" t="s">
        <v>23</v>
      </c>
      <c r="E110" s="2">
        <v>4949</v>
      </c>
      <c r="F110" s="3">
        <v>189</v>
      </c>
    </row>
    <row r="111" spans="2:6" x14ac:dyDescent="0.25">
      <c r="B111" t="s">
        <v>41</v>
      </c>
      <c r="C111" t="s">
        <v>34</v>
      </c>
      <c r="D111" t="s">
        <v>23</v>
      </c>
      <c r="E111" s="2">
        <v>4935</v>
      </c>
      <c r="F111" s="3">
        <v>126</v>
      </c>
    </row>
    <row r="112" spans="2:6" x14ac:dyDescent="0.25">
      <c r="B112" t="s">
        <v>10</v>
      </c>
      <c r="C112" t="s">
        <v>39</v>
      </c>
      <c r="D112" t="s">
        <v>21</v>
      </c>
      <c r="E112" s="2">
        <v>4858</v>
      </c>
      <c r="F112" s="3">
        <v>279</v>
      </c>
    </row>
    <row r="113" spans="2:6" x14ac:dyDescent="0.25">
      <c r="B113" t="s">
        <v>2</v>
      </c>
      <c r="C113" t="s">
        <v>39</v>
      </c>
      <c r="D113" t="s">
        <v>15</v>
      </c>
      <c r="E113" s="2">
        <v>4802</v>
      </c>
      <c r="F113" s="3">
        <v>36</v>
      </c>
    </row>
    <row r="114" spans="2:6" x14ac:dyDescent="0.25">
      <c r="B114" t="s">
        <v>6</v>
      </c>
      <c r="C114" t="s">
        <v>35</v>
      </c>
      <c r="D114" t="s">
        <v>30</v>
      </c>
      <c r="E114" s="2">
        <v>4781</v>
      </c>
      <c r="F114" s="3">
        <v>123</v>
      </c>
    </row>
    <row r="115" spans="2:6" x14ac:dyDescent="0.25">
      <c r="B115" t="s">
        <v>41</v>
      </c>
      <c r="C115" t="s">
        <v>35</v>
      </c>
      <c r="D115" t="s">
        <v>13</v>
      </c>
      <c r="E115" s="2">
        <v>4760</v>
      </c>
      <c r="F115" s="3">
        <v>69</v>
      </c>
    </row>
    <row r="116" spans="2:6" x14ac:dyDescent="0.25">
      <c r="B116" t="s">
        <v>8</v>
      </c>
      <c r="C116" t="s">
        <v>35</v>
      </c>
      <c r="D116" t="s">
        <v>27</v>
      </c>
      <c r="E116" s="2">
        <v>4753</v>
      </c>
      <c r="F116" s="3">
        <v>300</v>
      </c>
    </row>
    <row r="117" spans="2:6" x14ac:dyDescent="0.25">
      <c r="B117" t="s">
        <v>5</v>
      </c>
      <c r="C117" t="s">
        <v>35</v>
      </c>
      <c r="D117" t="s">
        <v>31</v>
      </c>
      <c r="E117" s="2">
        <v>4753</v>
      </c>
      <c r="F117" s="3">
        <v>246</v>
      </c>
    </row>
    <row r="118" spans="2:6" x14ac:dyDescent="0.25">
      <c r="B118" t="s">
        <v>40</v>
      </c>
      <c r="C118" t="s">
        <v>35</v>
      </c>
      <c r="D118" t="s">
        <v>16</v>
      </c>
      <c r="E118" s="2">
        <v>4725</v>
      </c>
      <c r="F118" s="3">
        <v>174</v>
      </c>
    </row>
    <row r="119" spans="2:6" x14ac:dyDescent="0.25">
      <c r="B119" t="s">
        <v>10</v>
      </c>
      <c r="C119" t="s">
        <v>37</v>
      </c>
      <c r="D119" t="s">
        <v>23</v>
      </c>
      <c r="E119" s="2">
        <v>4683</v>
      </c>
      <c r="F119" s="3">
        <v>30</v>
      </c>
    </row>
    <row r="120" spans="2:6" x14ac:dyDescent="0.25">
      <c r="B120" t="s">
        <v>7</v>
      </c>
      <c r="C120" t="s">
        <v>35</v>
      </c>
      <c r="D120" t="s">
        <v>14</v>
      </c>
      <c r="E120" s="2">
        <v>4606</v>
      </c>
      <c r="F120" s="3">
        <v>63</v>
      </c>
    </row>
    <row r="121" spans="2:6" x14ac:dyDescent="0.25">
      <c r="B121" t="s">
        <v>3</v>
      </c>
      <c r="C121" t="s">
        <v>37</v>
      </c>
      <c r="D121" t="s">
        <v>29</v>
      </c>
      <c r="E121" s="2">
        <v>4592</v>
      </c>
      <c r="F121" s="3">
        <v>324</v>
      </c>
    </row>
    <row r="122" spans="2:6" x14ac:dyDescent="0.25">
      <c r="B122" t="s">
        <v>7</v>
      </c>
      <c r="C122" t="s">
        <v>35</v>
      </c>
      <c r="D122" t="s">
        <v>19</v>
      </c>
      <c r="E122" s="2">
        <v>4585</v>
      </c>
      <c r="F122" s="3">
        <v>240</v>
      </c>
    </row>
    <row r="123" spans="2:6" x14ac:dyDescent="0.25">
      <c r="B123" t="s">
        <v>7</v>
      </c>
      <c r="C123" t="s">
        <v>37</v>
      </c>
      <c r="D123" t="s">
        <v>17</v>
      </c>
      <c r="E123" s="2">
        <v>4487</v>
      </c>
      <c r="F123" s="3">
        <v>111</v>
      </c>
    </row>
    <row r="124" spans="2:6" x14ac:dyDescent="0.25">
      <c r="B124" t="s">
        <v>7</v>
      </c>
      <c r="C124" t="s">
        <v>37</v>
      </c>
      <c r="D124" t="s">
        <v>16</v>
      </c>
      <c r="E124" s="2">
        <v>4487</v>
      </c>
      <c r="F124" s="3">
        <v>333</v>
      </c>
    </row>
    <row r="125" spans="2:6" x14ac:dyDescent="0.25">
      <c r="B125" t="s">
        <v>5</v>
      </c>
      <c r="C125" t="s">
        <v>35</v>
      </c>
      <c r="D125" t="s">
        <v>29</v>
      </c>
      <c r="E125" s="2">
        <v>4480</v>
      </c>
      <c r="F125" s="3">
        <v>357</v>
      </c>
    </row>
    <row r="126" spans="2:6" x14ac:dyDescent="0.25">
      <c r="B126" t="s">
        <v>7</v>
      </c>
      <c r="C126" t="s">
        <v>39</v>
      </c>
      <c r="D126" t="s">
        <v>17</v>
      </c>
      <c r="E126" s="2">
        <v>4438</v>
      </c>
      <c r="F126" s="3">
        <v>246</v>
      </c>
    </row>
    <row r="127" spans="2:6" x14ac:dyDescent="0.25">
      <c r="B127" t="s">
        <v>40</v>
      </c>
      <c r="C127" t="s">
        <v>36</v>
      </c>
      <c r="D127" t="s">
        <v>13</v>
      </c>
      <c r="E127" s="2">
        <v>4424</v>
      </c>
      <c r="F127" s="3">
        <v>201</v>
      </c>
    </row>
    <row r="128" spans="2:6" x14ac:dyDescent="0.25">
      <c r="B128" t="s">
        <v>2</v>
      </c>
      <c r="C128" t="s">
        <v>38</v>
      </c>
      <c r="D128" t="s">
        <v>23</v>
      </c>
      <c r="E128" s="2">
        <v>4417</v>
      </c>
      <c r="F128" s="3">
        <v>153</v>
      </c>
    </row>
    <row r="129" spans="2:6" x14ac:dyDescent="0.25">
      <c r="B129" t="s">
        <v>2</v>
      </c>
      <c r="C129" t="s">
        <v>38</v>
      </c>
      <c r="D129" t="s">
        <v>31</v>
      </c>
      <c r="E129" s="2">
        <v>4326</v>
      </c>
      <c r="F129" s="3">
        <v>348</v>
      </c>
    </row>
    <row r="130" spans="2:6" x14ac:dyDescent="0.25">
      <c r="B130" t="s">
        <v>6</v>
      </c>
      <c r="C130" t="s">
        <v>36</v>
      </c>
      <c r="D130" t="s">
        <v>13</v>
      </c>
      <c r="E130" s="2">
        <v>4319</v>
      </c>
      <c r="F130" s="3">
        <v>30</v>
      </c>
    </row>
    <row r="131" spans="2:6" x14ac:dyDescent="0.25">
      <c r="B131" t="s">
        <v>9</v>
      </c>
      <c r="C131" t="s">
        <v>37</v>
      </c>
      <c r="D131" t="s">
        <v>25</v>
      </c>
      <c r="E131" s="2">
        <v>4305</v>
      </c>
      <c r="F131" s="3">
        <v>156</v>
      </c>
    </row>
    <row r="132" spans="2:6" x14ac:dyDescent="0.25">
      <c r="B132" t="s">
        <v>6</v>
      </c>
      <c r="C132" t="s">
        <v>34</v>
      </c>
      <c r="D132" t="s">
        <v>27</v>
      </c>
      <c r="E132" s="2">
        <v>4242</v>
      </c>
      <c r="F132" s="3">
        <v>207</v>
      </c>
    </row>
    <row r="133" spans="2:6" x14ac:dyDescent="0.25">
      <c r="B133" t="s">
        <v>9</v>
      </c>
      <c r="C133" t="s">
        <v>38</v>
      </c>
      <c r="D133" t="s">
        <v>24</v>
      </c>
      <c r="E133" s="2">
        <v>4137</v>
      </c>
      <c r="F133" s="3">
        <v>60</v>
      </c>
    </row>
    <row r="134" spans="2:6" x14ac:dyDescent="0.25">
      <c r="B134" t="s">
        <v>10</v>
      </c>
      <c r="C134" t="s">
        <v>34</v>
      </c>
      <c r="D134" t="s">
        <v>22</v>
      </c>
      <c r="E134" s="2">
        <v>4053</v>
      </c>
      <c r="F134" s="3">
        <v>24</v>
      </c>
    </row>
    <row r="135" spans="2:6" x14ac:dyDescent="0.25">
      <c r="B135" t="s">
        <v>40</v>
      </c>
      <c r="C135" t="s">
        <v>34</v>
      </c>
      <c r="D135" t="s">
        <v>19</v>
      </c>
      <c r="E135" s="2">
        <v>4018</v>
      </c>
      <c r="F135" s="3">
        <v>162</v>
      </c>
    </row>
    <row r="136" spans="2:6" x14ac:dyDescent="0.25">
      <c r="B136" t="s">
        <v>5</v>
      </c>
      <c r="C136" t="s">
        <v>39</v>
      </c>
      <c r="D136" t="s">
        <v>24</v>
      </c>
      <c r="E136" s="2">
        <v>4018</v>
      </c>
      <c r="F136" s="3">
        <v>171</v>
      </c>
    </row>
    <row r="137" spans="2:6" x14ac:dyDescent="0.25">
      <c r="B137" t="s">
        <v>2</v>
      </c>
      <c r="C137" t="s">
        <v>39</v>
      </c>
      <c r="D137" t="s">
        <v>33</v>
      </c>
      <c r="E137" s="2">
        <v>4018</v>
      </c>
      <c r="F137" s="3">
        <v>126</v>
      </c>
    </row>
    <row r="138" spans="2:6" x14ac:dyDescent="0.25">
      <c r="B138" t="s">
        <v>3</v>
      </c>
      <c r="C138" t="s">
        <v>37</v>
      </c>
      <c r="D138" t="s">
        <v>17</v>
      </c>
      <c r="E138" s="2">
        <v>3983</v>
      </c>
      <c r="F138" s="3">
        <v>144</v>
      </c>
    </row>
    <row r="139" spans="2:6" x14ac:dyDescent="0.25">
      <c r="B139" t="s">
        <v>41</v>
      </c>
      <c r="C139" t="s">
        <v>39</v>
      </c>
      <c r="D139" t="s">
        <v>14</v>
      </c>
      <c r="E139" s="2">
        <v>3976</v>
      </c>
      <c r="F139" s="3">
        <v>72</v>
      </c>
    </row>
    <row r="140" spans="2:6" x14ac:dyDescent="0.25">
      <c r="B140" t="s">
        <v>9</v>
      </c>
      <c r="C140" t="s">
        <v>39</v>
      </c>
      <c r="D140" t="s">
        <v>24</v>
      </c>
      <c r="E140" s="2">
        <v>3920</v>
      </c>
      <c r="F140" s="3">
        <v>306</v>
      </c>
    </row>
    <row r="141" spans="2:6" x14ac:dyDescent="0.25">
      <c r="B141" t="s">
        <v>6</v>
      </c>
      <c r="C141" t="s">
        <v>35</v>
      </c>
      <c r="D141" t="s">
        <v>27</v>
      </c>
      <c r="E141" s="2">
        <v>3864</v>
      </c>
      <c r="F141" s="3">
        <v>177</v>
      </c>
    </row>
    <row r="142" spans="2:6" x14ac:dyDescent="0.25">
      <c r="B142" t="s">
        <v>9</v>
      </c>
      <c r="C142" t="s">
        <v>38</v>
      </c>
      <c r="D142" t="s">
        <v>25</v>
      </c>
      <c r="E142" s="2">
        <v>3850</v>
      </c>
      <c r="F142" s="3">
        <v>102</v>
      </c>
    </row>
    <row r="143" spans="2:6" x14ac:dyDescent="0.25">
      <c r="B143" t="s">
        <v>7</v>
      </c>
      <c r="C143" t="s">
        <v>34</v>
      </c>
      <c r="D143" t="s">
        <v>15</v>
      </c>
      <c r="E143" s="2">
        <v>3829</v>
      </c>
      <c r="F143" s="3">
        <v>24</v>
      </c>
    </row>
    <row r="144" spans="2:6" x14ac:dyDescent="0.25">
      <c r="B144" t="s">
        <v>10</v>
      </c>
      <c r="C144" t="s">
        <v>35</v>
      </c>
      <c r="D144" t="s">
        <v>18</v>
      </c>
      <c r="E144" s="2">
        <v>3808</v>
      </c>
      <c r="F144" s="3">
        <v>279</v>
      </c>
    </row>
    <row r="145" spans="2:6" x14ac:dyDescent="0.25">
      <c r="B145" t="s">
        <v>40</v>
      </c>
      <c r="C145" t="s">
        <v>34</v>
      </c>
      <c r="D145" t="s">
        <v>33</v>
      </c>
      <c r="E145" s="2">
        <v>3794</v>
      </c>
      <c r="F145" s="3">
        <v>159</v>
      </c>
    </row>
    <row r="146" spans="2:6" x14ac:dyDescent="0.25">
      <c r="B146" t="s">
        <v>3</v>
      </c>
      <c r="C146" t="s">
        <v>36</v>
      </c>
      <c r="D146" t="s">
        <v>23</v>
      </c>
      <c r="E146" s="2">
        <v>3773</v>
      </c>
      <c r="F146" s="3">
        <v>165</v>
      </c>
    </row>
    <row r="147" spans="2:6" x14ac:dyDescent="0.25">
      <c r="B147" t="s">
        <v>6</v>
      </c>
      <c r="C147" t="s">
        <v>34</v>
      </c>
      <c r="D147" t="s">
        <v>17</v>
      </c>
      <c r="E147" s="2">
        <v>3759</v>
      </c>
      <c r="F147" s="3">
        <v>150</v>
      </c>
    </row>
    <row r="148" spans="2:6" x14ac:dyDescent="0.25">
      <c r="B148" t="s">
        <v>8</v>
      </c>
      <c r="C148" t="s">
        <v>38</v>
      </c>
      <c r="D148" t="s">
        <v>32</v>
      </c>
      <c r="E148" s="2">
        <v>3752</v>
      </c>
      <c r="F148" s="3">
        <v>213</v>
      </c>
    </row>
    <row r="149" spans="2:6" x14ac:dyDescent="0.25">
      <c r="B149" t="s">
        <v>3</v>
      </c>
      <c r="C149" t="s">
        <v>34</v>
      </c>
      <c r="D149" t="s">
        <v>28</v>
      </c>
      <c r="E149" s="2">
        <v>3689</v>
      </c>
      <c r="F149" s="3">
        <v>312</v>
      </c>
    </row>
    <row r="150" spans="2:6" x14ac:dyDescent="0.25">
      <c r="B150" t="s">
        <v>3</v>
      </c>
      <c r="C150" t="s">
        <v>39</v>
      </c>
      <c r="D150" t="s">
        <v>29</v>
      </c>
      <c r="E150" s="2">
        <v>3640</v>
      </c>
      <c r="F150" s="3">
        <v>51</v>
      </c>
    </row>
    <row r="151" spans="2:6" x14ac:dyDescent="0.25">
      <c r="B151" t="s">
        <v>8</v>
      </c>
      <c r="C151" t="s">
        <v>35</v>
      </c>
      <c r="D151" t="s">
        <v>30</v>
      </c>
      <c r="E151" s="2">
        <v>3598</v>
      </c>
      <c r="F151" s="3">
        <v>81</v>
      </c>
    </row>
    <row r="152" spans="2:6" x14ac:dyDescent="0.25">
      <c r="B152" t="s">
        <v>6</v>
      </c>
      <c r="C152" t="s">
        <v>37</v>
      </c>
      <c r="D152" t="s">
        <v>28</v>
      </c>
      <c r="E152" s="2">
        <v>3556</v>
      </c>
      <c r="F152" s="3">
        <v>459</v>
      </c>
    </row>
    <row r="153" spans="2:6" x14ac:dyDescent="0.25">
      <c r="B153" t="s">
        <v>2</v>
      </c>
      <c r="C153" t="s">
        <v>38</v>
      </c>
      <c r="D153" t="s">
        <v>4</v>
      </c>
      <c r="E153" s="2">
        <v>3549</v>
      </c>
      <c r="F153" s="3">
        <v>3</v>
      </c>
    </row>
    <row r="154" spans="2:6" x14ac:dyDescent="0.25">
      <c r="B154" t="s">
        <v>8</v>
      </c>
      <c r="C154" t="s">
        <v>34</v>
      </c>
      <c r="D154" t="s">
        <v>31</v>
      </c>
      <c r="E154" s="2">
        <v>3507</v>
      </c>
      <c r="F154" s="3">
        <v>288</v>
      </c>
    </row>
    <row r="155" spans="2:6" x14ac:dyDescent="0.25">
      <c r="B155" t="s">
        <v>10</v>
      </c>
      <c r="C155" t="s">
        <v>35</v>
      </c>
      <c r="D155" t="s">
        <v>14</v>
      </c>
      <c r="E155" s="2">
        <v>3472</v>
      </c>
      <c r="F155" s="3">
        <v>96</v>
      </c>
    </row>
    <row r="156" spans="2:6" x14ac:dyDescent="0.25">
      <c r="B156" t="s">
        <v>6</v>
      </c>
      <c r="C156" t="s">
        <v>34</v>
      </c>
      <c r="D156" t="s">
        <v>30</v>
      </c>
      <c r="E156" s="2">
        <v>3402</v>
      </c>
      <c r="F156" s="3">
        <v>366</v>
      </c>
    </row>
    <row r="157" spans="2:6" x14ac:dyDescent="0.25">
      <c r="B157" t="s">
        <v>41</v>
      </c>
      <c r="C157" t="s">
        <v>37</v>
      </c>
      <c r="D157" t="s">
        <v>20</v>
      </c>
      <c r="E157" s="2">
        <v>3388</v>
      </c>
      <c r="F157" s="3">
        <v>123</v>
      </c>
    </row>
    <row r="158" spans="2:6" x14ac:dyDescent="0.25">
      <c r="B158" t="s">
        <v>6</v>
      </c>
      <c r="C158" t="s">
        <v>34</v>
      </c>
      <c r="D158" t="s">
        <v>29</v>
      </c>
      <c r="E158" s="2">
        <v>3339</v>
      </c>
      <c r="F158" s="3">
        <v>75</v>
      </c>
    </row>
    <row r="159" spans="2:6" x14ac:dyDescent="0.25">
      <c r="B159" t="s">
        <v>3</v>
      </c>
      <c r="C159" t="s">
        <v>36</v>
      </c>
      <c r="D159" t="s">
        <v>25</v>
      </c>
      <c r="E159" s="2">
        <v>3339</v>
      </c>
      <c r="F159" s="3">
        <v>39</v>
      </c>
    </row>
    <row r="160" spans="2:6" x14ac:dyDescent="0.25">
      <c r="B160" t="s">
        <v>5</v>
      </c>
      <c r="C160" t="s">
        <v>36</v>
      </c>
      <c r="D160" t="s">
        <v>17</v>
      </c>
      <c r="E160" s="2">
        <v>3339</v>
      </c>
      <c r="F160" s="3">
        <v>348</v>
      </c>
    </row>
    <row r="161" spans="2:6" x14ac:dyDescent="0.25">
      <c r="B161" t="s">
        <v>7</v>
      </c>
      <c r="C161" t="s">
        <v>34</v>
      </c>
      <c r="D161" t="s">
        <v>32</v>
      </c>
      <c r="E161" s="2">
        <v>3262</v>
      </c>
      <c r="F161" s="3">
        <v>75</v>
      </c>
    </row>
    <row r="162" spans="2:6" x14ac:dyDescent="0.25">
      <c r="B162" t="s">
        <v>9</v>
      </c>
      <c r="C162" t="s">
        <v>39</v>
      </c>
      <c r="D162" t="s">
        <v>25</v>
      </c>
      <c r="E162" s="2">
        <v>3192</v>
      </c>
      <c r="F162" s="3">
        <v>72</v>
      </c>
    </row>
    <row r="163" spans="2:6" x14ac:dyDescent="0.25">
      <c r="B163" t="s">
        <v>40</v>
      </c>
      <c r="C163" t="s">
        <v>36</v>
      </c>
      <c r="D163" t="s">
        <v>27</v>
      </c>
      <c r="E163" s="2">
        <v>3164</v>
      </c>
      <c r="F163" s="3">
        <v>306</v>
      </c>
    </row>
    <row r="164" spans="2:6" x14ac:dyDescent="0.25">
      <c r="B164" t="s">
        <v>3</v>
      </c>
      <c r="C164" t="s">
        <v>34</v>
      </c>
      <c r="D164" t="s">
        <v>26</v>
      </c>
      <c r="E164" s="2">
        <v>3108</v>
      </c>
      <c r="F164" s="3">
        <v>54</v>
      </c>
    </row>
    <row r="165" spans="2:6" x14ac:dyDescent="0.25">
      <c r="B165" t="s">
        <v>40</v>
      </c>
      <c r="C165" t="s">
        <v>39</v>
      </c>
      <c r="D165" t="s">
        <v>28</v>
      </c>
      <c r="E165" s="2">
        <v>3101</v>
      </c>
      <c r="F165" s="3">
        <v>225</v>
      </c>
    </row>
    <row r="166" spans="2:6" x14ac:dyDescent="0.25">
      <c r="B166" t="s">
        <v>2</v>
      </c>
      <c r="C166" t="s">
        <v>36</v>
      </c>
      <c r="D166" t="s">
        <v>31</v>
      </c>
      <c r="E166" s="2">
        <v>3094</v>
      </c>
      <c r="F166" s="3">
        <v>246</v>
      </c>
    </row>
    <row r="167" spans="2:6" x14ac:dyDescent="0.25">
      <c r="B167" t="s">
        <v>10</v>
      </c>
      <c r="C167" t="s">
        <v>37</v>
      </c>
      <c r="D167" t="s">
        <v>28</v>
      </c>
      <c r="E167" s="2">
        <v>3059</v>
      </c>
      <c r="F167" s="3">
        <v>27</v>
      </c>
    </row>
    <row r="168" spans="2:6" x14ac:dyDescent="0.25">
      <c r="B168" t="s">
        <v>6</v>
      </c>
      <c r="C168" t="s">
        <v>39</v>
      </c>
      <c r="D168" t="s">
        <v>29</v>
      </c>
      <c r="E168" s="2">
        <v>3052</v>
      </c>
      <c r="F168" s="3">
        <v>378</v>
      </c>
    </row>
    <row r="169" spans="2:6" x14ac:dyDescent="0.25">
      <c r="B169" t="s">
        <v>6</v>
      </c>
      <c r="C169" t="s">
        <v>39</v>
      </c>
      <c r="D169" t="s">
        <v>24</v>
      </c>
      <c r="E169" s="2">
        <v>2989</v>
      </c>
      <c r="F169" s="3">
        <v>3</v>
      </c>
    </row>
    <row r="170" spans="2:6" x14ac:dyDescent="0.25">
      <c r="B170" t="s">
        <v>9</v>
      </c>
      <c r="C170" t="s">
        <v>36</v>
      </c>
      <c r="D170" t="s">
        <v>32</v>
      </c>
      <c r="E170" s="2">
        <v>2954</v>
      </c>
      <c r="F170" s="3">
        <v>189</v>
      </c>
    </row>
    <row r="171" spans="2:6" x14ac:dyDescent="0.25">
      <c r="B171" t="s">
        <v>41</v>
      </c>
      <c r="C171" t="s">
        <v>37</v>
      </c>
      <c r="D171" t="s">
        <v>21</v>
      </c>
      <c r="E171" s="2">
        <v>2933</v>
      </c>
      <c r="F171" s="3">
        <v>9</v>
      </c>
    </row>
    <row r="172" spans="2:6" x14ac:dyDescent="0.25">
      <c r="B172" t="s">
        <v>9</v>
      </c>
      <c r="C172" t="s">
        <v>37</v>
      </c>
      <c r="D172" t="s">
        <v>28</v>
      </c>
      <c r="E172" s="2">
        <v>2919</v>
      </c>
      <c r="F172" s="3">
        <v>45</v>
      </c>
    </row>
    <row r="173" spans="2:6" x14ac:dyDescent="0.25">
      <c r="B173" t="s">
        <v>3</v>
      </c>
      <c r="C173" t="s">
        <v>34</v>
      </c>
      <c r="D173" t="s">
        <v>17</v>
      </c>
      <c r="E173" s="2">
        <v>2919</v>
      </c>
      <c r="F173" s="3">
        <v>93</v>
      </c>
    </row>
    <row r="174" spans="2:6" x14ac:dyDescent="0.25">
      <c r="B174" t="s">
        <v>5</v>
      </c>
      <c r="C174" t="s">
        <v>34</v>
      </c>
      <c r="D174" t="s">
        <v>29</v>
      </c>
      <c r="E174" s="2">
        <v>2891</v>
      </c>
      <c r="F174" s="3">
        <v>102</v>
      </c>
    </row>
    <row r="175" spans="2:6" x14ac:dyDescent="0.25">
      <c r="B175" t="s">
        <v>7</v>
      </c>
      <c r="C175" t="s">
        <v>36</v>
      </c>
      <c r="D175" t="s">
        <v>19</v>
      </c>
      <c r="E175" s="2">
        <v>2870</v>
      </c>
      <c r="F175" s="3">
        <v>300</v>
      </c>
    </row>
    <row r="176" spans="2:6" x14ac:dyDescent="0.25">
      <c r="B176" t="s">
        <v>2</v>
      </c>
      <c r="C176" t="s">
        <v>37</v>
      </c>
      <c r="D176" t="s">
        <v>15</v>
      </c>
      <c r="E176" s="2">
        <v>2863</v>
      </c>
      <c r="F176" s="3">
        <v>42</v>
      </c>
    </row>
    <row r="177" spans="2:6" x14ac:dyDescent="0.25">
      <c r="B177" t="s">
        <v>9</v>
      </c>
      <c r="C177" t="s">
        <v>37</v>
      </c>
      <c r="D177" t="s">
        <v>26</v>
      </c>
      <c r="E177" s="2">
        <v>2856</v>
      </c>
      <c r="F177" s="3">
        <v>246</v>
      </c>
    </row>
    <row r="178" spans="2:6" x14ac:dyDescent="0.25">
      <c r="B178" t="s">
        <v>7</v>
      </c>
      <c r="C178" t="s">
        <v>35</v>
      </c>
      <c r="D178" t="s">
        <v>24</v>
      </c>
      <c r="E178" s="2">
        <v>2793</v>
      </c>
      <c r="F178" s="3">
        <v>114</v>
      </c>
    </row>
    <row r="179" spans="2:6" x14ac:dyDescent="0.25">
      <c r="B179" t="s">
        <v>40</v>
      </c>
      <c r="C179" t="s">
        <v>34</v>
      </c>
      <c r="D179" t="s">
        <v>23</v>
      </c>
      <c r="E179" s="2">
        <v>2779</v>
      </c>
      <c r="F179" s="3">
        <v>75</v>
      </c>
    </row>
    <row r="180" spans="2:6" x14ac:dyDescent="0.25">
      <c r="B180" t="s">
        <v>5</v>
      </c>
      <c r="C180" t="s">
        <v>35</v>
      </c>
      <c r="D180" t="s">
        <v>4</v>
      </c>
      <c r="E180" s="2">
        <v>2744</v>
      </c>
      <c r="F180" s="3">
        <v>9</v>
      </c>
    </row>
    <row r="181" spans="2:6" x14ac:dyDescent="0.25">
      <c r="B181" t="s">
        <v>9</v>
      </c>
      <c r="C181" t="s">
        <v>37</v>
      </c>
      <c r="D181" t="s">
        <v>23</v>
      </c>
      <c r="E181" s="2">
        <v>2737</v>
      </c>
      <c r="F181" s="3">
        <v>93</v>
      </c>
    </row>
    <row r="182" spans="2:6" x14ac:dyDescent="0.25">
      <c r="B182" t="s">
        <v>8</v>
      </c>
      <c r="C182" t="s">
        <v>35</v>
      </c>
      <c r="D182" t="s">
        <v>20</v>
      </c>
      <c r="E182" s="2">
        <v>2702</v>
      </c>
      <c r="F182" s="3">
        <v>363</v>
      </c>
    </row>
    <row r="183" spans="2:6" x14ac:dyDescent="0.25">
      <c r="B183" t="s">
        <v>6</v>
      </c>
      <c r="C183" t="s">
        <v>38</v>
      </c>
      <c r="D183" t="s">
        <v>31</v>
      </c>
      <c r="E183" s="2">
        <v>2681</v>
      </c>
      <c r="F183" s="3">
        <v>54</v>
      </c>
    </row>
    <row r="184" spans="2:6" x14ac:dyDescent="0.25">
      <c r="B184" t="s">
        <v>9</v>
      </c>
      <c r="C184" t="s">
        <v>38</v>
      </c>
      <c r="D184" t="s">
        <v>16</v>
      </c>
      <c r="E184" s="2">
        <v>2646</v>
      </c>
      <c r="F184" s="3">
        <v>120</v>
      </c>
    </row>
    <row r="185" spans="2:6" x14ac:dyDescent="0.25">
      <c r="B185" t="s">
        <v>7</v>
      </c>
      <c r="C185" t="s">
        <v>36</v>
      </c>
      <c r="D185" t="s">
        <v>18</v>
      </c>
      <c r="E185" s="2">
        <v>2646</v>
      </c>
      <c r="F185" s="3">
        <v>177</v>
      </c>
    </row>
    <row r="186" spans="2:6" x14ac:dyDescent="0.25">
      <c r="B186" t="s">
        <v>9</v>
      </c>
      <c r="C186" t="s">
        <v>39</v>
      </c>
      <c r="D186" t="s">
        <v>18</v>
      </c>
      <c r="E186" s="2">
        <v>2639</v>
      </c>
      <c r="F186" s="3">
        <v>204</v>
      </c>
    </row>
    <row r="187" spans="2:6" x14ac:dyDescent="0.25">
      <c r="B187" t="s">
        <v>3</v>
      </c>
      <c r="C187" t="s">
        <v>34</v>
      </c>
      <c r="D187" t="s">
        <v>20</v>
      </c>
      <c r="E187" s="2">
        <v>2583</v>
      </c>
      <c r="F187" s="3">
        <v>18</v>
      </c>
    </row>
    <row r="188" spans="2:6" x14ac:dyDescent="0.25">
      <c r="B188" t="s">
        <v>10</v>
      </c>
      <c r="C188" t="s">
        <v>35</v>
      </c>
      <c r="D188" t="s">
        <v>15</v>
      </c>
      <c r="E188" s="2">
        <v>2562</v>
      </c>
      <c r="F188" s="3">
        <v>6</v>
      </c>
    </row>
    <row r="189" spans="2:6" x14ac:dyDescent="0.25">
      <c r="B189" t="s">
        <v>40</v>
      </c>
      <c r="C189" t="s">
        <v>38</v>
      </c>
      <c r="D189" t="s">
        <v>25</v>
      </c>
      <c r="E189" s="2">
        <v>2541</v>
      </c>
      <c r="F189" s="3">
        <v>90</v>
      </c>
    </row>
    <row r="190" spans="2:6" x14ac:dyDescent="0.25">
      <c r="B190" t="s">
        <v>40</v>
      </c>
      <c r="C190" t="s">
        <v>38</v>
      </c>
      <c r="D190" t="s">
        <v>29</v>
      </c>
      <c r="E190" s="2">
        <v>2541</v>
      </c>
      <c r="F190" s="3">
        <v>45</v>
      </c>
    </row>
    <row r="191" spans="2:6" x14ac:dyDescent="0.25">
      <c r="B191" t="s">
        <v>7</v>
      </c>
      <c r="C191" t="s">
        <v>35</v>
      </c>
      <c r="D191" t="s">
        <v>27</v>
      </c>
      <c r="E191" s="2">
        <v>2478</v>
      </c>
      <c r="F191" s="3">
        <v>21</v>
      </c>
    </row>
    <row r="192" spans="2:6" x14ac:dyDescent="0.25">
      <c r="B192" t="s">
        <v>10</v>
      </c>
      <c r="C192" t="s">
        <v>36</v>
      </c>
      <c r="D192" t="s">
        <v>29</v>
      </c>
      <c r="E192" s="2">
        <v>2471</v>
      </c>
      <c r="F192" s="3">
        <v>342</v>
      </c>
    </row>
    <row r="193" spans="2:6" x14ac:dyDescent="0.25">
      <c r="B193" t="s">
        <v>3</v>
      </c>
      <c r="C193" t="s">
        <v>35</v>
      </c>
      <c r="D193" t="s">
        <v>25</v>
      </c>
      <c r="E193" s="2">
        <v>2464</v>
      </c>
      <c r="F193" s="3">
        <v>234</v>
      </c>
    </row>
    <row r="194" spans="2:6" x14ac:dyDescent="0.25">
      <c r="B194" t="s">
        <v>9</v>
      </c>
      <c r="C194" t="s">
        <v>38</v>
      </c>
      <c r="D194" t="s">
        <v>26</v>
      </c>
      <c r="E194" s="2">
        <v>2436</v>
      </c>
      <c r="F194" s="3">
        <v>99</v>
      </c>
    </row>
    <row r="195" spans="2:6" x14ac:dyDescent="0.25">
      <c r="B195" t="s">
        <v>9</v>
      </c>
      <c r="C195" t="s">
        <v>35</v>
      </c>
      <c r="D195" t="s">
        <v>27</v>
      </c>
      <c r="E195" s="2">
        <v>2429</v>
      </c>
      <c r="F195" s="3">
        <v>144</v>
      </c>
    </row>
    <row r="196" spans="2:6" x14ac:dyDescent="0.25">
      <c r="B196" t="s">
        <v>3</v>
      </c>
      <c r="C196" t="s">
        <v>35</v>
      </c>
      <c r="D196" t="s">
        <v>14</v>
      </c>
      <c r="E196" s="2">
        <v>2415</v>
      </c>
      <c r="F196" s="3">
        <v>255</v>
      </c>
    </row>
    <row r="197" spans="2:6" x14ac:dyDescent="0.25">
      <c r="B197" t="s">
        <v>5</v>
      </c>
      <c r="C197" t="s">
        <v>35</v>
      </c>
      <c r="D197" t="s">
        <v>18</v>
      </c>
      <c r="E197" s="2">
        <v>2415</v>
      </c>
      <c r="F197" s="3">
        <v>15</v>
      </c>
    </row>
    <row r="198" spans="2:6" x14ac:dyDescent="0.25">
      <c r="B198" t="s">
        <v>9</v>
      </c>
      <c r="C198" t="s">
        <v>38</v>
      </c>
      <c r="D198" t="s">
        <v>17</v>
      </c>
      <c r="E198" s="2">
        <v>2408</v>
      </c>
      <c r="F198" s="3">
        <v>9</v>
      </c>
    </row>
    <row r="199" spans="2:6" x14ac:dyDescent="0.25">
      <c r="B199" t="s">
        <v>41</v>
      </c>
      <c r="C199" t="s">
        <v>37</v>
      </c>
      <c r="D199" t="s">
        <v>26</v>
      </c>
      <c r="E199" s="2">
        <v>2324</v>
      </c>
      <c r="F199" s="3">
        <v>177</v>
      </c>
    </row>
    <row r="200" spans="2:6" x14ac:dyDescent="0.25">
      <c r="B200" t="s">
        <v>10</v>
      </c>
      <c r="C200" t="s">
        <v>36</v>
      </c>
      <c r="D200" t="s">
        <v>23</v>
      </c>
      <c r="E200" s="2">
        <v>2317</v>
      </c>
      <c r="F200" s="3">
        <v>261</v>
      </c>
    </row>
    <row r="201" spans="2:6" x14ac:dyDescent="0.25">
      <c r="B201" t="s">
        <v>6</v>
      </c>
      <c r="C201" t="s">
        <v>38</v>
      </c>
      <c r="D201" t="s">
        <v>13</v>
      </c>
      <c r="E201" s="2">
        <v>2317</v>
      </c>
      <c r="F201" s="3">
        <v>123</v>
      </c>
    </row>
    <row r="202" spans="2:6" x14ac:dyDescent="0.25">
      <c r="B202" t="s">
        <v>40</v>
      </c>
      <c r="C202" t="s">
        <v>34</v>
      </c>
      <c r="D202" t="s">
        <v>27</v>
      </c>
      <c r="E202" s="2">
        <v>2289</v>
      </c>
      <c r="F202" s="3">
        <v>135</v>
      </c>
    </row>
    <row r="203" spans="2:6" x14ac:dyDescent="0.25">
      <c r="B203" t="s">
        <v>40</v>
      </c>
      <c r="C203" t="s">
        <v>35</v>
      </c>
      <c r="D203" t="s">
        <v>30</v>
      </c>
      <c r="E203" s="2">
        <v>2275</v>
      </c>
      <c r="F203" s="3">
        <v>447</v>
      </c>
    </row>
    <row r="204" spans="2:6" x14ac:dyDescent="0.25">
      <c r="B204" t="s">
        <v>8</v>
      </c>
      <c r="C204" t="s">
        <v>38</v>
      </c>
      <c r="D204" t="s">
        <v>27</v>
      </c>
      <c r="E204" s="2">
        <v>2268</v>
      </c>
      <c r="F204" s="3">
        <v>63</v>
      </c>
    </row>
    <row r="205" spans="2:6" x14ac:dyDescent="0.25">
      <c r="B205" t="s">
        <v>7</v>
      </c>
      <c r="C205" t="s">
        <v>34</v>
      </c>
      <c r="D205" t="s">
        <v>33</v>
      </c>
      <c r="E205" s="2">
        <v>2226</v>
      </c>
      <c r="F205" s="3">
        <v>48</v>
      </c>
    </row>
    <row r="206" spans="2:6" x14ac:dyDescent="0.25">
      <c r="B206" t="s">
        <v>6</v>
      </c>
      <c r="C206" t="s">
        <v>34</v>
      </c>
      <c r="D206" t="s">
        <v>16</v>
      </c>
      <c r="E206" s="2">
        <v>2219</v>
      </c>
      <c r="F206" s="3">
        <v>75</v>
      </c>
    </row>
    <row r="207" spans="2:6" x14ac:dyDescent="0.25">
      <c r="B207" t="s">
        <v>3</v>
      </c>
      <c r="C207" t="s">
        <v>34</v>
      </c>
      <c r="D207" t="s">
        <v>23</v>
      </c>
      <c r="E207" s="2">
        <v>2212</v>
      </c>
      <c r="F207" s="3">
        <v>117</v>
      </c>
    </row>
    <row r="208" spans="2:6" x14ac:dyDescent="0.25">
      <c r="B208" t="s">
        <v>10</v>
      </c>
      <c r="C208" t="s">
        <v>38</v>
      </c>
      <c r="D208" t="s">
        <v>22</v>
      </c>
      <c r="E208" s="2">
        <v>2205</v>
      </c>
      <c r="F208" s="3">
        <v>141</v>
      </c>
    </row>
    <row r="209" spans="2:6" x14ac:dyDescent="0.25">
      <c r="B209" t="s">
        <v>7</v>
      </c>
      <c r="C209" t="s">
        <v>34</v>
      </c>
      <c r="D209" t="s">
        <v>20</v>
      </c>
      <c r="E209" s="2">
        <v>2205</v>
      </c>
      <c r="F209" s="3">
        <v>138</v>
      </c>
    </row>
    <row r="210" spans="2:6" x14ac:dyDescent="0.25">
      <c r="B210" t="s">
        <v>7</v>
      </c>
      <c r="C210" t="s">
        <v>36</v>
      </c>
      <c r="D210" t="s">
        <v>31</v>
      </c>
      <c r="E210" s="2">
        <v>2149</v>
      </c>
      <c r="F210" s="3">
        <v>117</v>
      </c>
    </row>
    <row r="211" spans="2:6" x14ac:dyDescent="0.25">
      <c r="B211" t="s">
        <v>9</v>
      </c>
      <c r="C211" t="s">
        <v>36</v>
      </c>
      <c r="D211" t="s">
        <v>25</v>
      </c>
      <c r="E211" s="2">
        <v>2142</v>
      </c>
      <c r="F211" s="3">
        <v>114</v>
      </c>
    </row>
    <row r="212" spans="2:6" x14ac:dyDescent="0.25">
      <c r="B212" t="s">
        <v>7</v>
      </c>
      <c r="C212" t="s">
        <v>35</v>
      </c>
      <c r="D212" t="s">
        <v>16</v>
      </c>
      <c r="E212" s="2">
        <v>2135</v>
      </c>
      <c r="F212" s="3">
        <v>27</v>
      </c>
    </row>
    <row r="213" spans="2:6" x14ac:dyDescent="0.25">
      <c r="B213" t="s">
        <v>3</v>
      </c>
      <c r="C213" t="s">
        <v>35</v>
      </c>
      <c r="D213" t="s">
        <v>29</v>
      </c>
      <c r="E213" s="2">
        <v>2114</v>
      </c>
      <c r="F213" s="3">
        <v>66</v>
      </c>
    </row>
    <row r="214" spans="2:6" x14ac:dyDescent="0.25">
      <c r="B214" t="s">
        <v>41</v>
      </c>
      <c r="C214" t="s">
        <v>35</v>
      </c>
      <c r="D214" t="s">
        <v>15</v>
      </c>
      <c r="E214" s="2">
        <v>2114</v>
      </c>
      <c r="F214" s="3">
        <v>186</v>
      </c>
    </row>
    <row r="215" spans="2:6" x14ac:dyDescent="0.25">
      <c r="B215" t="s">
        <v>6</v>
      </c>
      <c r="C215" t="s">
        <v>39</v>
      </c>
      <c r="D215" t="s">
        <v>25</v>
      </c>
      <c r="E215" s="2">
        <v>2100</v>
      </c>
      <c r="F215" s="3">
        <v>414</v>
      </c>
    </row>
    <row r="216" spans="2:6" x14ac:dyDescent="0.25">
      <c r="B216" t="s">
        <v>8</v>
      </c>
      <c r="C216" t="s">
        <v>35</v>
      </c>
      <c r="D216" t="s">
        <v>29</v>
      </c>
      <c r="E216" s="2">
        <v>2023</v>
      </c>
      <c r="F216" s="3">
        <v>168</v>
      </c>
    </row>
    <row r="217" spans="2:6" x14ac:dyDescent="0.25">
      <c r="B217" t="s">
        <v>3</v>
      </c>
      <c r="C217" t="s">
        <v>35</v>
      </c>
      <c r="D217" t="s">
        <v>23</v>
      </c>
      <c r="E217" s="2">
        <v>2023</v>
      </c>
      <c r="F217" s="3">
        <v>78</v>
      </c>
    </row>
    <row r="218" spans="2:6" x14ac:dyDescent="0.25">
      <c r="B218" t="s">
        <v>2</v>
      </c>
      <c r="C218" t="s">
        <v>39</v>
      </c>
      <c r="D218" t="s">
        <v>16</v>
      </c>
      <c r="E218" s="2">
        <v>2016</v>
      </c>
      <c r="F218" s="3">
        <v>117</v>
      </c>
    </row>
    <row r="219" spans="2:6" x14ac:dyDescent="0.25">
      <c r="B219" t="s">
        <v>8</v>
      </c>
      <c r="C219" t="s">
        <v>34</v>
      </c>
      <c r="D219" t="s">
        <v>16</v>
      </c>
      <c r="E219" s="2">
        <v>2009</v>
      </c>
      <c r="F219" s="3">
        <v>219</v>
      </c>
    </row>
    <row r="220" spans="2:6" x14ac:dyDescent="0.25">
      <c r="B220" t="s">
        <v>40</v>
      </c>
      <c r="C220" t="s">
        <v>38</v>
      </c>
      <c r="D220" t="s">
        <v>31</v>
      </c>
      <c r="E220" s="2">
        <v>1988</v>
      </c>
      <c r="F220" s="3">
        <v>39</v>
      </c>
    </row>
    <row r="221" spans="2:6" x14ac:dyDescent="0.25">
      <c r="B221" t="s">
        <v>10</v>
      </c>
      <c r="C221" t="s">
        <v>35</v>
      </c>
      <c r="D221" t="s">
        <v>20</v>
      </c>
      <c r="E221" s="2">
        <v>1974</v>
      </c>
      <c r="F221" s="3">
        <v>195</v>
      </c>
    </row>
    <row r="222" spans="2:6" x14ac:dyDescent="0.25">
      <c r="B222" t="s">
        <v>7</v>
      </c>
      <c r="C222" t="s">
        <v>34</v>
      </c>
      <c r="D222" t="s">
        <v>14</v>
      </c>
      <c r="E222" s="2">
        <v>1932</v>
      </c>
      <c r="F222" s="3">
        <v>369</v>
      </c>
    </row>
    <row r="223" spans="2:6" x14ac:dyDescent="0.25">
      <c r="B223" t="s">
        <v>41</v>
      </c>
      <c r="C223" t="s">
        <v>36</v>
      </c>
      <c r="D223" t="s">
        <v>19</v>
      </c>
      <c r="E223" s="2">
        <v>1925</v>
      </c>
      <c r="F223" s="3">
        <v>192</v>
      </c>
    </row>
    <row r="224" spans="2:6" x14ac:dyDescent="0.25">
      <c r="B224" t="s">
        <v>6</v>
      </c>
      <c r="C224" t="s">
        <v>37</v>
      </c>
      <c r="D224" t="s">
        <v>16</v>
      </c>
      <c r="E224" s="2">
        <v>1904</v>
      </c>
      <c r="F224" s="3">
        <v>405</v>
      </c>
    </row>
    <row r="225" spans="2:6" x14ac:dyDescent="0.25">
      <c r="B225" t="s">
        <v>8</v>
      </c>
      <c r="C225" t="s">
        <v>37</v>
      </c>
      <c r="D225" t="s">
        <v>22</v>
      </c>
      <c r="E225" s="2">
        <v>1890</v>
      </c>
      <c r="F225" s="3">
        <v>195</v>
      </c>
    </row>
    <row r="226" spans="2:6" x14ac:dyDescent="0.25">
      <c r="B226" t="s">
        <v>2</v>
      </c>
      <c r="C226" t="s">
        <v>39</v>
      </c>
      <c r="D226" t="s">
        <v>25</v>
      </c>
      <c r="E226" s="2">
        <v>1785</v>
      </c>
      <c r="F226" s="3">
        <v>462</v>
      </c>
    </row>
    <row r="227" spans="2:6" x14ac:dyDescent="0.25">
      <c r="B227" t="s">
        <v>7</v>
      </c>
      <c r="C227" t="s">
        <v>38</v>
      </c>
      <c r="D227" t="s">
        <v>18</v>
      </c>
      <c r="E227" s="2">
        <v>1778</v>
      </c>
      <c r="F227" s="3">
        <v>270</v>
      </c>
    </row>
    <row r="228" spans="2:6" x14ac:dyDescent="0.25">
      <c r="B228" t="s">
        <v>8</v>
      </c>
      <c r="C228" t="s">
        <v>37</v>
      </c>
      <c r="D228" t="s">
        <v>19</v>
      </c>
      <c r="E228" s="2">
        <v>1771</v>
      </c>
      <c r="F228" s="3">
        <v>204</v>
      </c>
    </row>
    <row r="229" spans="2:6" x14ac:dyDescent="0.25">
      <c r="B229" t="s">
        <v>8</v>
      </c>
      <c r="C229" t="s">
        <v>38</v>
      </c>
      <c r="D229" t="s">
        <v>23</v>
      </c>
      <c r="E229" s="2">
        <v>1701</v>
      </c>
      <c r="F229" s="3">
        <v>234</v>
      </c>
    </row>
    <row r="230" spans="2:6" x14ac:dyDescent="0.25">
      <c r="B230" t="s">
        <v>5</v>
      </c>
      <c r="C230" t="s">
        <v>34</v>
      </c>
      <c r="D230" t="s">
        <v>33</v>
      </c>
      <c r="E230" s="2">
        <v>1652</v>
      </c>
      <c r="F230" s="3">
        <v>93</v>
      </c>
    </row>
    <row r="231" spans="2:6" x14ac:dyDescent="0.25">
      <c r="B231" t="s">
        <v>3</v>
      </c>
      <c r="C231" t="s">
        <v>39</v>
      </c>
      <c r="D231" t="s">
        <v>28</v>
      </c>
      <c r="E231" s="2">
        <v>1652</v>
      </c>
      <c r="F231" s="3">
        <v>102</v>
      </c>
    </row>
    <row r="232" spans="2:6" x14ac:dyDescent="0.25">
      <c r="B232" t="s">
        <v>6</v>
      </c>
      <c r="C232" t="s">
        <v>39</v>
      </c>
      <c r="D232" t="s">
        <v>30</v>
      </c>
      <c r="E232" s="2">
        <v>1638</v>
      </c>
      <c r="F232" s="3">
        <v>63</v>
      </c>
    </row>
    <row r="233" spans="2:6" x14ac:dyDescent="0.25">
      <c r="B233" t="s">
        <v>40</v>
      </c>
      <c r="C233" t="s">
        <v>35</v>
      </c>
      <c r="D233" t="s">
        <v>24</v>
      </c>
      <c r="E233" s="2">
        <v>1638</v>
      </c>
      <c r="F233" s="3">
        <v>48</v>
      </c>
    </row>
    <row r="234" spans="2:6" x14ac:dyDescent="0.25">
      <c r="B234" t="s">
        <v>40</v>
      </c>
      <c r="C234" t="s">
        <v>37</v>
      </c>
      <c r="D234" t="s">
        <v>30</v>
      </c>
      <c r="E234" s="2">
        <v>1624</v>
      </c>
      <c r="F234" s="3">
        <v>114</v>
      </c>
    </row>
    <row r="235" spans="2:6" x14ac:dyDescent="0.25">
      <c r="B235" t="s">
        <v>40</v>
      </c>
      <c r="C235" t="s">
        <v>35</v>
      </c>
      <c r="D235" t="s">
        <v>29</v>
      </c>
      <c r="E235" s="2">
        <v>1617</v>
      </c>
      <c r="F235" s="3">
        <v>126</v>
      </c>
    </row>
    <row r="236" spans="2:6" x14ac:dyDescent="0.25">
      <c r="B236" t="s">
        <v>2</v>
      </c>
      <c r="C236" t="s">
        <v>35</v>
      </c>
      <c r="D236" t="s">
        <v>17</v>
      </c>
      <c r="E236" s="2">
        <v>1589</v>
      </c>
      <c r="F236" s="3">
        <v>303</v>
      </c>
    </row>
    <row r="237" spans="2:6" x14ac:dyDescent="0.25">
      <c r="B237" t="s">
        <v>7</v>
      </c>
      <c r="C237" t="s">
        <v>34</v>
      </c>
      <c r="D237" t="s">
        <v>25</v>
      </c>
      <c r="E237" s="2">
        <v>1568</v>
      </c>
      <c r="F237" s="3">
        <v>96</v>
      </c>
    </row>
    <row r="238" spans="2:6" x14ac:dyDescent="0.25">
      <c r="B238" t="s">
        <v>2</v>
      </c>
      <c r="C238" t="s">
        <v>39</v>
      </c>
      <c r="D238" t="s">
        <v>22</v>
      </c>
      <c r="E238" s="2">
        <v>1568</v>
      </c>
      <c r="F238" s="3">
        <v>141</v>
      </c>
    </row>
    <row r="239" spans="2:6" x14ac:dyDescent="0.25">
      <c r="B239" t="s">
        <v>8</v>
      </c>
      <c r="C239" t="s">
        <v>39</v>
      </c>
      <c r="D239" t="s">
        <v>26</v>
      </c>
      <c r="E239" s="2">
        <v>1561</v>
      </c>
      <c r="F239" s="3">
        <v>27</v>
      </c>
    </row>
    <row r="240" spans="2:6" x14ac:dyDescent="0.25">
      <c r="B240" t="s">
        <v>41</v>
      </c>
      <c r="C240" t="s">
        <v>37</v>
      </c>
      <c r="D240" t="s">
        <v>30</v>
      </c>
      <c r="E240" s="2">
        <v>1526</v>
      </c>
      <c r="F240" s="3">
        <v>240</v>
      </c>
    </row>
    <row r="241" spans="2:6" x14ac:dyDescent="0.25">
      <c r="B241" t="s">
        <v>5</v>
      </c>
      <c r="C241" t="s">
        <v>36</v>
      </c>
      <c r="D241" t="s">
        <v>30</v>
      </c>
      <c r="E241" s="2">
        <v>1526</v>
      </c>
      <c r="F241" s="3">
        <v>105</v>
      </c>
    </row>
    <row r="242" spans="2:6" x14ac:dyDescent="0.25">
      <c r="B242" t="s">
        <v>6</v>
      </c>
      <c r="C242" t="s">
        <v>37</v>
      </c>
      <c r="D242" t="s">
        <v>18</v>
      </c>
      <c r="E242" s="2">
        <v>1505</v>
      </c>
      <c r="F242" s="3">
        <v>102</v>
      </c>
    </row>
    <row r="243" spans="2:6" x14ac:dyDescent="0.25">
      <c r="B243" t="s">
        <v>41</v>
      </c>
      <c r="C243" t="s">
        <v>34</v>
      </c>
      <c r="D243" t="s">
        <v>17</v>
      </c>
      <c r="E243" s="2">
        <v>1463</v>
      </c>
      <c r="F243" s="3">
        <v>39</v>
      </c>
    </row>
    <row r="244" spans="2:6" x14ac:dyDescent="0.25">
      <c r="B244" t="s">
        <v>6</v>
      </c>
      <c r="C244" t="s">
        <v>34</v>
      </c>
      <c r="D244" t="s">
        <v>15</v>
      </c>
      <c r="E244" s="2">
        <v>1442</v>
      </c>
      <c r="F244" s="3">
        <v>15</v>
      </c>
    </row>
    <row r="245" spans="2:6" x14ac:dyDescent="0.25">
      <c r="B245" t="s">
        <v>10</v>
      </c>
      <c r="C245" t="s">
        <v>34</v>
      </c>
      <c r="D245" t="s">
        <v>25</v>
      </c>
      <c r="E245" s="2">
        <v>1428</v>
      </c>
      <c r="F245" s="3">
        <v>93</v>
      </c>
    </row>
    <row r="246" spans="2:6" x14ac:dyDescent="0.25">
      <c r="B246" t="s">
        <v>10</v>
      </c>
      <c r="C246" t="s">
        <v>36</v>
      </c>
      <c r="D246" t="s">
        <v>27</v>
      </c>
      <c r="E246" s="2">
        <v>1407</v>
      </c>
      <c r="F246" s="3">
        <v>72</v>
      </c>
    </row>
    <row r="247" spans="2:6" x14ac:dyDescent="0.25">
      <c r="B247" t="s">
        <v>6</v>
      </c>
      <c r="C247" t="s">
        <v>36</v>
      </c>
      <c r="D247" t="s">
        <v>29</v>
      </c>
      <c r="E247" s="2">
        <v>1400</v>
      </c>
      <c r="F247" s="3">
        <v>135</v>
      </c>
    </row>
    <row r="248" spans="2:6" x14ac:dyDescent="0.25">
      <c r="B248" t="s">
        <v>6</v>
      </c>
      <c r="C248" t="s">
        <v>35</v>
      </c>
      <c r="D248" t="s">
        <v>4</v>
      </c>
      <c r="E248" s="2">
        <v>1302</v>
      </c>
      <c r="F248" s="3">
        <v>402</v>
      </c>
    </row>
    <row r="249" spans="2:6" x14ac:dyDescent="0.25">
      <c r="B249" t="s">
        <v>7</v>
      </c>
      <c r="C249" t="s">
        <v>38</v>
      </c>
      <c r="D249" t="s">
        <v>14</v>
      </c>
      <c r="E249" s="2">
        <v>1281</v>
      </c>
      <c r="F249" s="3">
        <v>75</v>
      </c>
    </row>
    <row r="250" spans="2:6" x14ac:dyDescent="0.25">
      <c r="B250" t="s">
        <v>3</v>
      </c>
      <c r="C250" t="s">
        <v>36</v>
      </c>
      <c r="D250" t="s">
        <v>19</v>
      </c>
      <c r="E250" s="2">
        <v>1281</v>
      </c>
      <c r="F250" s="3">
        <v>18</v>
      </c>
    </row>
    <row r="251" spans="2:6" x14ac:dyDescent="0.25">
      <c r="B251" t="s">
        <v>41</v>
      </c>
      <c r="C251" t="s">
        <v>34</v>
      </c>
      <c r="D251" t="s">
        <v>16</v>
      </c>
      <c r="E251" s="2">
        <v>1274</v>
      </c>
      <c r="F251" s="3">
        <v>225</v>
      </c>
    </row>
    <row r="252" spans="2:6" x14ac:dyDescent="0.25">
      <c r="B252" t="s">
        <v>6</v>
      </c>
      <c r="C252" t="s">
        <v>38</v>
      </c>
      <c r="D252" t="s">
        <v>27</v>
      </c>
      <c r="E252" s="2">
        <v>1134</v>
      </c>
      <c r="F252" s="3">
        <v>282</v>
      </c>
    </row>
    <row r="253" spans="2:6" x14ac:dyDescent="0.25">
      <c r="B253" t="s">
        <v>9</v>
      </c>
      <c r="C253" t="s">
        <v>37</v>
      </c>
      <c r="D253" t="s">
        <v>29</v>
      </c>
      <c r="E253" s="2">
        <v>1085</v>
      </c>
      <c r="F253" s="3">
        <v>273</v>
      </c>
    </row>
    <row r="254" spans="2:6" x14ac:dyDescent="0.25">
      <c r="B254" t="s">
        <v>6</v>
      </c>
      <c r="C254" t="s">
        <v>35</v>
      </c>
      <c r="D254" t="s">
        <v>20</v>
      </c>
      <c r="E254" s="2">
        <v>1071</v>
      </c>
      <c r="F254" s="3">
        <v>270</v>
      </c>
    </row>
    <row r="255" spans="2:6" x14ac:dyDescent="0.25">
      <c r="B255" t="s">
        <v>2</v>
      </c>
      <c r="C255" t="s">
        <v>37</v>
      </c>
      <c r="D255" t="s">
        <v>14</v>
      </c>
      <c r="E255" s="2">
        <v>1057</v>
      </c>
      <c r="F255" s="3">
        <v>54</v>
      </c>
    </row>
    <row r="256" spans="2:6" x14ac:dyDescent="0.25">
      <c r="B256" t="s">
        <v>3</v>
      </c>
      <c r="C256" t="s">
        <v>36</v>
      </c>
      <c r="D256" t="s">
        <v>28</v>
      </c>
      <c r="E256" s="2">
        <v>973</v>
      </c>
      <c r="F256" s="3">
        <v>162</v>
      </c>
    </row>
    <row r="257" spans="2:6" x14ac:dyDescent="0.25">
      <c r="B257" t="s">
        <v>7</v>
      </c>
      <c r="C257" t="s">
        <v>39</v>
      </c>
      <c r="D257" t="s">
        <v>27</v>
      </c>
      <c r="E257" s="2">
        <v>966</v>
      </c>
      <c r="F257" s="3">
        <v>198</v>
      </c>
    </row>
    <row r="258" spans="2:6" x14ac:dyDescent="0.25">
      <c r="B258" t="s">
        <v>9</v>
      </c>
      <c r="C258" t="s">
        <v>35</v>
      </c>
      <c r="D258" t="s">
        <v>4</v>
      </c>
      <c r="E258" s="2">
        <v>959</v>
      </c>
      <c r="F258" s="3">
        <v>147</v>
      </c>
    </row>
    <row r="259" spans="2:6" x14ac:dyDescent="0.25">
      <c r="B259" t="s">
        <v>6</v>
      </c>
      <c r="C259" t="s">
        <v>38</v>
      </c>
      <c r="D259" t="s">
        <v>33</v>
      </c>
      <c r="E259" s="2">
        <v>959</v>
      </c>
      <c r="F259" s="3">
        <v>135</v>
      </c>
    </row>
    <row r="260" spans="2:6" x14ac:dyDescent="0.25">
      <c r="B260" t="s">
        <v>10</v>
      </c>
      <c r="C260" t="s">
        <v>36</v>
      </c>
      <c r="D260" t="s">
        <v>13</v>
      </c>
      <c r="E260" s="2">
        <v>945</v>
      </c>
      <c r="F260" s="3">
        <v>75</v>
      </c>
    </row>
    <row r="261" spans="2:6" x14ac:dyDescent="0.25">
      <c r="B261" t="s">
        <v>6</v>
      </c>
      <c r="C261" t="s">
        <v>38</v>
      </c>
      <c r="D261" t="s">
        <v>16</v>
      </c>
      <c r="E261" s="2">
        <v>938</v>
      </c>
      <c r="F261" s="3">
        <v>6</v>
      </c>
    </row>
    <row r="262" spans="2:6" x14ac:dyDescent="0.25">
      <c r="B262" t="s">
        <v>9</v>
      </c>
      <c r="C262" t="s">
        <v>34</v>
      </c>
      <c r="D262" t="s">
        <v>16</v>
      </c>
      <c r="E262" s="2">
        <v>938</v>
      </c>
      <c r="F262" s="3">
        <v>189</v>
      </c>
    </row>
    <row r="263" spans="2:6" x14ac:dyDescent="0.25">
      <c r="B263" t="s">
        <v>3</v>
      </c>
      <c r="C263" t="s">
        <v>37</v>
      </c>
      <c r="D263" t="s">
        <v>4</v>
      </c>
      <c r="E263" s="2">
        <v>938</v>
      </c>
      <c r="F263" s="3">
        <v>366</v>
      </c>
    </row>
    <row r="264" spans="2:6" x14ac:dyDescent="0.25">
      <c r="B264" t="s">
        <v>5</v>
      </c>
      <c r="C264" t="s">
        <v>34</v>
      </c>
      <c r="D264" t="s">
        <v>19</v>
      </c>
      <c r="E264" s="2">
        <v>861</v>
      </c>
      <c r="F264" s="3">
        <v>195</v>
      </c>
    </row>
    <row r="265" spans="2:6" x14ac:dyDescent="0.25">
      <c r="B265" t="s">
        <v>41</v>
      </c>
      <c r="C265" t="s">
        <v>36</v>
      </c>
      <c r="D265" t="s">
        <v>28</v>
      </c>
      <c r="E265" s="2">
        <v>854</v>
      </c>
      <c r="F265" s="3">
        <v>309</v>
      </c>
    </row>
    <row r="266" spans="2:6" x14ac:dyDescent="0.25">
      <c r="B266" t="s">
        <v>41</v>
      </c>
      <c r="C266" t="s">
        <v>35</v>
      </c>
      <c r="D266" t="s">
        <v>27</v>
      </c>
      <c r="E266" s="2">
        <v>847</v>
      </c>
      <c r="F266" s="3">
        <v>129</v>
      </c>
    </row>
    <row r="267" spans="2:6" x14ac:dyDescent="0.25">
      <c r="B267" t="s">
        <v>8</v>
      </c>
      <c r="C267" t="s">
        <v>38</v>
      </c>
      <c r="D267" t="s">
        <v>13</v>
      </c>
      <c r="E267" s="2">
        <v>819</v>
      </c>
      <c r="F267" s="3">
        <v>510</v>
      </c>
    </row>
    <row r="268" spans="2:6" x14ac:dyDescent="0.25">
      <c r="B268" t="s">
        <v>3</v>
      </c>
      <c r="C268" t="s">
        <v>35</v>
      </c>
      <c r="D268" t="s">
        <v>33</v>
      </c>
      <c r="E268" s="2">
        <v>819</v>
      </c>
      <c r="F268" s="3">
        <v>306</v>
      </c>
    </row>
    <row r="269" spans="2:6" x14ac:dyDescent="0.25">
      <c r="B269" t="s">
        <v>2</v>
      </c>
      <c r="C269" t="s">
        <v>36</v>
      </c>
      <c r="D269" t="s">
        <v>27</v>
      </c>
      <c r="E269" s="2">
        <v>798</v>
      </c>
      <c r="F269" s="3">
        <v>519</v>
      </c>
    </row>
    <row r="270" spans="2:6" x14ac:dyDescent="0.25">
      <c r="B270" t="s">
        <v>41</v>
      </c>
      <c r="C270" t="s">
        <v>37</v>
      </c>
      <c r="D270" t="s">
        <v>15</v>
      </c>
      <c r="E270" s="2">
        <v>714</v>
      </c>
      <c r="F270" s="3">
        <v>231</v>
      </c>
    </row>
    <row r="271" spans="2:6" x14ac:dyDescent="0.25">
      <c r="B271" t="s">
        <v>9</v>
      </c>
      <c r="C271" t="s">
        <v>34</v>
      </c>
      <c r="D271" t="s">
        <v>17</v>
      </c>
      <c r="E271" s="2">
        <v>707</v>
      </c>
      <c r="F271" s="3">
        <v>174</v>
      </c>
    </row>
    <row r="272" spans="2:6" x14ac:dyDescent="0.25">
      <c r="B272" t="s">
        <v>10</v>
      </c>
      <c r="C272" t="s">
        <v>34</v>
      </c>
      <c r="D272" t="s">
        <v>17</v>
      </c>
      <c r="E272" s="2">
        <v>700</v>
      </c>
      <c r="F272" s="3">
        <v>87</v>
      </c>
    </row>
    <row r="273" spans="2:6" x14ac:dyDescent="0.25">
      <c r="B273" t="s">
        <v>2</v>
      </c>
      <c r="C273" t="s">
        <v>39</v>
      </c>
      <c r="D273" t="s">
        <v>23</v>
      </c>
      <c r="E273" s="2">
        <v>630</v>
      </c>
      <c r="F273" s="3">
        <v>36</v>
      </c>
    </row>
    <row r="274" spans="2:6" x14ac:dyDescent="0.25">
      <c r="B274" t="s">
        <v>40</v>
      </c>
      <c r="C274" t="s">
        <v>38</v>
      </c>
      <c r="D274" t="s">
        <v>24</v>
      </c>
      <c r="E274" s="2">
        <v>623</v>
      </c>
      <c r="F274" s="3">
        <v>51</v>
      </c>
    </row>
    <row r="275" spans="2:6" x14ac:dyDescent="0.25">
      <c r="B275" t="s">
        <v>40</v>
      </c>
      <c r="C275" t="s">
        <v>38</v>
      </c>
      <c r="D275" t="s">
        <v>26</v>
      </c>
      <c r="E275" s="2">
        <v>609</v>
      </c>
      <c r="F275" s="3">
        <v>87</v>
      </c>
    </row>
    <row r="276" spans="2:6" x14ac:dyDescent="0.25">
      <c r="B276" t="s">
        <v>41</v>
      </c>
      <c r="C276" t="s">
        <v>35</v>
      </c>
      <c r="D276" t="s">
        <v>19</v>
      </c>
      <c r="E276" s="2">
        <v>609</v>
      </c>
      <c r="F276" s="3">
        <v>99</v>
      </c>
    </row>
    <row r="277" spans="2:6" x14ac:dyDescent="0.25">
      <c r="B277" t="s">
        <v>10</v>
      </c>
      <c r="C277" t="s">
        <v>35</v>
      </c>
      <c r="D277" t="s">
        <v>21</v>
      </c>
      <c r="E277" s="2">
        <v>567</v>
      </c>
      <c r="F277" s="3">
        <v>228</v>
      </c>
    </row>
    <row r="278" spans="2:6" x14ac:dyDescent="0.25">
      <c r="B278" t="s">
        <v>6</v>
      </c>
      <c r="C278" t="s">
        <v>37</v>
      </c>
      <c r="D278" t="s">
        <v>30</v>
      </c>
      <c r="E278" s="2">
        <v>560</v>
      </c>
      <c r="F278" s="3">
        <v>81</v>
      </c>
    </row>
    <row r="279" spans="2:6" x14ac:dyDescent="0.25">
      <c r="B279" t="s">
        <v>2</v>
      </c>
      <c r="C279" t="s">
        <v>35</v>
      </c>
      <c r="D279" t="s">
        <v>19</v>
      </c>
      <c r="E279" s="2">
        <v>553</v>
      </c>
      <c r="F279" s="3">
        <v>15</v>
      </c>
    </row>
    <row r="280" spans="2:6" x14ac:dyDescent="0.25">
      <c r="B280" t="s">
        <v>6</v>
      </c>
      <c r="C280" t="s">
        <v>34</v>
      </c>
      <c r="D280" t="s">
        <v>4</v>
      </c>
      <c r="E280" s="2">
        <v>525</v>
      </c>
      <c r="F280" s="3">
        <v>48</v>
      </c>
    </row>
    <row r="281" spans="2:6" x14ac:dyDescent="0.25">
      <c r="B281" t="s">
        <v>5</v>
      </c>
      <c r="C281" t="s">
        <v>37</v>
      </c>
      <c r="D281" t="s">
        <v>22</v>
      </c>
      <c r="E281" s="2">
        <v>518</v>
      </c>
      <c r="F281" s="3">
        <v>75</v>
      </c>
    </row>
    <row r="282" spans="2:6" x14ac:dyDescent="0.25">
      <c r="B282" t="s">
        <v>6</v>
      </c>
      <c r="C282" t="s">
        <v>36</v>
      </c>
      <c r="D282" t="s">
        <v>21</v>
      </c>
      <c r="E282" s="2">
        <v>497</v>
      </c>
      <c r="F282" s="3">
        <v>63</v>
      </c>
    </row>
    <row r="283" spans="2:6" x14ac:dyDescent="0.25">
      <c r="B283" t="s">
        <v>5</v>
      </c>
      <c r="C283" t="s">
        <v>35</v>
      </c>
      <c r="D283" t="s">
        <v>22</v>
      </c>
      <c r="E283" s="2">
        <v>490</v>
      </c>
      <c r="F283" s="3">
        <v>84</v>
      </c>
    </row>
    <row r="284" spans="2:6" x14ac:dyDescent="0.25">
      <c r="B284" t="s">
        <v>6</v>
      </c>
      <c r="C284" t="s">
        <v>38</v>
      </c>
      <c r="D284" t="s">
        <v>25</v>
      </c>
      <c r="E284" s="2">
        <v>469</v>
      </c>
      <c r="F284" s="3">
        <v>75</v>
      </c>
    </row>
    <row r="285" spans="2:6" x14ac:dyDescent="0.25">
      <c r="B285" t="s">
        <v>8</v>
      </c>
      <c r="C285" t="s">
        <v>37</v>
      </c>
      <c r="D285" t="s">
        <v>21</v>
      </c>
      <c r="E285" s="2">
        <v>434</v>
      </c>
      <c r="F285" s="3">
        <v>87</v>
      </c>
    </row>
    <row r="286" spans="2:6" x14ac:dyDescent="0.25">
      <c r="B286" t="s">
        <v>5</v>
      </c>
      <c r="C286" t="s">
        <v>39</v>
      </c>
      <c r="D286" t="s">
        <v>18</v>
      </c>
      <c r="E286" s="2">
        <v>385</v>
      </c>
      <c r="F286" s="3">
        <v>249</v>
      </c>
    </row>
    <row r="287" spans="2:6" x14ac:dyDescent="0.25">
      <c r="B287" t="s">
        <v>8</v>
      </c>
      <c r="C287" t="s">
        <v>35</v>
      </c>
      <c r="D287" t="s">
        <v>33</v>
      </c>
      <c r="E287" s="2">
        <v>357</v>
      </c>
      <c r="F287" s="3">
        <v>126</v>
      </c>
    </row>
    <row r="288" spans="2:6" x14ac:dyDescent="0.25">
      <c r="B288" t="s">
        <v>41</v>
      </c>
      <c r="C288" t="s">
        <v>34</v>
      </c>
      <c r="D288" t="s">
        <v>22</v>
      </c>
      <c r="E288" s="2">
        <v>336</v>
      </c>
      <c r="F288" s="3">
        <v>144</v>
      </c>
    </row>
    <row r="289" spans="2:6" x14ac:dyDescent="0.25">
      <c r="B289" t="s">
        <v>7</v>
      </c>
      <c r="C289" t="s">
        <v>36</v>
      </c>
      <c r="D289" t="s">
        <v>32</v>
      </c>
      <c r="E289" s="2">
        <v>280</v>
      </c>
      <c r="F289" s="3">
        <v>87</v>
      </c>
    </row>
    <row r="290" spans="2:6" x14ac:dyDescent="0.25">
      <c r="B290" t="s">
        <v>9</v>
      </c>
      <c r="C290" t="s">
        <v>37</v>
      </c>
      <c r="D290" t="s">
        <v>4</v>
      </c>
      <c r="E290" s="2">
        <v>259</v>
      </c>
      <c r="F290" s="3">
        <v>207</v>
      </c>
    </row>
    <row r="291" spans="2:6" x14ac:dyDescent="0.25">
      <c r="B291" t="s">
        <v>2</v>
      </c>
      <c r="C291" t="s">
        <v>34</v>
      </c>
      <c r="D291" t="s">
        <v>13</v>
      </c>
      <c r="E291" s="2">
        <v>252</v>
      </c>
      <c r="F291" s="3">
        <v>54</v>
      </c>
    </row>
    <row r="292" spans="2:6" x14ac:dyDescent="0.25">
      <c r="B292" t="s">
        <v>10</v>
      </c>
      <c r="C292" t="s">
        <v>37</v>
      </c>
      <c r="D292" t="s">
        <v>21</v>
      </c>
      <c r="E292" s="2">
        <v>245</v>
      </c>
      <c r="F292" s="3">
        <v>288</v>
      </c>
    </row>
    <row r="293" spans="2:6" x14ac:dyDescent="0.25">
      <c r="B293" t="s">
        <v>2</v>
      </c>
      <c r="C293" t="s">
        <v>37</v>
      </c>
      <c r="D293" t="s">
        <v>19</v>
      </c>
      <c r="E293" s="2">
        <v>238</v>
      </c>
      <c r="F293" s="3">
        <v>18</v>
      </c>
    </row>
    <row r="294" spans="2:6" x14ac:dyDescent="0.25">
      <c r="B294" t="s">
        <v>40</v>
      </c>
      <c r="C294" t="s">
        <v>36</v>
      </c>
      <c r="D294" t="s">
        <v>4</v>
      </c>
      <c r="E294" s="2">
        <v>217</v>
      </c>
      <c r="F294" s="3">
        <v>36</v>
      </c>
    </row>
    <row r="295" spans="2:6" x14ac:dyDescent="0.25">
      <c r="B295" t="s">
        <v>2</v>
      </c>
      <c r="C295" t="s">
        <v>36</v>
      </c>
      <c r="D295" t="s">
        <v>17</v>
      </c>
      <c r="E295" s="2">
        <v>189</v>
      </c>
      <c r="F295" s="3">
        <v>48</v>
      </c>
    </row>
    <row r="296" spans="2:6" x14ac:dyDescent="0.25">
      <c r="B296" t="s">
        <v>5</v>
      </c>
      <c r="C296" t="s">
        <v>37</v>
      </c>
      <c r="D296" t="s">
        <v>31</v>
      </c>
      <c r="E296" s="2">
        <v>182</v>
      </c>
      <c r="F296" s="3">
        <v>48</v>
      </c>
    </row>
    <row r="297" spans="2:6" x14ac:dyDescent="0.25">
      <c r="B297" t="s">
        <v>8</v>
      </c>
      <c r="C297" t="s">
        <v>38</v>
      </c>
      <c r="D297" t="s">
        <v>22</v>
      </c>
      <c r="E297" s="2">
        <v>168</v>
      </c>
      <c r="F297" s="3">
        <v>84</v>
      </c>
    </row>
    <row r="298" spans="2:6" x14ac:dyDescent="0.25">
      <c r="B298" t="s">
        <v>41</v>
      </c>
      <c r="C298" t="s">
        <v>38</v>
      </c>
      <c r="D298" t="s">
        <v>25</v>
      </c>
      <c r="E298" s="2">
        <v>154</v>
      </c>
      <c r="F298" s="3">
        <v>21</v>
      </c>
    </row>
    <row r="299" spans="2:6" x14ac:dyDescent="0.25">
      <c r="B299" t="s">
        <v>9</v>
      </c>
      <c r="C299" t="s">
        <v>35</v>
      </c>
      <c r="D299" t="s">
        <v>26</v>
      </c>
      <c r="E299" s="2">
        <v>98</v>
      </c>
      <c r="F299" s="3">
        <v>159</v>
      </c>
    </row>
    <row r="300" spans="2:6" x14ac:dyDescent="0.25">
      <c r="B300" t="s">
        <v>41</v>
      </c>
      <c r="C300" t="s">
        <v>36</v>
      </c>
      <c r="D300" t="s">
        <v>26</v>
      </c>
      <c r="E300" s="2">
        <v>98</v>
      </c>
      <c r="F300" s="3">
        <v>204</v>
      </c>
    </row>
    <row r="301" spans="2:6" x14ac:dyDescent="0.25">
      <c r="B301" t="s">
        <v>10</v>
      </c>
      <c r="C301" t="s">
        <v>38</v>
      </c>
      <c r="D301" t="s">
        <v>13</v>
      </c>
      <c r="E301" s="2">
        <v>63</v>
      </c>
      <c r="F301" s="3">
        <v>123</v>
      </c>
    </row>
    <row r="302" spans="2:6" x14ac:dyDescent="0.25">
      <c r="B302" t="s">
        <v>2</v>
      </c>
      <c r="C302" t="s">
        <v>38</v>
      </c>
      <c r="D302" t="s">
        <v>13</v>
      </c>
      <c r="E302" s="2">
        <v>56</v>
      </c>
      <c r="F302" s="3">
        <v>51</v>
      </c>
    </row>
    <row r="303" spans="2:6" x14ac:dyDescent="0.25">
      <c r="B303" t="s">
        <v>8</v>
      </c>
      <c r="C303" t="s">
        <v>37</v>
      </c>
      <c r="D303" t="s">
        <v>30</v>
      </c>
      <c r="E303" s="2">
        <v>42</v>
      </c>
      <c r="F303" s="3">
        <v>150</v>
      </c>
    </row>
    <row r="304" spans="2:6" x14ac:dyDescent="0.25">
      <c r="B304" t="s">
        <v>3</v>
      </c>
      <c r="C304" t="s">
        <v>39</v>
      </c>
      <c r="D304" t="s">
        <v>16</v>
      </c>
      <c r="E304" s="2">
        <v>21</v>
      </c>
      <c r="F304" s="3">
        <v>168</v>
      </c>
    </row>
    <row r="305" spans="2:6" x14ac:dyDescent="0.25">
      <c r="B305" t="s">
        <v>40</v>
      </c>
      <c r="C305" t="s">
        <v>39</v>
      </c>
      <c r="D305" t="s">
        <v>29</v>
      </c>
      <c r="E305" s="2">
        <v>0</v>
      </c>
      <c r="F305" s="3">
        <v>135</v>
      </c>
    </row>
  </sheetData>
  <mergeCells count="2">
    <mergeCell ref="B1:R3"/>
    <mergeCell ref="B4:R4"/>
  </mergeCells>
  <conditionalFormatting sqref="F6:F305">
    <cfRule type="dataBar" priority="3">
      <dataBar>
        <cfvo type="min"/>
        <cfvo type="max"/>
        <color rgb="FF638EC6"/>
      </dataBar>
      <extLst>
        <ext xmlns:x14="http://schemas.microsoft.com/office/spreadsheetml/2009/9/main" uri="{B025F937-C7B1-47D3-B67F-A62EFF666E3E}">
          <x14:id>{C8117652-966B-4DF5-BB2D-127CE1F0F281}</x14:id>
        </ext>
      </extLst>
    </cfRule>
  </conditionalFormatting>
  <conditionalFormatting sqref="E6:E305">
    <cfRule type="colorScale" priority="1">
      <colorScale>
        <cfvo type="min"/>
        <cfvo type="percentile" val="50"/>
        <cfvo type="max"/>
        <color rgb="FF63BE7B"/>
        <color rgb="FFFFEB84"/>
        <color rgb="FFF8696B"/>
      </colorScale>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C8117652-966B-4DF5-BB2D-127CE1F0F281}">
            <x14:dataBar minLength="0" maxLength="100" border="1" negativeBarBorderColorSameAsPositive="0">
              <x14:cfvo type="autoMin"/>
              <x14:cfvo type="autoMax"/>
              <x14:borderColor rgb="FF638EC6"/>
              <x14:negativeFillColor rgb="FFFF0000"/>
              <x14:negativeBorderColor rgb="FFFF0000"/>
              <x14:axisColor rgb="FF000000"/>
            </x14:dataBar>
          </x14:cfRule>
          <xm:sqref>F6:F305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281F-3E09-421D-8238-C7B974805BE6}">
  <dimension ref="A1:Q13"/>
  <sheetViews>
    <sheetView showGridLines="0" workbookViewId="0">
      <selection activeCell="F21" sqref="F21"/>
    </sheetView>
  </sheetViews>
  <sheetFormatPr defaultRowHeight="15" x14ac:dyDescent="0.25"/>
  <cols>
    <col min="1" max="1" width="3.5703125" customWidth="1"/>
    <col min="3" max="3" width="12.5703125" bestFit="1" customWidth="1"/>
    <col min="4" max="4" width="13.28515625" customWidth="1"/>
    <col min="5" max="5" width="10.5703125" customWidth="1"/>
  </cols>
  <sheetData>
    <row r="1" spans="1:17" x14ac:dyDescent="0.25">
      <c r="A1" s="10"/>
      <c r="B1" s="37" t="s">
        <v>66</v>
      </c>
      <c r="C1" s="37"/>
      <c r="D1" s="37"/>
      <c r="E1" s="37"/>
      <c r="F1" s="37"/>
      <c r="G1" s="37"/>
      <c r="H1" s="37"/>
      <c r="I1" s="37"/>
      <c r="J1" s="37"/>
      <c r="K1" s="37"/>
      <c r="L1" s="37"/>
      <c r="M1" s="37"/>
      <c r="N1" s="37"/>
      <c r="O1" s="37"/>
      <c r="P1" s="37"/>
      <c r="Q1" s="37"/>
    </row>
    <row r="2" spans="1:17" x14ac:dyDescent="0.25">
      <c r="A2" s="10"/>
      <c r="B2" s="37"/>
      <c r="C2" s="37"/>
      <c r="D2" s="37"/>
      <c r="E2" s="37"/>
      <c r="F2" s="37"/>
      <c r="G2" s="37"/>
      <c r="H2" s="37"/>
      <c r="I2" s="37"/>
      <c r="J2" s="37"/>
      <c r="K2" s="37"/>
      <c r="L2" s="37"/>
      <c r="M2" s="37"/>
      <c r="N2" s="37"/>
      <c r="O2" s="37"/>
      <c r="P2" s="37"/>
      <c r="Q2" s="37"/>
    </row>
    <row r="3" spans="1:17" ht="19.5" customHeight="1" x14ac:dyDescent="0.25">
      <c r="A3" s="10"/>
      <c r="B3" s="37"/>
      <c r="C3" s="37"/>
      <c r="D3" s="37"/>
      <c r="E3" s="37"/>
      <c r="F3" s="37"/>
      <c r="G3" s="37"/>
      <c r="H3" s="37"/>
      <c r="I3" s="37"/>
      <c r="J3" s="37"/>
      <c r="K3" s="37"/>
      <c r="L3" s="37"/>
      <c r="M3" s="37"/>
      <c r="N3" s="37"/>
      <c r="O3" s="37"/>
      <c r="P3" s="37"/>
      <c r="Q3" s="37"/>
    </row>
    <row r="4" spans="1:17" x14ac:dyDescent="0.25">
      <c r="A4" s="10"/>
      <c r="B4" s="38" t="s">
        <v>56</v>
      </c>
      <c r="C4" s="38"/>
      <c r="D4" s="38"/>
      <c r="E4" s="38"/>
      <c r="F4" s="38"/>
      <c r="G4" s="38"/>
      <c r="H4" s="38"/>
      <c r="I4" s="38"/>
      <c r="J4" s="38"/>
      <c r="K4" s="38"/>
      <c r="L4" s="38"/>
      <c r="M4" s="38"/>
      <c r="N4" s="38"/>
      <c r="O4" s="38"/>
      <c r="P4" s="38"/>
      <c r="Q4" s="38"/>
    </row>
    <row r="7" spans="1:17" ht="15.75" x14ac:dyDescent="0.25">
      <c r="C7" s="12" t="s">
        <v>70</v>
      </c>
      <c r="D7" s="13" t="s">
        <v>1</v>
      </c>
      <c r="E7" s="12"/>
      <c r="F7" s="13" t="s">
        <v>49</v>
      </c>
    </row>
    <row r="8" spans="1:17" x14ac:dyDescent="0.25">
      <c r="C8" s="14" t="s">
        <v>34</v>
      </c>
      <c r="D8" s="15">
        <f>SUMIFS(Rawdata[Amount],Rawdata[Geography],C8)</f>
        <v>252469</v>
      </c>
      <c r="E8" s="15">
        <f>D8</f>
        <v>252469</v>
      </c>
      <c r="F8" s="16">
        <f>SUMIFS(Rawdata[Units],Rawdata[Geography],C8)</f>
        <v>8760</v>
      </c>
      <c r="G8" s="3"/>
    </row>
    <row r="9" spans="1:17" x14ac:dyDescent="0.25">
      <c r="C9" s="14" t="s">
        <v>36</v>
      </c>
      <c r="D9" s="15">
        <f>SUMIFS(Rawdata[Amount],Rawdata[Geography],C9)</f>
        <v>237944</v>
      </c>
      <c r="E9" s="15">
        <f t="shared" ref="E9:E13" si="0">D9</f>
        <v>237944</v>
      </c>
      <c r="F9" s="16">
        <f>SUMIFS(Rawdata[Units],Rawdata[Geography],C9)</f>
        <v>7302</v>
      </c>
    </row>
    <row r="10" spans="1:17" x14ac:dyDescent="0.25">
      <c r="C10" s="14" t="s">
        <v>37</v>
      </c>
      <c r="D10" s="15">
        <f>SUMIFS(Rawdata[Amount],Rawdata[Geography],C10)</f>
        <v>218813</v>
      </c>
      <c r="E10" s="15">
        <f t="shared" si="0"/>
        <v>218813</v>
      </c>
      <c r="F10" s="16">
        <f>SUMIFS(Rawdata[Units],Rawdata[Geography],C10)</f>
        <v>7431</v>
      </c>
    </row>
    <row r="11" spans="1:17" x14ac:dyDescent="0.25">
      <c r="C11" s="14" t="s">
        <v>35</v>
      </c>
      <c r="D11" s="15">
        <f>SUMIFS(Rawdata[Amount],Rawdata[Geography],C11)</f>
        <v>189434</v>
      </c>
      <c r="E11" s="15">
        <f t="shared" si="0"/>
        <v>189434</v>
      </c>
      <c r="F11" s="16">
        <f>SUMIFS(Rawdata[Units],Rawdata[Geography],C11)</f>
        <v>10158</v>
      </c>
    </row>
    <row r="12" spans="1:17" x14ac:dyDescent="0.25">
      <c r="C12" s="14" t="s">
        <v>39</v>
      </c>
      <c r="D12" s="15">
        <f>SUMIFS(Rawdata[Amount],Rawdata[Geography],C12)</f>
        <v>173530</v>
      </c>
      <c r="E12" s="15">
        <f t="shared" si="0"/>
        <v>173530</v>
      </c>
      <c r="F12" s="16">
        <f>SUMIFS(Rawdata[Units],Rawdata[Geography],C12)</f>
        <v>5745</v>
      </c>
    </row>
    <row r="13" spans="1:17" x14ac:dyDescent="0.25">
      <c r="C13" s="14" t="s">
        <v>38</v>
      </c>
      <c r="D13" s="15">
        <f>SUMIFS(Rawdata[Amount],Rawdata[Geography],C13)</f>
        <v>168679</v>
      </c>
      <c r="E13" s="15">
        <f t="shared" si="0"/>
        <v>168679</v>
      </c>
      <c r="F13" s="16">
        <f>SUMIFS(Rawdata[Units],Rawdata[Geography],C13)</f>
        <v>6264</v>
      </c>
    </row>
  </sheetData>
  <mergeCells count="2">
    <mergeCell ref="B1:Q3"/>
    <mergeCell ref="B4:Q4"/>
  </mergeCells>
  <conditionalFormatting sqref="E8:E13">
    <cfRule type="dataBar" priority="1">
      <dataBar showValue="0">
        <cfvo type="min"/>
        <cfvo type="max"/>
        <color theme="4" tint="0.59999389629810485"/>
      </dataBar>
      <extLst>
        <ext xmlns:x14="http://schemas.microsoft.com/office/spreadsheetml/2009/9/main" uri="{B025F937-C7B1-47D3-B67F-A62EFF666E3E}">
          <x14:id>{69AB091C-0BB0-4510-8730-87A179187650}</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69AB091C-0BB0-4510-8730-87A179187650}">
            <x14:dataBar minLength="0" maxLength="100" gradient="0">
              <x14:cfvo type="autoMin"/>
              <x14:cfvo type="autoMax"/>
              <x14:negativeFillColor rgb="FFFF0000"/>
              <x14:axisColor rgb="FF000000"/>
            </x14:dataBar>
          </x14:cfRule>
          <xm:sqref>E8:E13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AB109-D065-4759-B06A-B86BB102BC72}">
  <dimension ref="A1:R13"/>
  <sheetViews>
    <sheetView showGridLines="0" workbookViewId="0">
      <selection activeCell="F21" sqref="F21"/>
    </sheetView>
  </sheetViews>
  <sheetFormatPr defaultRowHeight="15" x14ac:dyDescent="0.25"/>
  <cols>
    <col min="1" max="1" width="4.140625" customWidth="1"/>
    <col min="3" max="3" width="13.140625" bestFit="1" customWidth="1"/>
    <col min="4" max="4" width="14.85546875" bestFit="1" customWidth="1"/>
    <col min="5" max="5" width="16.28515625" bestFit="1" customWidth="1"/>
    <col min="6" max="6" width="12.28515625" bestFit="1" customWidth="1"/>
  </cols>
  <sheetData>
    <row r="1" spans="1:18" x14ac:dyDescent="0.25">
      <c r="A1" s="10"/>
      <c r="B1" s="37" t="s">
        <v>75</v>
      </c>
      <c r="C1" s="37"/>
      <c r="D1" s="37"/>
      <c r="E1" s="37"/>
      <c r="F1" s="37"/>
      <c r="G1" s="37"/>
      <c r="H1" s="37"/>
      <c r="I1" s="37"/>
      <c r="J1" s="37"/>
      <c r="K1" s="37"/>
      <c r="L1" s="37"/>
      <c r="M1" s="37"/>
      <c r="N1" s="37"/>
      <c r="O1" s="37"/>
      <c r="P1" s="37"/>
      <c r="Q1" s="37"/>
      <c r="R1" s="37"/>
    </row>
    <row r="2" spans="1:18" x14ac:dyDescent="0.25">
      <c r="A2" s="10"/>
      <c r="B2" s="37"/>
      <c r="C2" s="37"/>
      <c r="D2" s="37"/>
      <c r="E2" s="37"/>
      <c r="F2" s="37"/>
      <c r="G2" s="37"/>
      <c r="H2" s="37"/>
      <c r="I2" s="37"/>
      <c r="J2" s="37"/>
      <c r="K2" s="37"/>
      <c r="L2" s="37"/>
      <c r="M2" s="37"/>
      <c r="N2" s="37"/>
      <c r="O2" s="37"/>
      <c r="P2" s="37"/>
      <c r="Q2" s="37"/>
      <c r="R2" s="37"/>
    </row>
    <row r="3" spans="1:18" ht="19.5" customHeight="1" x14ac:dyDescent="0.25">
      <c r="A3" s="10"/>
      <c r="B3" s="37"/>
      <c r="C3" s="37"/>
      <c r="D3" s="37"/>
      <c r="E3" s="37"/>
      <c r="F3" s="37"/>
      <c r="G3" s="37"/>
      <c r="H3" s="37"/>
      <c r="I3" s="37"/>
      <c r="J3" s="37"/>
      <c r="K3" s="37"/>
      <c r="L3" s="37"/>
      <c r="M3" s="37"/>
      <c r="N3" s="37"/>
      <c r="O3" s="37"/>
      <c r="P3" s="37"/>
      <c r="Q3" s="37"/>
      <c r="R3" s="37"/>
    </row>
    <row r="4" spans="1:18" x14ac:dyDescent="0.25">
      <c r="A4" s="10"/>
      <c r="B4" s="38" t="s">
        <v>56</v>
      </c>
      <c r="C4" s="38"/>
      <c r="D4" s="38"/>
      <c r="E4" s="38"/>
      <c r="F4" s="38"/>
      <c r="G4" s="38"/>
      <c r="H4" s="38"/>
      <c r="I4" s="38"/>
      <c r="J4" s="38"/>
      <c r="K4" s="38"/>
      <c r="L4" s="38"/>
      <c r="M4" s="38"/>
      <c r="N4" s="38"/>
      <c r="O4" s="38"/>
      <c r="P4" s="38"/>
      <c r="Q4" s="38"/>
      <c r="R4" s="38"/>
    </row>
    <row r="7" spans="1:18" x14ac:dyDescent="0.25">
      <c r="C7" s="17" t="s">
        <v>73</v>
      </c>
      <c r="D7" s="19" t="s">
        <v>72</v>
      </c>
      <c r="E7" t="s">
        <v>76</v>
      </c>
      <c r="F7" s="19" t="s">
        <v>71</v>
      </c>
    </row>
    <row r="8" spans="1:18" x14ac:dyDescent="0.25">
      <c r="C8" s="18" t="s">
        <v>34</v>
      </c>
      <c r="D8" s="11">
        <v>252469</v>
      </c>
      <c r="E8">
        <v>252469</v>
      </c>
      <c r="F8">
        <v>8760</v>
      </c>
    </row>
    <row r="9" spans="1:18" x14ac:dyDescent="0.25">
      <c r="C9" s="18" t="s">
        <v>36</v>
      </c>
      <c r="D9" s="11">
        <v>237944</v>
      </c>
      <c r="E9">
        <v>237944</v>
      </c>
      <c r="F9">
        <v>7302</v>
      </c>
    </row>
    <row r="10" spans="1:18" x14ac:dyDescent="0.25">
      <c r="C10" s="18" t="s">
        <v>37</v>
      </c>
      <c r="D10" s="11">
        <v>218813</v>
      </c>
      <c r="E10">
        <v>218813</v>
      </c>
      <c r="F10">
        <v>7431</v>
      </c>
    </row>
    <row r="11" spans="1:18" x14ac:dyDescent="0.25">
      <c r="C11" s="18" t="s">
        <v>35</v>
      </c>
      <c r="D11" s="11">
        <v>189434</v>
      </c>
      <c r="E11">
        <v>189434</v>
      </c>
      <c r="F11">
        <v>10158</v>
      </c>
    </row>
    <row r="12" spans="1:18" x14ac:dyDescent="0.25">
      <c r="C12" s="18" t="s">
        <v>39</v>
      </c>
      <c r="D12" s="11">
        <v>173530</v>
      </c>
      <c r="E12">
        <v>173530</v>
      </c>
      <c r="F12">
        <v>5745</v>
      </c>
    </row>
    <row r="13" spans="1:18" x14ac:dyDescent="0.25">
      <c r="C13" s="18" t="s">
        <v>38</v>
      </c>
      <c r="D13" s="11">
        <v>168679</v>
      </c>
      <c r="E13">
        <v>168679</v>
      </c>
      <c r="F13">
        <v>6264</v>
      </c>
    </row>
  </sheetData>
  <mergeCells count="2">
    <mergeCell ref="B1:R3"/>
    <mergeCell ref="B4:R4"/>
  </mergeCells>
  <conditionalFormatting pivot="1" sqref="E8:E13">
    <cfRule type="dataBar" priority="1">
      <dataBar showValue="0">
        <cfvo type="min"/>
        <cfvo type="max"/>
        <color theme="4" tint="0.59999389629810485"/>
      </dataBar>
      <extLst>
        <ext xmlns:x14="http://schemas.microsoft.com/office/spreadsheetml/2009/9/main" uri="{B025F937-C7B1-47D3-B67F-A62EFF666E3E}">
          <x14:id>{3BF2B035-A8A0-4CEE-98F5-BD951E167EFC}</x14:id>
        </ext>
      </extLst>
    </cfRule>
  </conditionalFormatting>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pivot="1">
          <x14:cfRule type="dataBar" id="{3BF2B035-A8A0-4CEE-98F5-BD951E167EFC}">
            <x14:dataBar minLength="0" maxLength="100" gradient="0">
              <x14:cfvo type="autoMin"/>
              <x14:cfvo type="autoMax"/>
              <x14:negativeFillColor rgb="FFFF0000"/>
              <x14:axisColor rgb="FF000000"/>
            </x14:dataBar>
          </x14:cfRule>
          <xm:sqref>E8:E13</xm:sqref>
        </x14:conditionalFormatting>
      </x14:conditionalFormattings>
    </ex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DA7E5-4A69-43E8-9D02-02F2D71DD715}">
  <dimension ref="A1:R13"/>
  <sheetViews>
    <sheetView workbookViewId="0">
      <selection activeCell="E14" sqref="E14"/>
    </sheetView>
  </sheetViews>
  <sheetFormatPr defaultRowHeight="15" x14ac:dyDescent="0.25"/>
  <cols>
    <col min="1" max="1" width="5.28515625" customWidth="1"/>
    <col min="2" max="2" width="19.42578125" bestFit="1" customWidth="1"/>
    <col min="3" max="5" width="14.28515625" bestFit="1" customWidth="1"/>
  </cols>
  <sheetData>
    <row r="1" spans="1:18" x14ac:dyDescent="0.25">
      <c r="A1" s="10"/>
      <c r="B1" s="37" t="s">
        <v>77</v>
      </c>
      <c r="C1" s="37"/>
      <c r="D1" s="37"/>
      <c r="E1" s="37"/>
      <c r="F1" s="37"/>
      <c r="G1" s="37"/>
      <c r="H1" s="37"/>
      <c r="I1" s="37"/>
      <c r="J1" s="37"/>
      <c r="K1" s="37"/>
      <c r="L1" s="37"/>
      <c r="M1" s="37"/>
      <c r="N1" s="37"/>
      <c r="O1" s="37"/>
      <c r="P1" s="37"/>
      <c r="Q1" s="37"/>
      <c r="R1" s="37"/>
    </row>
    <row r="2" spans="1:18" x14ac:dyDescent="0.25">
      <c r="A2" s="10"/>
      <c r="B2" s="37"/>
      <c r="C2" s="37"/>
      <c r="D2" s="37"/>
      <c r="E2" s="37"/>
      <c r="F2" s="37"/>
      <c r="G2" s="37"/>
      <c r="H2" s="37"/>
      <c r="I2" s="37"/>
      <c r="J2" s="37"/>
      <c r="K2" s="37"/>
      <c r="L2" s="37"/>
      <c r="M2" s="37"/>
      <c r="N2" s="37"/>
      <c r="O2" s="37"/>
      <c r="P2" s="37"/>
      <c r="Q2" s="37"/>
      <c r="R2" s="37"/>
    </row>
    <row r="3" spans="1:18" ht="18.75" customHeight="1" x14ac:dyDescent="0.25">
      <c r="A3" s="10"/>
      <c r="B3" s="37"/>
      <c r="C3" s="37"/>
      <c r="D3" s="37"/>
      <c r="E3" s="37"/>
      <c r="F3" s="37"/>
      <c r="G3" s="37"/>
      <c r="H3" s="37"/>
      <c r="I3" s="37"/>
      <c r="J3" s="37"/>
      <c r="K3" s="37"/>
      <c r="L3" s="37"/>
      <c r="M3" s="37"/>
      <c r="N3" s="37"/>
      <c r="O3" s="37"/>
      <c r="P3" s="37"/>
      <c r="Q3" s="37"/>
      <c r="R3" s="37"/>
    </row>
    <row r="4" spans="1:18" x14ac:dyDescent="0.25">
      <c r="A4" s="10"/>
      <c r="B4" s="38" t="s">
        <v>56</v>
      </c>
      <c r="C4" s="38"/>
      <c r="D4" s="38"/>
      <c r="E4" s="38"/>
      <c r="F4" s="38"/>
      <c r="G4" s="38"/>
      <c r="H4" s="38"/>
      <c r="I4" s="38"/>
      <c r="J4" s="38"/>
      <c r="K4" s="38"/>
      <c r="L4" s="38"/>
      <c r="M4" s="38"/>
      <c r="N4" s="38"/>
      <c r="O4" s="38"/>
      <c r="P4" s="38"/>
      <c r="Q4" s="38"/>
      <c r="R4" s="38"/>
    </row>
    <row r="7" spans="1:18" x14ac:dyDescent="0.25">
      <c r="B7" s="17" t="s">
        <v>73</v>
      </c>
      <c r="C7" t="s">
        <v>78</v>
      </c>
    </row>
    <row r="8" spans="1:18" x14ac:dyDescent="0.25">
      <c r="B8" s="18" t="s">
        <v>15</v>
      </c>
      <c r="C8" s="20">
        <v>44.990867579908674</v>
      </c>
    </row>
    <row r="9" spans="1:18" x14ac:dyDescent="0.25">
      <c r="B9" s="18" t="s">
        <v>33</v>
      </c>
      <c r="C9" s="20">
        <v>37.303128371089535</v>
      </c>
    </row>
    <row r="10" spans="1:18" x14ac:dyDescent="0.25">
      <c r="B10" s="18" t="s">
        <v>24</v>
      </c>
      <c r="C10" s="20">
        <v>33.88697318007663</v>
      </c>
    </row>
    <row r="11" spans="1:18" x14ac:dyDescent="0.25">
      <c r="B11" s="18" t="s">
        <v>26</v>
      </c>
      <c r="C11" s="20">
        <v>32.807189542483663</v>
      </c>
    </row>
    <row r="12" spans="1:18" x14ac:dyDescent="0.25">
      <c r="B12" s="18" t="s">
        <v>22</v>
      </c>
      <c r="C12" s="20">
        <v>32.301656920077974</v>
      </c>
    </row>
    <row r="13" spans="1:18" x14ac:dyDescent="0.25">
      <c r="B13" s="18" t="s">
        <v>74</v>
      </c>
      <c r="C13" s="20">
        <v>35.949565217391303</v>
      </c>
    </row>
  </sheetData>
  <mergeCells count="2">
    <mergeCell ref="B1:R3"/>
    <mergeCell ref="B4:R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C2E7B-8808-411C-8552-66B2BF129C0B}">
  <dimension ref="A1:R306"/>
  <sheetViews>
    <sheetView showGridLines="0" workbookViewId="0">
      <selection activeCell="M17" sqref="M17"/>
    </sheetView>
  </sheetViews>
  <sheetFormatPr defaultRowHeight="15" x14ac:dyDescent="0.25"/>
  <cols>
    <col min="1" max="1" width="4.140625" customWidth="1"/>
    <col min="14" max="14" width="16" customWidth="1"/>
    <col min="15" max="15" width="17" customWidth="1"/>
    <col min="16" max="16" width="12.28515625" customWidth="1"/>
    <col min="17" max="17" width="14.140625" customWidth="1"/>
    <col min="18" max="18" width="13.7109375" customWidth="1"/>
  </cols>
  <sheetData>
    <row r="1" spans="1:18" x14ac:dyDescent="0.25">
      <c r="A1" s="10"/>
      <c r="B1" s="37" t="s">
        <v>79</v>
      </c>
      <c r="C1" s="37"/>
      <c r="D1" s="37"/>
      <c r="E1" s="37"/>
      <c r="F1" s="37"/>
      <c r="G1" s="37"/>
      <c r="H1" s="37"/>
      <c r="I1" s="37"/>
      <c r="J1" s="37"/>
      <c r="K1" s="37"/>
      <c r="L1" s="37"/>
      <c r="M1" s="37"/>
      <c r="N1" s="37"/>
      <c r="O1" s="37"/>
      <c r="P1" s="37"/>
      <c r="Q1" s="37"/>
      <c r="R1" s="37"/>
    </row>
    <row r="2" spans="1:18" x14ac:dyDescent="0.25">
      <c r="A2" s="10"/>
      <c r="B2" s="37"/>
      <c r="C2" s="37"/>
      <c r="D2" s="37"/>
      <c r="E2" s="37"/>
      <c r="F2" s="37"/>
      <c r="G2" s="37"/>
      <c r="H2" s="37"/>
      <c r="I2" s="37"/>
      <c r="J2" s="37"/>
      <c r="K2" s="37"/>
      <c r="L2" s="37"/>
      <c r="M2" s="37"/>
      <c r="N2" s="37"/>
      <c r="O2" s="37"/>
      <c r="P2" s="37"/>
      <c r="Q2" s="37"/>
      <c r="R2" s="37"/>
    </row>
    <row r="3" spans="1:18" ht="18.75" customHeight="1" x14ac:dyDescent="0.25">
      <c r="A3" s="10"/>
      <c r="B3" s="37"/>
      <c r="C3" s="37"/>
      <c r="D3" s="37"/>
      <c r="E3" s="37"/>
      <c r="F3" s="37"/>
      <c r="G3" s="37"/>
      <c r="H3" s="37"/>
      <c r="I3" s="37"/>
      <c r="J3" s="37"/>
      <c r="K3" s="37"/>
      <c r="L3" s="37"/>
      <c r="M3" s="37"/>
      <c r="N3" s="37"/>
      <c r="O3" s="37"/>
      <c r="P3" s="37"/>
      <c r="Q3" s="37"/>
      <c r="R3" s="37"/>
    </row>
    <row r="4" spans="1:18" x14ac:dyDescent="0.25">
      <c r="A4" s="10"/>
      <c r="B4" s="38" t="s">
        <v>56</v>
      </c>
      <c r="C4" s="38"/>
      <c r="D4" s="38"/>
      <c r="E4" s="38"/>
      <c r="F4" s="38"/>
      <c r="G4" s="38"/>
      <c r="H4" s="38"/>
      <c r="I4" s="38"/>
      <c r="J4" s="38"/>
      <c r="K4" s="38"/>
      <c r="L4" s="38"/>
      <c r="M4" s="38"/>
      <c r="N4" s="38"/>
      <c r="O4" s="38"/>
      <c r="P4" s="38"/>
      <c r="Q4" s="38"/>
      <c r="R4" s="38"/>
    </row>
    <row r="6" spans="1:18" x14ac:dyDescent="0.25">
      <c r="N6" s="4" t="s">
        <v>11</v>
      </c>
      <c r="O6" s="4" t="s">
        <v>12</v>
      </c>
      <c r="P6" s="4" t="s">
        <v>0</v>
      </c>
      <c r="Q6" s="8" t="s">
        <v>1</v>
      </c>
      <c r="R6" s="8" t="s">
        <v>49</v>
      </c>
    </row>
    <row r="7" spans="1:18" x14ac:dyDescent="0.25">
      <c r="N7" t="s">
        <v>40</v>
      </c>
      <c r="O7" t="s">
        <v>37</v>
      </c>
      <c r="P7" t="s">
        <v>30</v>
      </c>
      <c r="Q7" s="2">
        <v>1624</v>
      </c>
      <c r="R7" s="3">
        <v>114</v>
      </c>
    </row>
    <row r="8" spans="1:18" x14ac:dyDescent="0.25">
      <c r="N8" t="s">
        <v>8</v>
      </c>
      <c r="O8" t="s">
        <v>35</v>
      </c>
      <c r="P8" t="s">
        <v>32</v>
      </c>
      <c r="Q8" s="2">
        <v>6706</v>
      </c>
      <c r="R8" s="3">
        <v>459</v>
      </c>
    </row>
    <row r="9" spans="1:18" x14ac:dyDescent="0.25">
      <c r="N9" t="s">
        <v>9</v>
      </c>
      <c r="O9" t="s">
        <v>35</v>
      </c>
      <c r="P9" t="s">
        <v>4</v>
      </c>
      <c r="Q9" s="2">
        <v>959</v>
      </c>
      <c r="R9" s="3">
        <v>147</v>
      </c>
    </row>
    <row r="10" spans="1:18" x14ac:dyDescent="0.25">
      <c r="N10" t="s">
        <v>41</v>
      </c>
      <c r="O10" t="s">
        <v>36</v>
      </c>
      <c r="P10" t="s">
        <v>18</v>
      </c>
      <c r="Q10" s="2">
        <v>9632</v>
      </c>
      <c r="R10" s="3">
        <v>288</v>
      </c>
    </row>
    <row r="11" spans="1:18" x14ac:dyDescent="0.25">
      <c r="N11" t="s">
        <v>6</v>
      </c>
      <c r="O11" t="s">
        <v>39</v>
      </c>
      <c r="P11" t="s">
        <v>25</v>
      </c>
      <c r="Q11" s="2">
        <v>2100</v>
      </c>
      <c r="R11" s="3">
        <v>414</v>
      </c>
    </row>
    <row r="12" spans="1:18" x14ac:dyDescent="0.25">
      <c r="N12" t="s">
        <v>40</v>
      </c>
      <c r="O12" t="s">
        <v>35</v>
      </c>
      <c r="P12" t="s">
        <v>33</v>
      </c>
      <c r="Q12" s="2">
        <v>8869</v>
      </c>
      <c r="R12" s="3">
        <v>432</v>
      </c>
    </row>
    <row r="13" spans="1:18" x14ac:dyDescent="0.25">
      <c r="N13" t="s">
        <v>6</v>
      </c>
      <c r="O13" t="s">
        <v>38</v>
      </c>
      <c r="P13" t="s">
        <v>31</v>
      </c>
      <c r="Q13" s="2">
        <v>2681</v>
      </c>
      <c r="R13" s="3">
        <v>54</v>
      </c>
    </row>
    <row r="14" spans="1:18" x14ac:dyDescent="0.25">
      <c r="N14" t="s">
        <v>8</v>
      </c>
      <c r="O14" t="s">
        <v>35</v>
      </c>
      <c r="P14" t="s">
        <v>22</v>
      </c>
      <c r="Q14" s="2">
        <v>5012</v>
      </c>
      <c r="R14" s="3">
        <v>210</v>
      </c>
    </row>
    <row r="15" spans="1:18" x14ac:dyDescent="0.25">
      <c r="N15" t="s">
        <v>7</v>
      </c>
      <c r="O15" t="s">
        <v>38</v>
      </c>
      <c r="P15" t="s">
        <v>14</v>
      </c>
      <c r="Q15" s="2">
        <v>1281</v>
      </c>
      <c r="R15" s="3">
        <v>75</v>
      </c>
    </row>
    <row r="16" spans="1:18" x14ac:dyDescent="0.25">
      <c r="N16" t="s">
        <v>5</v>
      </c>
      <c r="O16" t="s">
        <v>37</v>
      </c>
      <c r="P16" t="s">
        <v>14</v>
      </c>
      <c r="Q16" s="2">
        <v>4991</v>
      </c>
      <c r="R16" s="3">
        <v>12</v>
      </c>
    </row>
    <row r="17" spans="14:18" x14ac:dyDescent="0.25">
      <c r="N17" t="s">
        <v>2</v>
      </c>
      <c r="O17" t="s">
        <v>39</v>
      </c>
      <c r="P17" t="s">
        <v>25</v>
      </c>
      <c r="Q17" s="2">
        <v>1785</v>
      </c>
      <c r="R17" s="3">
        <v>462</v>
      </c>
    </row>
    <row r="18" spans="14:18" x14ac:dyDescent="0.25">
      <c r="N18" t="s">
        <v>3</v>
      </c>
      <c r="O18" t="s">
        <v>37</v>
      </c>
      <c r="P18" t="s">
        <v>17</v>
      </c>
      <c r="Q18" s="2">
        <v>3983</v>
      </c>
      <c r="R18" s="3">
        <v>144</v>
      </c>
    </row>
    <row r="19" spans="14:18" x14ac:dyDescent="0.25">
      <c r="N19" t="s">
        <v>9</v>
      </c>
      <c r="O19" t="s">
        <v>38</v>
      </c>
      <c r="P19" t="s">
        <v>16</v>
      </c>
      <c r="Q19" s="2">
        <v>2646</v>
      </c>
      <c r="R19" s="3">
        <v>120</v>
      </c>
    </row>
    <row r="20" spans="14:18" x14ac:dyDescent="0.25">
      <c r="N20" t="s">
        <v>2</v>
      </c>
      <c r="O20" t="s">
        <v>34</v>
      </c>
      <c r="P20" t="s">
        <v>13</v>
      </c>
      <c r="Q20" s="2">
        <v>252</v>
      </c>
      <c r="R20" s="3">
        <v>54</v>
      </c>
    </row>
    <row r="21" spans="14:18" x14ac:dyDescent="0.25">
      <c r="N21" t="s">
        <v>3</v>
      </c>
      <c r="O21" t="s">
        <v>35</v>
      </c>
      <c r="P21" t="s">
        <v>25</v>
      </c>
      <c r="Q21" s="2">
        <v>2464</v>
      </c>
      <c r="R21" s="3">
        <v>234</v>
      </c>
    </row>
    <row r="22" spans="14:18" x14ac:dyDescent="0.25">
      <c r="N22" t="s">
        <v>3</v>
      </c>
      <c r="O22" t="s">
        <v>35</v>
      </c>
      <c r="P22" t="s">
        <v>29</v>
      </c>
      <c r="Q22" s="2">
        <v>2114</v>
      </c>
      <c r="R22" s="3">
        <v>66</v>
      </c>
    </row>
    <row r="23" spans="14:18" x14ac:dyDescent="0.25">
      <c r="N23" t="s">
        <v>6</v>
      </c>
      <c r="O23" t="s">
        <v>37</v>
      </c>
      <c r="P23" t="s">
        <v>31</v>
      </c>
      <c r="Q23" s="2">
        <v>7693</v>
      </c>
      <c r="R23" s="3">
        <v>87</v>
      </c>
    </row>
    <row r="24" spans="14:18" x14ac:dyDescent="0.25">
      <c r="N24" t="s">
        <v>5</v>
      </c>
      <c r="O24" t="s">
        <v>34</v>
      </c>
      <c r="P24" t="s">
        <v>20</v>
      </c>
      <c r="Q24" s="2">
        <v>15610</v>
      </c>
      <c r="R24" s="3">
        <v>339</v>
      </c>
    </row>
    <row r="25" spans="14:18" x14ac:dyDescent="0.25">
      <c r="N25" t="s">
        <v>41</v>
      </c>
      <c r="O25" t="s">
        <v>34</v>
      </c>
      <c r="P25" t="s">
        <v>22</v>
      </c>
      <c r="Q25" s="2">
        <v>336</v>
      </c>
      <c r="R25" s="3">
        <v>144</v>
      </c>
    </row>
    <row r="26" spans="14:18" x14ac:dyDescent="0.25">
      <c r="N26" t="s">
        <v>2</v>
      </c>
      <c r="O26" t="s">
        <v>39</v>
      </c>
      <c r="P26" t="s">
        <v>20</v>
      </c>
      <c r="Q26" s="2">
        <v>9443</v>
      </c>
      <c r="R26" s="3">
        <v>162</v>
      </c>
    </row>
    <row r="27" spans="14:18" x14ac:dyDescent="0.25">
      <c r="N27" t="s">
        <v>9</v>
      </c>
      <c r="O27" t="s">
        <v>34</v>
      </c>
      <c r="P27" t="s">
        <v>23</v>
      </c>
      <c r="Q27" s="2">
        <v>8155</v>
      </c>
      <c r="R27" s="3">
        <v>90</v>
      </c>
    </row>
    <row r="28" spans="14:18" x14ac:dyDescent="0.25">
      <c r="N28" t="s">
        <v>8</v>
      </c>
      <c r="O28" t="s">
        <v>38</v>
      </c>
      <c r="P28" t="s">
        <v>23</v>
      </c>
      <c r="Q28" s="2">
        <v>1701</v>
      </c>
      <c r="R28" s="3">
        <v>234</v>
      </c>
    </row>
    <row r="29" spans="14:18" x14ac:dyDescent="0.25">
      <c r="N29" t="s">
        <v>10</v>
      </c>
      <c r="O29" t="s">
        <v>38</v>
      </c>
      <c r="P29" t="s">
        <v>22</v>
      </c>
      <c r="Q29" s="2">
        <v>2205</v>
      </c>
      <c r="R29" s="3">
        <v>141</v>
      </c>
    </row>
    <row r="30" spans="14:18" x14ac:dyDescent="0.25">
      <c r="N30" t="s">
        <v>8</v>
      </c>
      <c r="O30" t="s">
        <v>37</v>
      </c>
      <c r="P30" t="s">
        <v>19</v>
      </c>
      <c r="Q30" s="2">
        <v>1771</v>
      </c>
      <c r="R30" s="3">
        <v>204</v>
      </c>
    </row>
    <row r="31" spans="14:18" x14ac:dyDescent="0.25">
      <c r="N31" t="s">
        <v>41</v>
      </c>
      <c r="O31" t="s">
        <v>35</v>
      </c>
      <c r="P31" t="s">
        <v>15</v>
      </c>
      <c r="Q31" s="2">
        <v>2114</v>
      </c>
      <c r="R31" s="3">
        <v>186</v>
      </c>
    </row>
    <row r="32" spans="14:18" x14ac:dyDescent="0.25">
      <c r="N32" t="s">
        <v>41</v>
      </c>
      <c r="O32" t="s">
        <v>36</v>
      </c>
      <c r="P32" t="s">
        <v>13</v>
      </c>
      <c r="Q32" s="2">
        <v>10311</v>
      </c>
      <c r="R32" s="3">
        <v>231</v>
      </c>
    </row>
    <row r="33" spans="14:18" x14ac:dyDescent="0.25">
      <c r="N33" t="s">
        <v>3</v>
      </c>
      <c r="O33" t="s">
        <v>39</v>
      </c>
      <c r="P33" t="s">
        <v>16</v>
      </c>
      <c r="Q33" s="2">
        <v>21</v>
      </c>
      <c r="R33" s="3">
        <v>168</v>
      </c>
    </row>
    <row r="34" spans="14:18" x14ac:dyDescent="0.25">
      <c r="N34" t="s">
        <v>10</v>
      </c>
      <c r="O34" t="s">
        <v>35</v>
      </c>
      <c r="P34" t="s">
        <v>20</v>
      </c>
      <c r="Q34" s="2">
        <v>1974</v>
      </c>
      <c r="R34" s="3">
        <v>195</v>
      </c>
    </row>
    <row r="35" spans="14:18" x14ac:dyDescent="0.25">
      <c r="N35" t="s">
        <v>5</v>
      </c>
      <c r="O35" t="s">
        <v>36</v>
      </c>
      <c r="P35" t="s">
        <v>23</v>
      </c>
      <c r="Q35" s="2">
        <v>6314</v>
      </c>
      <c r="R35" s="3">
        <v>15</v>
      </c>
    </row>
    <row r="36" spans="14:18" x14ac:dyDescent="0.25">
      <c r="N36" t="s">
        <v>10</v>
      </c>
      <c r="O36" t="s">
        <v>37</v>
      </c>
      <c r="P36" t="s">
        <v>23</v>
      </c>
      <c r="Q36" s="2">
        <v>4683</v>
      </c>
      <c r="R36" s="3">
        <v>30</v>
      </c>
    </row>
    <row r="37" spans="14:18" x14ac:dyDescent="0.25">
      <c r="N37" t="s">
        <v>41</v>
      </c>
      <c r="O37" t="s">
        <v>37</v>
      </c>
      <c r="P37" t="s">
        <v>24</v>
      </c>
      <c r="Q37" s="2">
        <v>6398</v>
      </c>
      <c r="R37" s="3">
        <v>102</v>
      </c>
    </row>
    <row r="38" spans="14:18" x14ac:dyDescent="0.25">
      <c r="N38" t="s">
        <v>2</v>
      </c>
      <c r="O38" t="s">
        <v>35</v>
      </c>
      <c r="P38" t="s">
        <v>19</v>
      </c>
      <c r="Q38" s="2">
        <v>553</v>
      </c>
      <c r="R38" s="3">
        <v>15</v>
      </c>
    </row>
    <row r="39" spans="14:18" x14ac:dyDescent="0.25">
      <c r="N39" t="s">
        <v>8</v>
      </c>
      <c r="O39" t="s">
        <v>39</v>
      </c>
      <c r="P39" t="s">
        <v>30</v>
      </c>
      <c r="Q39" s="2">
        <v>7021</v>
      </c>
      <c r="R39" s="3">
        <v>183</v>
      </c>
    </row>
    <row r="40" spans="14:18" x14ac:dyDescent="0.25">
      <c r="N40" t="s">
        <v>40</v>
      </c>
      <c r="O40" t="s">
        <v>39</v>
      </c>
      <c r="P40" t="s">
        <v>22</v>
      </c>
      <c r="Q40" s="2">
        <v>5817</v>
      </c>
      <c r="R40" s="3">
        <v>12</v>
      </c>
    </row>
    <row r="41" spans="14:18" x14ac:dyDescent="0.25">
      <c r="N41" t="s">
        <v>41</v>
      </c>
      <c r="O41" t="s">
        <v>39</v>
      </c>
      <c r="P41" t="s">
        <v>14</v>
      </c>
      <c r="Q41" s="2">
        <v>3976</v>
      </c>
      <c r="R41" s="3">
        <v>72</v>
      </c>
    </row>
    <row r="42" spans="14:18" x14ac:dyDescent="0.25">
      <c r="N42" t="s">
        <v>6</v>
      </c>
      <c r="O42" t="s">
        <v>38</v>
      </c>
      <c r="P42" t="s">
        <v>27</v>
      </c>
      <c r="Q42" s="2">
        <v>1134</v>
      </c>
      <c r="R42" s="3">
        <v>282</v>
      </c>
    </row>
    <row r="43" spans="14:18" x14ac:dyDescent="0.25">
      <c r="N43" t="s">
        <v>2</v>
      </c>
      <c r="O43" t="s">
        <v>39</v>
      </c>
      <c r="P43" t="s">
        <v>28</v>
      </c>
      <c r="Q43" s="2">
        <v>6027</v>
      </c>
      <c r="R43" s="3">
        <v>144</v>
      </c>
    </row>
    <row r="44" spans="14:18" x14ac:dyDescent="0.25">
      <c r="N44" t="s">
        <v>6</v>
      </c>
      <c r="O44" t="s">
        <v>37</v>
      </c>
      <c r="P44" t="s">
        <v>16</v>
      </c>
      <c r="Q44" s="2">
        <v>1904</v>
      </c>
      <c r="R44" s="3">
        <v>405</v>
      </c>
    </row>
    <row r="45" spans="14:18" x14ac:dyDescent="0.25">
      <c r="N45" t="s">
        <v>7</v>
      </c>
      <c r="O45" t="s">
        <v>34</v>
      </c>
      <c r="P45" t="s">
        <v>32</v>
      </c>
      <c r="Q45" s="2">
        <v>3262</v>
      </c>
      <c r="R45" s="3">
        <v>75</v>
      </c>
    </row>
    <row r="46" spans="14:18" x14ac:dyDescent="0.25">
      <c r="N46" t="s">
        <v>40</v>
      </c>
      <c r="O46" t="s">
        <v>34</v>
      </c>
      <c r="P46" t="s">
        <v>27</v>
      </c>
      <c r="Q46" s="2">
        <v>2289</v>
      </c>
      <c r="R46" s="3">
        <v>135</v>
      </c>
    </row>
    <row r="47" spans="14:18" x14ac:dyDescent="0.25">
      <c r="N47" t="s">
        <v>5</v>
      </c>
      <c r="O47" t="s">
        <v>34</v>
      </c>
      <c r="P47" t="s">
        <v>27</v>
      </c>
      <c r="Q47" s="2">
        <v>6986</v>
      </c>
      <c r="R47" s="3">
        <v>21</v>
      </c>
    </row>
    <row r="48" spans="14:18" x14ac:dyDescent="0.25">
      <c r="N48" t="s">
        <v>2</v>
      </c>
      <c r="O48" t="s">
        <v>38</v>
      </c>
      <c r="P48" t="s">
        <v>23</v>
      </c>
      <c r="Q48" s="2">
        <v>4417</v>
      </c>
      <c r="R48" s="3">
        <v>153</v>
      </c>
    </row>
    <row r="49" spans="14:18" x14ac:dyDescent="0.25">
      <c r="N49" t="s">
        <v>6</v>
      </c>
      <c r="O49" t="s">
        <v>34</v>
      </c>
      <c r="P49" t="s">
        <v>15</v>
      </c>
      <c r="Q49" s="2">
        <v>1442</v>
      </c>
      <c r="R49" s="3">
        <v>15</v>
      </c>
    </row>
    <row r="50" spans="14:18" x14ac:dyDescent="0.25">
      <c r="N50" t="s">
        <v>3</v>
      </c>
      <c r="O50" t="s">
        <v>35</v>
      </c>
      <c r="P50" t="s">
        <v>14</v>
      </c>
      <c r="Q50" s="2">
        <v>2415</v>
      </c>
      <c r="R50" s="3">
        <v>255</v>
      </c>
    </row>
    <row r="51" spans="14:18" x14ac:dyDescent="0.25">
      <c r="N51" t="s">
        <v>2</v>
      </c>
      <c r="O51" t="s">
        <v>37</v>
      </c>
      <c r="P51" t="s">
        <v>19</v>
      </c>
      <c r="Q51" s="2">
        <v>238</v>
      </c>
      <c r="R51" s="3">
        <v>18</v>
      </c>
    </row>
    <row r="52" spans="14:18" x14ac:dyDescent="0.25">
      <c r="N52" t="s">
        <v>6</v>
      </c>
      <c r="O52" t="s">
        <v>37</v>
      </c>
      <c r="P52" t="s">
        <v>23</v>
      </c>
      <c r="Q52" s="2">
        <v>4949</v>
      </c>
      <c r="R52" s="3">
        <v>189</v>
      </c>
    </row>
    <row r="53" spans="14:18" x14ac:dyDescent="0.25">
      <c r="N53" t="s">
        <v>5</v>
      </c>
      <c r="O53" t="s">
        <v>38</v>
      </c>
      <c r="P53" t="s">
        <v>32</v>
      </c>
      <c r="Q53" s="2">
        <v>5075</v>
      </c>
      <c r="R53" s="3">
        <v>21</v>
      </c>
    </row>
    <row r="54" spans="14:18" x14ac:dyDescent="0.25">
      <c r="N54" t="s">
        <v>3</v>
      </c>
      <c r="O54" t="s">
        <v>36</v>
      </c>
      <c r="P54" t="s">
        <v>16</v>
      </c>
      <c r="Q54" s="2">
        <v>9198</v>
      </c>
      <c r="R54" s="3">
        <v>36</v>
      </c>
    </row>
    <row r="55" spans="14:18" x14ac:dyDescent="0.25">
      <c r="N55" t="s">
        <v>6</v>
      </c>
      <c r="O55" t="s">
        <v>34</v>
      </c>
      <c r="P55" t="s">
        <v>29</v>
      </c>
      <c r="Q55" s="2">
        <v>3339</v>
      </c>
      <c r="R55" s="3">
        <v>75</v>
      </c>
    </row>
    <row r="56" spans="14:18" x14ac:dyDescent="0.25">
      <c r="N56" t="s">
        <v>40</v>
      </c>
      <c r="O56" t="s">
        <v>34</v>
      </c>
      <c r="P56" t="s">
        <v>17</v>
      </c>
      <c r="Q56" s="2">
        <v>5019</v>
      </c>
      <c r="R56" s="3">
        <v>156</v>
      </c>
    </row>
    <row r="57" spans="14:18" x14ac:dyDescent="0.25">
      <c r="N57" t="s">
        <v>5</v>
      </c>
      <c r="O57" t="s">
        <v>36</v>
      </c>
      <c r="P57" t="s">
        <v>16</v>
      </c>
      <c r="Q57" s="2">
        <v>16184</v>
      </c>
      <c r="R57" s="3">
        <v>39</v>
      </c>
    </row>
    <row r="58" spans="14:18" x14ac:dyDescent="0.25">
      <c r="N58" t="s">
        <v>6</v>
      </c>
      <c r="O58" t="s">
        <v>36</v>
      </c>
      <c r="P58" t="s">
        <v>21</v>
      </c>
      <c r="Q58" s="2">
        <v>497</v>
      </c>
      <c r="R58" s="3">
        <v>63</v>
      </c>
    </row>
    <row r="59" spans="14:18" x14ac:dyDescent="0.25">
      <c r="N59" t="s">
        <v>2</v>
      </c>
      <c r="O59" t="s">
        <v>36</v>
      </c>
      <c r="P59" t="s">
        <v>29</v>
      </c>
      <c r="Q59" s="2">
        <v>8211</v>
      </c>
      <c r="R59" s="3">
        <v>75</v>
      </c>
    </row>
    <row r="60" spans="14:18" x14ac:dyDescent="0.25">
      <c r="N60" t="s">
        <v>2</v>
      </c>
      <c r="O60" t="s">
        <v>38</v>
      </c>
      <c r="P60" t="s">
        <v>28</v>
      </c>
      <c r="Q60" s="2">
        <v>6580</v>
      </c>
      <c r="R60" s="3">
        <v>183</v>
      </c>
    </row>
    <row r="61" spans="14:18" x14ac:dyDescent="0.25">
      <c r="N61" t="s">
        <v>41</v>
      </c>
      <c r="O61" t="s">
        <v>35</v>
      </c>
      <c r="P61" t="s">
        <v>13</v>
      </c>
      <c r="Q61" s="2">
        <v>4760</v>
      </c>
      <c r="R61" s="3">
        <v>69</v>
      </c>
    </row>
    <row r="62" spans="14:18" x14ac:dyDescent="0.25">
      <c r="N62" t="s">
        <v>40</v>
      </c>
      <c r="O62" t="s">
        <v>36</v>
      </c>
      <c r="P62" t="s">
        <v>25</v>
      </c>
      <c r="Q62" s="2">
        <v>5439</v>
      </c>
      <c r="R62" s="3">
        <v>30</v>
      </c>
    </row>
    <row r="63" spans="14:18" x14ac:dyDescent="0.25">
      <c r="N63" t="s">
        <v>41</v>
      </c>
      <c r="O63" t="s">
        <v>34</v>
      </c>
      <c r="P63" t="s">
        <v>17</v>
      </c>
      <c r="Q63" s="2">
        <v>1463</v>
      </c>
      <c r="R63" s="3">
        <v>39</v>
      </c>
    </row>
    <row r="64" spans="14:18" x14ac:dyDescent="0.25">
      <c r="N64" t="s">
        <v>3</v>
      </c>
      <c r="O64" t="s">
        <v>34</v>
      </c>
      <c r="P64" t="s">
        <v>32</v>
      </c>
      <c r="Q64" s="2">
        <v>7777</v>
      </c>
      <c r="R64" s="3">
        <v>504</v>
      </c>
    </row>
    <row r="65" spans="14:18" x14ac:dyDescent="0.25">
      <c r="N65" t="s">
        <v>9</v>
      </c>
      <c r="O65" t="s">
        <v>37</v>
      </c>
      <c r="P65" t="s">
        <v>29</v>
      </c>
      <c r="Q65" s="2">
        <v>1085</v>
      </c>
      <c r="R65" s="3">
        <v>273</v>
      </c>
    </row>
    <row r="66" spans="14:18" x14ac:dyDescent="0.25">
      <c r="N66" t="s">
        <v>5</v>
      </c>
      <c r="O66" t="s">
        <v>37</v>
      </c>
      <c r="P66" t="s">
        <v>31</v>
      </c>
      <c r="Q66" s="2">
        <v>182</v>
      </c>
      <c r="R66" s="3">
        <v>48</v>
      </c>
    </row>
    <row r="67" spans="14:18" x14ac:dyDescent="0.25">
      <c r="N67" t="s">
        <v>6</v>
      </c>
      <c r="O67" t="s">
        <v>34</v>
      </c>
      <c r="P67" t="s">
        <v>27</v>
      </c>
      <c r="Q67" s="2">
        <v>4242</v>
      </c>
      <c r="R67" s="3">
        <v>207</v>
      </c>
    </row>
    <row r="68" spans="14:18" x14ac:dyDescent="0.25">
      <c r="N68" t="s">
        <v>6</v>
      </c>
      <c r="O68" t="s">
        <v>36</v>
      </c>
      <c r="P68" t="s">
        <v>32</v>
      </c>
      <c r="Q68" s="2">
        <v>6118</v>
      </c>
      <c r="R68" s="3">
        <v>9</v>
      </c>
    </row>
    <row r="69" spans="14:18" x14ac:dyDescent="0.25">
      <c r="N69" t="s">
        <v>10</v>
      </c>
      <c r="O69" t="s">
        <v>36</v>
      </c>
      <c r="P69" t="s">
        <v>23</v>
      </c>
      <c r="Q69" s="2">
        <v>2317</v>
      </c>
      <c r="R69" s="3">
        <v>261</v>
      </c>
    </row>
    <row r="70" spans="14:18" x14ac:dyDescent="0.25">
      <c r="N70" t="s">
        <v>6</v>
      </c>
      <c r="O70" t="s">
        <v>38</v>
      </c>
      <c r="P70" t="s">
        <v>16</v>
      </c>
      <c r="Q70" s="2">
        <v>938</v>
      </c>
      <c r="R70" s="3">
        <v>6</v>
      </c>
    </row>
    <row r="71" spans="14:18" x14ac:dyDescent="0.25">
      <c r="N71" t="s">
        <v>8</v>
      </c>
      <c r="O71" t="s">
        <v>37</v>
      </c>
      <c r="P71" t="s">
        <v>15</v>
      </c>
      <c r="Q71" s="2">
        <v>9709</v>
      </c>
      <c r="R71" s="3">
        <v>30</v>
      </c>
    </row>
    <row r="72" spans="14:18" x14ac:dyDescent="0.25">
      <c r="N72" t="s">
        <v>7</v>
      </c>
      <c r="O72" t="s">
        <v>34</v>
      </c>
      <c r="P72" t="s">
        <v>20</v>
      </c>
      <c r="Q72" s="2">
        <v>2205</v>
      </c>
      <c r="R72" s="3">
        <v>138</v>
      </c>
    </row>
    <row r="73" spans="14:18" x14ac:dyDescent="0.25">
      <c r="N73" t="s">
        <v>7</v>
      </c>
      <c r="O73" t="s">
        <v>37</v>
      </c>
      <c r="P73" t="s">
        <v>17</v>
      </c>
      <c r="Q73" s="2">
        <v>4487</v>
      </c>
      <c r="R73" s="3">
        <v>111</v>
      </c>
    </row>
    <row r="74" spans="14:18" x14ac:dyDescent="0.25">
      <c r="N74" t="s">
        <v>5</v>
      </c>
      <c r="O74" t="s">
        <v>35</v>
      </c>
      <c r="P74" t="s">
        <v>18</v>
      </c>
      <c r="Q74" s="2">
        <v>2415</v>
      </c>
      <c r="R74" s="3">
        <v>15</v>
      </c>
    </row>
    <row r="75" spans="14:18" x14ac:dyDescent="0.25">
      <c r="N75" t="s">
        <v>40</v>
      </c>
      <c r="O75" t="s">
        <v>34</v>
      </c>
      <c r="P75" t="s">
        <v>19</v>
      </c>
      <c r="Q75" s="2">
        <v>4018</v>
      </c>
      <c r="R75" s="3">
        <v>162</v>
      </c>
    </row>
    <row r="76" spans="14:18" x14ac:dyDescent="0.25">
      <c r="N76" t="s">
        <v>5</v>
      </c>
      <c r="O76" t="s">
        <v>34</v>
      </c>
      <c r="P76" t="s">
        <v>19</v>
      </c>
      <c r="Q76" s="2">
        <v>861</v>
      </c>
      <c r="R76" s="3">
        <v>195</v>
      </c>
    </row>
    <row r="77" spans="14:18" x14ac:dyDescent="0.25">
      <c r="N77" t="s">
        <v>10</v>
      </c>
      <c r="O77" t="s">
        <v>38</v>
      </c>
      <c r="P77" t="s">
        <v>14</v>
      </c>
      <c r="Q77" s="2">
        <v>5586</v>
      </c>
      <c r="R77" s="3">
        <v>525</v>
      </c>
    </row>
    <row r="78" spans="14:18" x14ac:dyDescent="0.25">
      <c r="N78" t="s">
        <v>7</v>
      </c>
      <c r="O78" t="s">
        <v>34</v>
      </c>
      <c r="P78" t="s">
        <v>33</v>
      </c>
      <c r="Q78" s="2">
        <v>2226</v>
      </c>
      <c r="R78" s="3">
        <v>48</v>
      </c>
    </row>
    <row r="79" spans="14:18" x14ac:dyDescent="0.25">
      <c r="N79" t="s">
        <v>9</v>
      </c>
      <c r="O79" t="s">
        <v>34</v>
      </c>
      <c r="P79" t="s">
        <v>28</v>
      </c>
      <c r="Q79" s="2">
        <v>14329</v>
      </c>
      <c r="R79" s="3">
        <v>150</v>
      </c>
    </row>
    <row r="80" spans="14:18" x14ac:dyDescent="0.25">
      <c r="N80" t="s">
        <v>9</v>
      </c>
      <c r="O80" t="s">
        <v>34</v>
      </c>
      <c r="P80" t="s">
        <v>20</v>
      </c>
      <c r="Q80" s="2">
        <v>8463</v>
      </c>
      <c r="R80" s="3">
        <v>492</v>
      </c>
    </row>
    <row r="81" spans="14:18" x14ac:dyDescent="0.25">
      <c r="N81" t="s">
        <v>5</v>
      </c>
      <c r="O81" t="s">
        <v>34</v>
      </c>
      <c r="P81" t="s">
        <v>29</v>
      </c>
      <c r="Q81" s="2">
        <v>2891</v>
      </c>
      <c r="R81" s="3">
        <v>102</v>
      </c>
    </row>
    <row r="82" spans="14:18" x14ac:dyDescent="0.25">
      <c r="N82" t="s">
        <v>3</v>
      </c>
      <c r="O82" t="s">
        <v>36</v>
      </c>
      <c r="P82" t="s">
        <v>23</v>
      </c>
      <c r="Q82" s="2">
        <v>3773</v>
      </c>
      <c r="R82" s="3">
        <v>165</v>
      </c>
    </row>
    <row r="83" spans="14:18" x14ac:dyDescent="0.25">
      <c r="N83" t="s">
        <v>41</v>
      </c>
      <c r="O83" t="s">
        <v>36</v>
      </c>
      <c r="P83" t="s">
        <v>28</v>
      </c>
      <c r="Q83" s="2">
        <v>854</v>
      </c>
      <c r="R83" s="3">
        <v>309</v>
      </c>
    </row>
    <row r="84" spans="14:18" x14ac:dyDescent="0.25">
      <c r="N84" t="s">
        <v>6</v>
      </c>
      <c r="O84" t="s">
        <v>36</v>
      </c>
      <c r="P84" t="s">
        <v>17</v>
      </c>
      <c r="Q84" s="2">
        <v>4970</v>
      </c>
      <c r="R84" s="3">
        <v>156</v>
      </c>
    </row>
    <row r="85" spans="14:18" x14ac:dyDescent="0.25">
      <c r="N85" t="s">
        <v>9</v>
      </c>
      <c r="O85" t="s">
        <v>35</v>
      </c>
      <c r="P85" t="s">
        <v>26</v>
      </c>
      <c r="Q85" s="2">
        <v>98</v>
      </c>
      <c r="R85" s="3">
        <v>159</v>
      </c>
    </row>
    <row r="86" spans="14:18" x14ac:dyDescent="0.25">
      <c r="N86" t="s">
        <v>5</v>
      </c>
      <c r="O86" t="s">
        <v>35</v>
      </c>
      <c r="P86" t="s">
        <v>15</v>
      </c>
      <c r="Q86" s="2">
        <v>13391</v>
      </c>
      <c r="R86" s="3">
        <v>201</v>
      </c>
    </row>
    <row r="87" spans="14:18" x14ac:dyDescent="0.25">
      <c r="N87" t="s">
        <v>8</v>
      </c>
      <c r="O87" t="s">
        <v>39</v>
      </c>
      <c r="P87" t="s">
        <v>31</v>
      </c>
      <c r="Q87" s="2">
        <v>8890</v>
      </c>
      <c r="R87" s="3">
        <v>210</v>
      </c>
    </row>
    <row r="88" spans="14:18" x14ac:dyDescent="0.25">
      <c r="N88" t="s">
        <v>2</v>
      </c>
      <c r="O88" t="s">
        <v>38</v>
      </c>
      <c r="P88" t="s">
        <v>13</v>
      </c>
      <c r="Q88" s="2">
        <v>56</v>
      </c>
      <c r="R88" s="3">
        <v>51</v>
      </c>
    </row>
    <row r="89" spans="14:18" x14ac:dyDescent="0.25">
      <c r="N89" t="s">
        <v>3</v>
      </c>
      <c r="O89" t="s">
        <v>36</v>
      </c>
      <c r="P89" t="s">
        <v>25</v>
      </c>
      <c r="Q89" s="2">
        <v>3339</v>
      </c>
      <c r="R89" s="3">
        <v>39</v>
      </c>
    </row>
    <row r="90" spans="14:18" x14ac:dyDescent="0.25">
      <c r="N90" t="s">
        <v>10</v>
      </c>
      <c r="O90" t="s">
        <v>35</v>
      </c>
      <c r="P90" t="s">
        <v>18</v>
      </c>
      <c r="Q90" s="2">
        <v>3808</v>
      </c>
      <c r="R90" s="3">
        <v>279</v>
      </c>
    </row>
    <row r="91" spans="14:18" x14ac:dyDescent="0.25">
      <c r="N91" t="s">
        <v>10</v>
      </c>
      <c r="O91" t="s">
        <v>38</v>
      </c>
      <c r="P91" t="s">
        <v>13</v>
      </c>
      <c r="Q91" s="2">
        <v>63</v>
      </c>
      <c r="R91" s="3">
        <v>123</v>
      </c>
    </row>
    <row r="92" spans="14:18" x14ac:dyDescent="0.25">
      <c r="N92" t="s">
        <v>2</v>
      </c>
      <c r="O92" t="s">
        <v>39</v>
      </c>
      <c r="P92" t="s">
        <v>27</v>
      </c>
      <c r="Q92" s="2">
        <v>7812</v>
      </c>
      <c r="R92" s="3">
        <v>81</v>
      </c>
    </row>
    <row r="93" spans="14:18" x14ac:dyDescent="0.25">
      <c r="N93" t="s">
        <v>40</v>
      </c>
      <c r="O93" t="s">
        <v>37</v>
      </c>
      <c r="P93" t="s">
        <v>19</v>
      </c>
      <c r="Q93" s="2">
        <v>7693</v>
      </c>
      <c r="R93" s="3">
        <v>21</v>
      </c>
    </row>
    <row r="94" spans="14:18" x14ac:dyDescent="0.25">
      <c r="N94" t="s">
        <v>3</v>
      </c>
      <c r="O94" t="s">
        <v>36</v>
      </c>
      <c r="P94" t="s">
        <v>28</v>
      </c>
      <c r="Q94" s="2">
        <v>973</v>
      </c>
      <c r="R94" s="3">
        <v>162</v>
      </c>
    </row>
    <row r="95" spans="14:18" x14ac:dyDescent="0.25">
      <c r="N95" t="s">
        <v>10</v>
      </c>
      <c r="O95" t="s">
        <v>35</v>
      </c>
      <c r="P95" t="s">
        <v>21</v>
      </c>
      <c r="Q95" s="2">
        <v>567</v>
      </c>
      <c r="R95" s="3">
        <v>228</v>
      </c>
    </row>
    <row r="96" spans="14:18" x14ac:dyDescent="0.25">
      <c r="N96" t="s">
        <v>10</v>
      </c>
      <c r="O96" t="s">
        <v>36</v>
      </c>
      <c r="P96" t="s">
        <v>29</v>
      </c>
      <c r="Q96" s="2">
        <v>2471</v>
      </c>
      <c r="R96" s="3">
        <v>342</v>
      </c>
    </row>
    <row r="97" spans="14:18" x14ac:dyDescent="0.25">
      <c r="N97" t="s">
        <v>5</v>
      </c>
      <c r="O97" t="s">
        <v>38</v>
      </c>
      <c r="P97" t="s">
        <v>13</v>
      </c>
      <c r="Q97" s="2">
        <v>7189</v>
      </c>
      <c r="R97" s="3">
        <v>54</v>
      </c>
    </row>
    <row r="98" spans="14:18" x14ac:dyDescent="0.25">
      <c r="N98" t="s">
        <v>41</v>
      </c>
      <c r="O98" t="s">
        <v>35</v>
      </c>
      <c r="P98" t="s">
        <v>28</v>
      </c>
      <c r="Q98" s="2">
        <v>7455</v>
      </c>
      <c r="R98" s="3">
        <v>216</v>
      </c>
    </row>
    <row r="99" spans="14:18" x14ac:dyDescent="0.25">
      <c r="N99" t="s">
        <v>3</v>
      </c>
      <c r="O99" t="s">
        <v>34</v>
      </c>
      <c r="P99" t="s">
        <v>26</v>
      </c>
      <c r="Q99" s="2">
        <v>3108</v>
      </c>
      <c r="R99" s="3">
        <v>54</v>
      </c>
    </row>
    <row r="100" spans="14:18" x14ac:dyDescent="0.25">
      <c r="N100" t="s">
        <v>6</v>
      </c>
      <c r="O100" t="s">
        <v>38</v>
      </c>
      <c r="P100" t="s">
        <v>25</v>
      </c>
      <c r="Q100" s="2">
        <v>469</v>
      </c>
      <c r="R100" s="3">
        <v>75</v>
      </c>
    </row>
    <row r="101" spans="14:18" x14ac:dyDescent="0.25">
      <c r="N101" t="s">
        <v>9</v>
      </c>
      <c r="O101" t="s">
        <v>37</v>
      </c>
      <c r="P101" t="s">
        <v>23</v>
      </c>
      <c r="Q101" s="2">
        <v>2737</v>
      </c>
      <c r="R101" s="3">
        <v>93</v>
      </c>
    </row>
    <row r="102" spans="14:18" x14ac:dyDescent="0.25">
      <c r="N102" t="s">
        <v>9</v>
      </c>
      <c r="O102" t="s">
        <v>37</v>
      </c>
      <c r="P102" t="s">
        <v>25</v>
      </c>
      <c r="Q102" s="2">
        <v>4305</v>
      </c>
      <c r="R102" s="3">
        <v>156</v>
      </c>
    </row>
    <row r="103" spans="14:18" x14ac:dyDescent="0.25">
      <c r="N103" t="s">
        <v>9</v>
      </c>
      <c r="O103" t="s">
        <v>38</v>
      </c>
      <c r="P103" t="s">
        <v>17</v>
      </c>
      <c r="Q103" s="2">
        <v>2408</v>
      </c>
      <c r="R103" s="3">
        <v>9</v>
      </c>
    </row>
    <row r="104" spans="14:18" x14ac:dyDescent="0.25">
      <c r="N104" t="s">
        <v>3</v>
      </c>
      <c r="O104" t="s">
        <v>36</v>
      </c>
      <c r="P104" t="s">
        <v>19</v>
      </c>
      <c r="Q104" s="2">
        <v>1281</v>
      </c>
      <c r="R104" s="3">
        <v>18</v>
      </c>
    </row>
    <row r="105" spans="14:18" x14ac:dyDescent="0.25">
      <c r="N105" t="s">
        <v>40</v>
      </c>
      <c r="O105" t="s">
        <v>35</v>
      </c>
      <c r="P105" t="s">
        <v>32</v>
      </c>
      <c r="Q105" s="2">
        <v>12348</v>
      </c>
      <c r="R105" s="3">
        <v>234</v>
      </c>
    </row>
    <row r="106" spans="14:18" x14ac:dyDescent="0.25">
      <c r="N106" t="s">
        <v>3</v>
      </c>
      <c r="O106" t="s">
        <v>34</v>
      </c>
      <c r="P106" t="s">
        <v>28</v>
      </c>
      <c r="Q106" s="2">
        <v>3689</v>
      </c>
      <c r="R106" s="3">
        <v>312</v>
      </c>
    </row>
    <row r="107" spans="14:18" x14ac:dyDescent="0.25">
      <c r="N107" t="s">
        <v>7</v>
      </c>
      <c r="O107" t="s">
        <v>36</v>
      </c>
      <c r="P107" t="s">
        <v>19</v>
      </c>
      <c r="Q107" s="2">
        <v>2870</v>
      </c>
      <c r="R107" s="3">
        <v>300</v>
      </c>
    </row>
    <row r="108" spans="14:18" x14ac:dyDescent="0.25">
      <c r="N108" t="s">
        <v>2</v>
      </c>
      <c r="O108" t="s">
        <v>36</v>
      </c>
      <c r="P108" t="s">
        <v>27</v>
      </c>
      <c r="Q108" s="2">
        <v>798</v>
      </c>
      <c r="R108" s="3">
        <v>519</v>
      </c>
    </row>
    <row r="109" spans="14:18" x14ac:dyDescent="0.25">
      <c r="N109" t="s">
        <v>41</v>
      </c>
      <c r="O109" t="s">
        <v>37</v>
      </c>
      <c r="P109" t="s">
        <v>21</v>
      </c>
      <c r="Q109" s="2">
        <v>2933</v>
      </c>
      <c r="R109" s="3">
        <v>9</v>
      </c>
    </row>
    <row r="110" spans="14:18" x14ac:dyDescent="0.25">
      <c r="N110" t="s">
        <v>5</v>
      </c>
      <c r="O110" t="s">
        <v>35</v>
      </c>
      <c r="P110" t="s">
        <v>4</v>
      </c>
      <c r="Q110" s="2">
        <v>2744</v>
      </c>
      <c r="R110" s="3">
        <v>9</v>
      </c>
    </row>
    <row r="111" spans="14:18" x14ac:dyDescent="0.25">
      <c r="N111" t="s">
        <v>40</v>
      </c>
      <c r="O111" t="s">
        <v>36</v>
      </c>
      <c r="P111" t="s">
        <v>33</v>
      </c>
      <c r="Q111" s="2">
        <v>9772</v>
      </c>
      <c r="R111" s="3">
        <v>90</v>
      </c>
    </row>
    <row r="112" spans="14:18" x14ac:dyDescent="0.25">
      <c r="N112" t="s">
        <v>7</v>
      </c>
      <c r="O112" t="s">
        <v>34</v>
      </c>
      <c r="P112" t="s">
        <v>25</v>
      </c>
      <c r="Q112" s="2">
        <v>1568</v>
      </c>
      <c r="R112" s="3">
        <v>96</v>
      </c>
    </row>
    <row r="113" spans="14:18" x14ac:dyDescent="0.25">
      <c r="N113" t="s">
        <v>2</v>
      </c>
      <c r="O113" t="s">
        <v>36</v>
      </c>
      <c r="P113" t="s">
        <v>16</v>
      </c>
      <c r="Q113" s="2">
        <v>11417</v>
      </c>
      <c r="R113" s="3">
        <v>21</v>
      </c>
    </row>
    <row r="114" spans="14:18" x14ac:dyDescent="0.25">
      <c r="N114" t="s">
        <v>40</v>
      </c>
      <c r="O114" t="s">
        <v>34</v>
      </c>
      <c r="P114" t="s">
        <v>26</v>
      </c>
      <c r="Q114" s="2">
        <v>6748</v>
      </c>
      <c r="R114" s="3">
        <v>48</v>
      </c>
    </row>
    <row r="115" spans="14:18" x14ac:dyDescent="0.25">
      <c r="N115" t="s">
        <v>10</v>
      </c>
      <c r="O115" t="s">
        <v>36</v>
      </c>
      <c r="P115" t="s">
        <v>27</v>
      </c>
      <c r="Q115" s="2">
        <v>1407</v>
      </c>
      <c r="R115" s="3">
        <v>72</v>
      </c>
    </row>
    <row r="116" spans="14:18" x14ac:dyDescent="0.25">
      <c r="N116" t="s">
        <v>8</v>
      </c>
      <c r="O116" t="s">
        <v>35</v>
      </c>
      <c r="P116" t="s">
        <v>29</v>
      </c>
      <c r="Q116" s="2">
        <v>2023</v>
      </c>
      <c r="R116" s="3">
        <v>168</v>
      </c>
    </row>
    <row r="117" spans="14:18" x14ac:dyDescent="0.25">
      <c r="N117" t="s">
        <v>5</v>
      </c>
      <c r="O117" t="s">
        <v>39</v>
      </c>
      <c r="P117" t="s">
        <v>26</v>
      </c>
      <c r="Q117" s="2">
        <v>5236</v>
      </c>
      <c r="R117" s="3">
        <v>51</v>
      </c>
    </row>
    <row r="118" spans="14:18" x14ac:dyDescent="0.25">
      <c r="N118" t="s">
        <v>41</v>
      </c>
      <c r="O118" t="s">
        <v>36</v>
      </c>
      <c r="P118" t="s">
        <v>19</v>
      </c>
      <c r="Q118" s="2">
        <v>1925</v>
      </c>
      <c r="R118" s="3">
        <v>192</v>
      </c>
    </row>
    <row r="119" spans="14:18" x14ac:dyDescent="0.25">
      <c r="N119" t="s">
        <v>7</v>
      </c>
      <c r="O119" t="s">
        <v>37</v>
      </c>
      <c r="P119" t="s">
        <v>14</v>
      </c>
      <c r="Q119" s="2">
        <v>6608</v>
      </c>
      <c r="R119" s="3">
        <v>225</v>
      </c>
    </row>
    <row r="120" spans="14:18" x14ac:dyDescent="0.25">
      <c r="N120" t="s">
        <v>6</v>
      </c>
      <c r="O120" t="s">
        <v>34</v>
      </c>
      <c r="P120" t="s">
        <v>26</v>
      </c>
      <c r="Q120" s="2">
        <v>8008</v>
      </c>
      <c r="R120" s="3">
        <v>456</v>
      </c>
    </row>
    <row r="121" spans="14:18" x14ac:dyDescent="0.25">
      <c r="N121" t="s">
        <v>10</v>
      </c>
      <c r="O121" t="s">
        <v>34</v>
      </c>
      <c r="P121" t="s">
        <v>25</v>
      </c>
      <c r="Q121" s="2">
        <v>1428</v>
      </c>
      <c r="R121" s="3">
        <v>93</v>
      </c>
    </row>
    <row r="122" spans="14:18" x14ac:dyDescent="0.25">
      <c r="N122" t="s">
        <v>6</v>
      </c>
      <c r="O122" t="s">
        <v>34</v>
      </c>
      <c r="P122" t="s">
        <v>4</v>
      </c>
      <c r="Q122" s="2">
        <v>525</v>
      </c>
      <c r="R122" s="3">
        <v>48</v>
      </c>
    </row>
    <row r="123" spans="14:18" x14ac:dyDescent="0.25">
      <c r="N123" t="s">
        <v>6</v>
      </c>
      <c r="O123" t="s">
        <v>37</v>
      </c>
      <c r="P123" t="s">
        <v>18</v>
      </c>
      <c r="Q123" s="2">
        <v>1505</v>
      </c>
      <c r="R123" s="3">
        <v>102</v>
      </c>
    </row>
    <row r="124" spans="14:18" x14ac:dyDescent="0.25">
      <c r="N124" t="s">
        <v>7</v>
      </c>
      <c r="O124" t="s">
        <v>35</v>
      </c>
      <c r="P124" t="s">
        <v>30</v>
      </c>
      <c r="Q124" s="2">
        <v>6755</v>
      </c>
      <c r="R124" s="3">
        <v>252</v>
      </c>
    </row>
    <row r="125" spans="14:18" x14ac:dyDescent="0.25">
      <c r="N125" t="s">
        <v>2</v>
      </c>
      <c r="O125" t="s">
        <v>37</v>
      </c>
      <c r="P125" t="s">
        <v>18</v>
      </c>
      <c r="Q125" s="2">
        <v>11571</v>
      </c>
      <c r="R125" s="3">
        <v>138</v>
      </c>
    </row>
    <row r="126" spans="14:18" x14ac:dyDescent="0.25">
      <c r="N126" t="s">
        <v>40</v>
      </c>
      <c r="O126" t="s">
        <v>38</v>
      </c>
      <c r="P126" t="s">
        <v>25</v>
      </c>
      <c r="Q126" s="2">
        <v>2541</v>
      </c>
      <c r="R126" s="3">
        <v>90</v>
      </c>
    </row>
    <row r="127" spans="14:18" x14ac:dyDescent="0.25">
      <c r="N127" t="s">
        <v>41</v>
      </c>
      <c r="O127" t="s">
        <v>37</v>
      </c>
      <c r="P127" t="s">
        <v>30</v>
      </c>
      <c r="Q127" s="2">
        <v>1526</v>
      </c>
      <c r="R127" s="3">
        <v>240</v>
      </c>
    </row>
    <row r="128" spans="14:18" x14ac:dyDescent="0.25">
      <c r="N128" t="s">
        <v>40</v>
      </c>
      <c r="O128" t="s">
        <v>38</v>
      </c>
      <c r="P128" t="s">
        <v>4</v>
      </c>
      <c r="Q128" s="2">
        <v>6125</v>
      </c>
      <c r="R128" s="3">
        <v>102</v>
      </c>
    </row>
    <row r="129" spans="14:18" x14ac:dyDescent="0.25">
      <c r="N129" t="s">
        <v>41</v>
      </c>
      <c r="O129" t="s">
        <v>35</v>
      </c>
      <c r="P129" t="s">
        <v>27</v>
      </c>
      <c r="Q129" s="2">
        <v>847</v>
      </c>
      <c r="R129" s="3">
        <v>129</v>
      </c>
    </row>
    <row r="130" spans="14:18" x14ac:dyDescent="0.25">
      <c r="N130" t="s">
        <v>8</v>
      </c>
      <c r="O130" t="s">
        <v>35</v>
      </c>
      <c r="P130" t="s">
        <v>27</v>
      </c>
      <c r="Q130" s="2">
        <v>4753</v>
      </c>
      <c r="R130" s="3">
        <v>300</v>
      </c>
    </row>
    <row r="131" spans="14:18" x14ac:dyDescent="0.25">
      <c r="N131" t="s">
        <v>6</v>
      </c>
      <c r="O131" t="s">
        <v>38</v>
      </c>
      <c r="P131" t="s">
        <v>33</v>
      </c>
      <c r="Q131" s="2">
        <v>959</v>
      </c>
      <c r="R131" s="3">
        <v>135</v>
      </c>
    </row>
    <row r="132" spans="14:18" x14ac:dyDescent="0.25">
      <c r="N132" t="s">
        <v>7</v>
      </c>
      <c r="O132" t="s">
        <v>35</v>
      </c>
      <c r="P132" t="s">
        <v>24</v>
      </c>
      <c r="Q132" s="2">
        <v>2793</v>
      </c>
      <c r="R132" s="3">
        <v>114</v>
      </c>
    </row>
    <row r="133" spans="14:18" x14ac:dyDescent="0.25">
      <c r="N133" t="s">
        <v>7</v>
      </c>
      <c r="O133" t="s">
        <v>35</v>
      </c>
      <c r="P133" t="s">
        <v>14</v>
      </c>
      <c r="Q133" s="2">
        <v>4606</v>
      </c>
      <c r="R133" s="3">
        <v>63</v>
      </c>
    </row>
    <row r="134" spans="14:18" x14ac:dyDescent="0.25">
      <c r="N134" t="s">
        <v>7</v>
      </c>
      <c r="O134" t="s">
        <v>36</v>
      </c>
      <c r="P134" t="s">
        <v>29</v>
      </c>
      <c r="Q134" s="2">
        <v>5551</v>
      </c>
      <c r="R134" s="3">
        <v>252</v>
      </c>
    </row>
    <row r="135" spans="14:18" x14ac:dyDescent="0.25">
      <c r="N135" t="s">
        <v>10</v>
      </c>
      <c r="O135" t="s">
        <v>36</v>
      </c>
      <c r="P135" t="s">
        <v>32</v>
      </c>
      <c r="Q135" s="2">
        <v>6657</v>
      </c>
      <c r="R135" s="3">
        <v>303</v>
      </c>
    </row>
    <row r="136" spans="14:18" x14ac:dyDescent="0.25">
      <c r="N136" t="s">
        <v>7</v>
      </c>
      <c r="O136" t="s">
        <v>39</v>
      </c>
      <c r="P136" t="s">
        <v>17</v>
      </c>
      <c r="Q136" s="2">
        <v>4438</v>
      </c>
      <c r="R136" s="3">
        <v>246</v>
      </c>
    </row>
    <row r="137" spans="14:18" x14ac:dyDescent="0.25">
      <c r="N137" t="s">
        <v>8</v>
      </c>
      <c r="O137" t="s">
        <v>38</v>
      </c>
      <c r="P137" t="s">
        <v>22</v>
      </c>
      <c r="Q137" s="2">
        <v>168</v>
      </c>
      <c r="R137" s="3">
        <v>84</v>
      </c>
    </row>
    <row r="138" spans="14:18" x14ac:dyDescent="0.25">
      <c r="N138" t="s">
        <v>7</v>
      </c>
      <c r="O138" t="s">
        <v>34</v>
      </c>
      <c r="P138" t="s">
        <v>17</v>
      </c>
      <c r="Q138" s="2">
        <v>7777</v>
      </c>
      <c r="R138" s="3">
        <v>39</v>
      </c>
    </row>
    <row r="139" spans="14:18" x14ac:dyDescent="0.25">
      <c r="N139" t="s">
        <v>5</v>
      </c>
      <c r="O139" t="s">
        <v>36</v>
      </c>
      <c r="P139" t="s">
        <v>17</v>
      </c>
      <c r="Q139" s="2">
        <v>3339</v>
      </c>
      <c r="R139" s="3">
        <v>348</v>
      </c>
    </row>
    <row r="140" spans="14:18" x14ac:dyDescent="0.25">
      <c r="N140" t="s">
        <v>7</v>
      </c>
      <c r="O140" t="s">
        <v>37</v>
      </c>
      <c r="P140" t="s">
        <v>33</v>
      </c>
      <c r="Q140" s="2">
        <v>6391</v>
      </c>
      <c r="R140" s="3">
        <v>48</v>
      </c>
    </row>
    <row r="141" spans="14:18" x14ac:dyDescent="0.25">
      <c r="N141" t="s">
        <v>5</v>
      </c>
      <c r="O141" t="s">
        <v>37</v>
      </c>
      <c r="P141" t="s">
        <v>22</v>
      </c>
      <c r="Q141" s="2">
        <v>518</v>
      </c>
      <c r="R141" s="3">
        <v>75</v>
      </c>
    </row>
    <row r="142" spans="14:18" x14ac:dyDescent="0.25">
      <c r="N142" t="s">
        <v>7</v>
      </c>
      <c r="O142" t="s">
        <v>38</v>
      </c>
      <c r="P142" t="s">
        <v>28</v>
      </c>
      <c r="Q142" s="2">
        <v>5677</v>
      </c>
      <c r="R142" s="3">
        <v>258</v>
      </c>
    </row>
    <row r="143" spans="14:18" x14ac:dyDescent="0.25">
      <c r="N143" t="s">
        <v>6</v>
      </c>
      <c r="O143" t="s">
        <v>39</v>
      </c>
      <c r="P143" t="s">
        <v>17</v>
      </c>
      <c r="Q143" s="2">
        <v>6048</v>
      </c>
      <c r="R143" s="3">
        <v>27</v>
      </c>
    </row>
    <row r="144" spans="14:18" x14ac:dyDescent="0.25">
      <c r="N144" t="s">
        <v>8</v>
      </c>
      <c r="O144" t="s">
        <v>38</v>
      </c>
      <c r="P144" t="s">
        <v>32</v>
      </c>
      <c r="Q144" s="2">
        <v>3752</v>
      </c>
      <c r="R144" s="3">
        <v>213</v>
      </c>
    </row>
    <row r="145" spans="14:18" x14ac:dyDescent="0.25">
      <c r="N145" t="s">
        <v>5</v>
      </c>
      <c r="O145" t="s">
        <v>35</v>
      </c>
      <c r="P145" t="s">
        <v>29</v>
      </c>
      <c r="Q145" s="2">
        <v>4480</v>
      </c>
      <c r="R145" s="3">
        <v>357</v>
      </c>
    </row>
    <row r="146" spans="14:18" x14ac:dyDescent="0.25">
      <c r="N146" t="s">
        <v>9</v>
      </c>
      <c r="O146" t="s">
        <v>37</v>
      </c>
      <c r="P146" t="s">
        <v>4</v>
      </c>
      <c r="Q146" s="2">
        <v>259</v>
      </c>
      <c r="R146" s="3">
        <v>207</v>
      </c>
    </row>
    <row r="147" spans="14:18" x14ac:dyDescent="0.25">
      <c r="N147" t="s">
        <v>8</v>
      </c>
      <c r="O147" t="s">
        <v>37</v>
      </c>
      <c r="P147" t="s">
        <v>30</v>
      </c>
      <c r="Q147" s="2">
        <v>42</v>
      </c>
      <c r="R147" s="3">
        <v>150</v>
      </c>
    </row>
    <row r="148" spans="14:18" x14ac:dyDescent="0.25">
      <c r="N148" t="s">
        <v>41</v>
      </c>
      <c r="O148" t="s">
        <v>36</v>
      </c>
      <c r="P148" t="s">
        <v>26</v>
      </c>
      <c r="Q148" s="2">
        <v>98</v>
      </c>
      <c r="R148" s="3">
        <v>204</v>
      </c>
    </row>
    <row r="149" spans="14:18" x14ac:dyDescent="0.25">
      <c r="N149" t="s">
        <v>7</v>
      </c>
      <c r="O149" t="s">
        <v>35</v>
      </c>
      <c r="P149" t="s">
        <v>27</v>
      </c>
      <c r="Q149" s="2">
        <v>2478</v>
      </c>
      <c r="R149" s="3">
        <v>21</v>
      </c>
    </row>
    <row r="150" spans="14:18" x14ac:dyDescent="0.25">
      <c r="N150" t="s">
        <v>41</v>
      </c>
      <c r="O150" t="s">
        <v>34</v>
      </c>
      <c r="P150" t="s">
        <v>33</v>
      </c>
      <c r="Q150" s="2">
        <v>7847</v>
      </c>
      <c r="R150" s="3">
        <v>174</v>
      </c>
    </row>
    <row r="151" spans="14:18" x14ac:dyDescent="0.25">
      <c r="N151" t="s">
        <v>2</v>
      </c>
      <c r="O151" t="s">
        <v>37</v>
      </c>
      <c r="P151" t="s">
        <v>17</v>
      </c>
      <c r="Q151" s="2">
        <v>9926</v>
      </c>
      <c r="R151" s="3">
        <v>201</v>
      </c>
    </row>
    <row r="152" spans="14:18" x14ac:dyDescent="0.25">
      <c r="N152" t="s">
        <v>8</v>
      </c>
      <c r="O152" t="s">
        <v>38</v>
      </c>
      <c r="P152" t="s">
        <v>13</v>
      </c>
      <c r="Q152" s="2">
        <v>819</v>
      </c>
      <c r="R152" s="3">
        <v>510</v>
      </c>
    </row>
    <row r="153" spans="14:18" x14ac:dyDescent="0.25">
      <c r="N153" t="s">
        <v>6</v>
      </c>
      <c r="O153" t="s">
        <v>39</v>
      </c>
      <c r="P153" t="s">
        <v>29</v>
      </c>
      <c r="Q153" s="2">
        <v>3052</v>
      </c>
      <c r="R153" s="3">
        <v>378</v>
      </c>
    </row>
    <row r="154" spans="14:18" x14ac:dyDescent="0.25">
      <c r="N154" t="s">
        <v>9</v>
      </c>
      <c r="O154" t="s">
        <v>34</v>
      </c>
      <c r="P154" t="s">
        <v>21</v>
      </c>
      <c r="Q154" s="2">
        <v>6832</v>
      </c>
      <c r="R154" s="3">
        <v>27</v>
      </c>
    </row>
    <row r="155" spans="14:18" x14ac:dyDescent="0.25">
      <c r="N155" t="s">
        <v>2</v>
      </c>
      <c r="O155" t="s">
        <v>39</v>
      </c>
      <c r="P155" t="s">
        <v>16</v>
      </c>
      <c r="Q155" s="2">
        <v>2016</v>
      </c>
      <c r="R155" s="3">
        <v>117</v>
      </c>
    </row>
    <row r="156" spans="14:18" x14ac:dyDescent="0.25">
      <c r="N156" t="s">
        <v>6</v>
      </c>
      <c r="O156" t="s">
        <v>38</v>
      </c>
      <c r="P156" t="s">
        <v>21</v>
      </c>
      <c r="Q156" s="2">
        <v>7322</v>
      </c>
      <c r="R156" s="3">
        <v>36</v>
      </c>
    </row>
    <row r="157" spans="14:18" x14ac:dyDescent="0.25">
      <c r="N157" t="s">
        <v>8</v>
      </c>
      <c r="O157" t="s">
        <v>35</v>
      </c>
      <c r="P157" t="s">
        <v>33</v>
      </c>
      <c r="Q157" s="2">
        <v>357</v>
      </c>
      <c r="R157" s="3">
        <v>126</v>
      </c>
    </row>
    <row r="158" spans="14:18" x14ac:dyDescent="0.25">
      <c r="N158" t="s">
        <v>9</v>
      </c>
      <c r="O158" t="s">
        <v>39</v>
      </c>
      <c r="P158" t="s">
        <v>25</v>
      </c>
      <c r="Q158" s="2">
        <v>3192</v>
      </c>
      <c r="R158" s="3">
        <v>72</v>
      </c>
    </row>
    <row r="159" spans="14:18" x14ac:dyDescent="0.25">
      <c r="N159" t="s">
        <v>7</v>
      </c>
      <c r="O159" t="s">
        <v>36</v>
      </c>
      <c r="P159" t="s">
        <v>22</v>
      </c>
      <c r="Q159" s="2">
        <v>8435</v>
      </c>
      <c r="R159" s="3">
        <v>42</v>
      </c>
    </row>
    <row r="160" spans="14:18" x14ac:dyDescent="0.25">
      <c r="N160" t="s">
        <v>40</v>
      </c>
      <c r="O160" t="s">
        <v>39</v>
      </c>
      <c r="P160" t="s">
        <v>29</v>
      </c>
      <c r="Q160" s="2">
        <v>0</v>
      </c>
      <c r="R160" s="3">
        <v>135</v>
      </c>
    </row>
    <row r="161" spans="14:18" x14ac:dyDescent="0.25">
      <c r="N161" t="s">
        <v>7</v>
      </c>
      <c r="O161" t="s">
        <v>34</v>
      </c>
      <c r="P161" t="s">
        <v>24</v>
      </c>
      <c r="Q161" s="2">
        <v>8862</v>
      </c>
      <c r="R161" s="3">
        <v>189</v>
      </c>
    </row>
    <row r="162" spans="14:18" x14ac:dyDescent="0.25">
      <c r="N162" t="s">
        <v>6</v>
      </c>
      <c r="O162" t="s">
        <v>37</v>
      </c>
      <c r="P162" t="s">
        <v>28</v>
      </c>
      <c r="Q162" s="2">
        <v>3556</v>
      </c>
      <c r="R162" s="3">
        <v>459</v>
      </c>
    </row>
    <row r="163" spans="14:18" x14ac:dyDescent="0.25">
      <c r="N163" t="s">
        <v>5</v>
      </c>
      <c r="O163" t="s">
        <v>34</v>
      </c>
      <c r="P163" t="s">
        <v>15</v>
      </c>
      <c r="Q163" s="2">
        <v>7280</v>
      </c>
      <c r="R163" s="3">
        <v>201</v>
      </c>
    </row>
    <row r="164" spans="14:18" x14ac:dyDescent="0.25">
      <c r="N164" t="s">
        <v>6</v>
      </c>
      <c r="O164" t="s">
        <v>34</v>
      </c>
      <c r="P164" t="s">
        <v>30</v>
      </c>
      <c r="Q164" s="2">
        <v>3402</v>
      </c>
      <c r="R164" s="3">
        <v>366</v>
      </c>
    </row>
    <row r="165" spans="14:18" x14ac:dyDescent="0.25">
      <c r="N165" t="s">
        <v>3</v>
      </c>
      <c r="O165" t="s">
        <v>37</v>
      </c>
      <c r="P165" t="s">
        <v>29</v>
      </c>
      <c r="Q165" s="2">
        <v>4592</v>
      </c>
      <c r="R165" s="3">
        <v>324</v>
      </c>
    </row>
    <row r="166" spans="14:18" x14ac:dyDescent="0.25">
      <c r="N166" t="s">
        <v>9</v>
      </c>
      <c r="O166" t="s">
        <v>35</v>
      </c>
      <c r="P166" t="s">
        <v>15</v>
      </c>
      <c r="Q166" s="2">
        <v>7833</v>
      </c>
      <c r="R166" s="3">
        <v>243</v>
      </c>
    </row>
    <row r="167" spans="14:18" x14ac:dyDescent="0.25">
      <c r="N167" t="s">
        <v>2</v>
      </c>
      <c r="O167" t="s">
        <v>39</v>
      </c>
      <c r="P167" t="s">
        <v>21</v>
      </c>
      <c r="Q167" s="2">
        <v>7651</v>
      </c>
      <c r="R167" s="3">
        <v>213</v>
      </c>
    </row>
    <row r="168" spans="14:18" x14ac:dyDescent="0.25">
      <c r="N168" t="s">
        <v>40</v>
      </c>
      <c r="O168" t="s">
        <v>35</v>
      </c>
      <c r="P168" t="s">
        <v>30</v>
      </c>
      <c r="Q168" s="2">
        <v>2275</v>
      </c>
      <c r="R168" s="3">
        <v>447</v>
      </c>
    </row>
    <row r="169" spans="14:18" x14ac:dyDescent="0.25">
      <c r="N169" t="s">
        <v>40</v>
      </c>
      <c r="O169" t="s">
        <v>38</v>
      </c>
      <c r="P169" t="s">
        <v>13</v>
      </c>
      <c r="Q169" s="2">
        <v>5670</v>
      </c>
      <c r="R169" s="3">
        <v>297</v>
      </c>
    </row>
    <row r="170" spans="14:18" x14ac:dyDescent="0.25">
      <c r="N170" t="s">
        <v>7</v>
      </c>
      <c r="O170" t="s">
        <v>35</v>
      </c>
      <c r="P170" t="s">
        <v>16</v>
      </c>
      <c r="Q170" s="2">
        <v>2135</v>
      </c>
      <c r="R170" s="3">
        <v>27</v>
      </c>
    </row>
    <row r="171" spans="14:18" x14ac:dyDescent="0.25">
      <c r="N171" t="s">
        <v>40</v>
      </c>
      <c r="O171" t="s">
        <v>34</v>
      </c>
      <c r="P171" t="s">
        <v>23</v>
      </c>
      <c r="Q171" s="2">
        <v>2779</v>
      </c>
      <c r="R171" s="3">
        <v>75</v>
      </c>
    </row>
    <row r="172" spans="14:18" x14ac:dyDescent="0.25">
      <c r="N172" t="s">
        <v>10</v>
      </c>
      <c r="O172" t="s">
        <v>39</v>
      </c>
      <c r="P172" t="s">
        <v>33</v>
      </c>
      <c r="Q172" s="2">
        <v>12950</v>
      </c>
      <c r="R172" s="3">
        <v>30</v>
      </c>
    </row>
    <row r="173" spans="14:18" x14ac:dyDescent="0.25">
      <c r="N173" t="s">
        <v>7</v>
      </c>
      <c r="O173" t="s">
        <v>36</v>
      </c>
      <c r="P173" t="s">
        <v>18</v>
      </c>
      <c r="Q173" s="2">
        <v>2646</v>
      </c>
      <c r="R173" s="3">
        <v>177</v>
      </c>
    </row>
    <row r="174" spans="14:18" x14ac:dyDescent="0.25">
      <c r="N174" t="s">
        <v>40</v>
      </c>
      <c r="O174" t="s">
        <v>34</v>
      </c>
      <c r="P174" t="s">
        <v>33</v>
      </c>
      <c r="Q174" s="2">
        <v>3794</v>
      </c>
      <c r="R174" s="3">
        <v>159</v>
      </c>
    </row>
    <row r="175" spans="14:18" x14ac:dyDescent="0.25">
      <c r="N175" t="s">
        <v>3</v>
      </c>
      <c r="O175" t="s">
        <v>35</v>
      </c>
      <c r="P175" t="s">
        <v>33</v>
      </c>
      <c r="Q175" s="2">
        <v>819</v>
      </c>
      <c r="R175" s="3">
        <v>306</v>
      </c>
    </row>
    <row r="176" spans="14:18" x14ac:dyDescent="0.25">
      <c r="N176" t="s">
        <v>3</v>
      </c>
      <c r="O176" t="s">
        <v>34</v>
      </c>
      <c r="P176" t="s">
        <v>20</v>
      </c>
      <c r="Q176" s="2">
        <v>2583</v>
      </c>
      <c r="R176" s="3">
        <v>18</v>
      </c>
    </row>
    <row r="177" spans="14:18" x14ac:dyDescent="0.25">
      <c r="N177" t="s">
        <v>7</v>
      </c>
      <c r="O177" t="s">
        <v>35</v>
      </c>
      <c r="P177" t="s">
        <v>19</v>
      </c>
      <c r="Q177" s="2">
        <v>4585</v>
      </c>
      <c r="R177" s="3">
        <v>240</v>
      </c>
    </row>
    <row r="178" spans="14:18" x14ac:dyDescent="0.25">
      <c r="N178" t="s">
        <v>5</v>
      </c>
      <c r="O178" t="s">
        <v>34</v>
      </c>
      <c r="P178" t="s">
        <v>33</v>
      </c>
      <c r="Q178" s="2">
        <v>1652</v>
      </c>
      <c r="R178" s="3">
        <v>93</v>
      </c>
    </row>
    <row r="179" spans="14:18" x14ac:dyDescent="0.25">
      <c r="N179" t="s">
        <v>10</v>
      </c>
      <c r="O179" t="s">
        <v>34</v>
      </c>
      <c r="P179" t="s">
        <v>26</v>
      </c>
      <c r="Q179" s="2">
        <v>4991</v>
      </c>
      <c r="R179" s="3">
        <v>9</v>
      </c>
    </row>
    <row r="180" spans="14:18" x14ac:dyDescent="0.25">
      <c r="N180" t="s">
        <v>8</v>
      </c>
      <c r="O180" t="s">
        <v>34</v>
      </c>
      <c r="P180" t="s">
        <v>16</v>
      </c>
      <c r="Q180" s="2">
        <v>2009</v>
      </c>
      <c r="R180" s="3">
        <v>219</v>
      </c>
    </row>
    <row r="181" spans="14:18" x14ac:dyDescent="0.25">
      <c r="N181" t="s">
        <v>2</v>
      </c>
      <c r="O181" t="s">
        <v>39</v>
      </c>
      <c r="P181" t="s">
        <v>22</v>
      </c>
      <c r="Q181" s="2">
        <v>1568</v>
      </c>
      <c r="R181" s="3">
        <v>141</v>
      </c>
    </row>
    <row r="182" spans="14:18" x14ac:dyDescent="0.25">
      <c r="N182" t="s">
        <v>41</v>
      </c>
      <c r="O182" t="s">
        <v>37</v>
      </c>
      <c r="P182" t="s">
        <v>20</v>
      </c>
      <c r="Q182" s="2">
        <v>3388</v>
      </c>
      <c r="R182" s="3">
        <v>123</v>
      </c>
    </row>
    <row r="183" spans="14:18" x14ac:dyDescent="0.25">
      <c r="N183" t="s">
        <v>40</v>
      </c>
      <c r="O183" t="s">
        <v>38</v>
      </c>
      <c r="P183" t="s">
        <v>24</v>
      </c>
      <c r="Q183" s="2">
        <v>623</v>
      </c>
      <c r="R183" s="3">
        <v>51</v>
      </c>
    </row>
    <row r="184" spans="14:18" x14ac:dyDescent="0.25">
      <c r="N184" t="s">
        <v>6</v>
      </c>
      <c r="O184" t="s">
        <v>36</v>
      </c>
      <c r="P184" t="s">
        <v>4</v>
      </c>
      <c r="Q184" s="2">
        <v>10073</v>
      </c>
      <c r="R184" s="3">
        <v>120</v>
      </c>
    </row>
    <row r="185" spans="14:18" x14ac:dyDescent="0.25">
      <c r="N185" t="s">
        <v>8</v>
      </c>
      <c r="O185" t="s">
        <v>39</v>
      </c>
      <c r="P185" t="s">
        <v>26</v>
      </c>
      <c r="Q185" s="2">
        <v>1561</v>
      </c>
      <c r="R185" s="3">
        <v>27</v>
      </c>
    </row>
    <row r="186" spans="14:18" x14ac:dyDescent="0.25">
      <c r="N186" t="s">
        <v>9</v>
      </c>
      <c r="O186" t="s">
        <v>36</v>
      </c>
      <c r="P186" t="s">
        <v>27</v>
      </c>
      <c r="Q186" s="2">
        <v>11522</v>
      </c>
      <c r="R186" s="3">
        <v>204</v>
      </c>
    </row>
    <row r="187" spans="14:18" x14ac:dyDescent="0.25">
      <c r="N187" t="s">
        <v>6</v>
      </c>
      <c r="O187" t="s">
        <v>38</v>
      </c>
      <c r="P187" t="s">
        <v>13</v>
      </c>
      <c r="Q187" s="2">
        <v>2317</v>
      </c>
      <c r="R187" s="3">
        <v>123</v>
      </c>
    </row>
    <row r="188" spans="14:18" x14ac:dyDescent="0.25">
      <c r="N188" t="s">
        <v>10</v>
      </c>
      <c r="O188" t="s">
        <v>37</v>
      </c>
      <c r="P188" t="s">
        <v>28</v>
      </c>
      <c r="Q188" s="2">
        <v>3059</v>
      </c>
      <c r="R188" s="3">
        <v>27</v>
      </c>
    </row>
    <row r="189" spans="14:18" x14ac:dyDescent="0.25">
      <c r="N189" t="s">
        <v>41</v>
      </c>
      <c r="O189" t="s">
        <v>37</v>
      </c>
      <c r="P189" t="s">
        <v>26</v>
      </c>
      <c r="Q189" s="2">
        <v>2324</v>
      </c>
      <c r="R189" s="3">
        <v>177</v>
      </c>
    </row>
    <row r="190" spans="14:18" x14ac:dyDescent="0.25">
      <c r="N190" t="s">
        <v>3</v>
      </c>
      <c r="O190" t="s">
        <v>39</v>
      </c>
      <c r="P190" t="s">
        <v>26</v>
      </c>
      <c r="Q190" s="2">
        <v>4956</v>
      </c>
      <c r="R190" s="3">
        <v>171</v>
      </c>
    </row>
    <row r="191" spans="14:18" x14ac:dyDescent="0.25">
      <c r="N191" t="s">
        <v>10</v>
      </c>
      <c r="O191" t="s">
        <v>34</v>
      </c>
      <c r="P191" t="s">
        <v>19</v>
      </c>
      <c r="Q191" s="2">
        <v>5355</v>
      </c>
      <c r="R191" s="3">
        <v>204</v>
      </c>
    </row>
    <row r="192" spans="14:18" x14ac:dyDescent="0.25">
      <c r="N192" t="s">
        <v>3</v>
      </c>
      <c r="O192" t="s">
        <v>34</v>
      </c>
      <c r="P192" t="s">
        <v>14</v>
      </c>
      <c r="Q192" s="2">
        <v>7259</v>
      </c>
      <c r="R192" s="3">
        <v>276</v>
      </c>
    </row>
    <row r="193" spans="14:18" x14ac:dyDescent="0.25">
      <c r="N193" t="s">
        <v>8</v>
      </c>
      <c r="O193" t="s">
        <v>37</v>
      </c>
      <c r="P193" t="s">
        <v>26</v>
      </c>
      <c r="Q193" s="2">
        <v>6279</v>
      </c>
      <c r="R193" s="3">
        <v>45</v>
      </c>
    </row>
    <row r="194" spans="14:18" x14ac:dyDescent="0.25">
      <c r="N194" t="s">
        <v>40</v>
      </c>
      <c r="O194" t="s">
        <v>38</v>
      </c>
      <c r="P194" t="s">
        <v>29</v>
      </c>
      <c r="Q194" s="2">
        <v>2541</v>
      </c>
      <c r="R194" s="3">
        <v>45</v>
      </c>
    </row>
    <row r="195" spans="14:18" x14ac:dyDescent="0.25">
      <c r="N195" t="s">
        <v>6</v>
      </c>
      <c r="O195" t="s">
        <v>35</v>
      </c>
      <c r="P195" t="s">
        <v>27</v>
      </c>
      <c r="Q195" s="2">
        <v>3864</v>
      </c>
      <c r="R195" s="3">
        <v>177</v>
      </c>
    </row>
    <row r="196" spans="14:18" x14ac:dyDescent="0.25">
      <c r="N196" t="s">
        <v>5</v>
      </c>
      <c r="O196" t="s">
        <v>36</v>
      </c>
      <c r="P196" t="s">
        <v>13</v>
      </c>
      <c r="Q196" s="2">
        <v>6146</v>
      </c>
      <c r="R196" s="3">
        <v>63</v>
      </c>
    </row>
    <row r="197" spans="14:18" x14ac:dyDescent="0.25">
      <c r="N197" t="s">
        <v>9</v>
      </c>
      <c r="O197" t="s">
        <v>39</v>
      </c>
      <c r="P197" t="s">
        <v>18</v>
      </c>
      <c r="Q197" s="2">
        <v>2639</v>
      </c>
      <c r="R197" s="3">
        <v>204</v>
      </c>
    </row>
    <row r="198" spans="14:18" x14ac:dyDescent="0.25">
      <c r="N198" t="s">
        <v>8</v>
      </c>
      <c r="O198" t="s">
        <v>37</v>
      </c>
      <c r="P198" t="s">
        <v>22</v>
      </c>
      <c r="Q198" s="2">
        <v>1890</v>
      </c>
      <c r="R198" s="3">
        <v>195</v>
      </c>
    </row>
    <row r="199" spans="14:18" x14ac:dyDescent="0.25">
      <c r="N199" t="s">
        <v>7</v>
      </c>
      <c r="O199" t="s">
        <v>34</v>
      </c>
      <c r="P199" t="s">
        <v>14</v>
      </c>
      <c r="Q199" s="2">
        <v>1932</v>
      </c>
      <c r="R199" s="3">
        <v>369</v>
      </c>
    </row>
    <row r="200" spans="14:18" x14ac:dyDescent="0.25">
      <c r="N200" t="s">
        <v>3</v>
      </c>
      <c r="O200" t="s">
        <v>34</v>
      </c>
      <c r="P200" t="s">
        <v>25</v>
      </c>
      <c r="Q200" s="2">
        <v>6300</v>
      </c>
      <c r="R200" s="3">
        <v>42</v>
      </c>
    </row>
    <row r="201" spans="14:18" x14ac:dyDescent="0.25">
      <c r="N201" t="s">
        <v>6</v>
      </c>
      <c r="O201" t="s">
        <v>37</v>
      </c>
      <c r="P201" t="s">
        <v>30</v>
      </c>
      <c r="Q201" s="2">
        <v>560</v>
      </c>
      <c r="R201" s="3">
        <v>81</v>
      </c>
    </row>
    <row r="202" spans="14:18" x14ac:dyDescent="0.25">
      <c r="N202" t="s">
        <v>9</v>
      </c>
      <c r="O202" t="s">
        <v>37</v>
      </c>
      <c r="P202" t="s">
        <v>26</v>
      </c>
      <c r="Q202" s="2">
        <v>2856</v>
      </c>
      <c r="R202" s="3">
        <v>246</v>
      </c>
    </row>
    <row r="203" spans="14:18" x14ac:dyDescent="0.25">
      <c r="N203" t="s">
        <v>9</v>
      </c>
      <c r="O203" t="s">
        <v>34</v>
      </c>
      <c r="P203" t="s">
        <v>17</v>
      </c>
      <c r="Q203" s="2">
        <v>707</v>
      </c>
      <c r="R203" s="3">
        <v>174</v>
      </c>
    </row>
    <row r="204" spans="14:18" x14ac:dyDescent="0.25">
      <c r="N204" t="s">
        <v>8</v>
      </c>
      <c r="O204" t="s">
        <v>35</v>
      </c>
      <c r="P204" t="s">
        <v>30</v>
      </c>
      <c r="Q204" s="2">
        <v>3598</v>
      </c>
      <c r="R204" s="3">
        <v>81</v>
      </c>
    </row>
    <row r="205" spans="14:18" x14ac:dyDescent="0.25">
      <c r="N205" t="s">
        <v>40</v>
      </c>
      <c r="O205" t="s">
        <v>35</v>
      </c>
      <c r="P205" t="s">
        <v>22</v>
      </c>
      <c r="Q205" s="2">
        <v>6853</v>
      </c>
      <c r="R205" s="3">
        <v>372</v>
      </c>
    </row>
    <row r="206" spans="14:18" x14ac:dyDescent="0.25">
      <c r="N206" t="s">
        <v>40</v>
      </c>
      <c r="O206" t="s">
        <v>35</v>
      </c>
      <c r="P206" t="s">
        <v>16</v>
      </c>
      <c r="Q206" s="2">
        <v>4725</v>
      </c>
      <c r="R206" s="3">
        <v>174</v>
      </c>
    </row>
    <row r="207" spans="14:18" x14ac:dyDescent="0.25">
      <c r="N207" t="s">
        <v>41</v>
      </c>
      <c r="O207" t="s">
        <v>36</v>
      </c>
      <c r="P207" t="s">
        <v>32</v>
      </c>
      <c r="Q207" s="2">
        <v>10304</v>
      </c>
      <c r="R207" s="3">
        <v>84</v>
      </c>
    </row>
    <row r="208" spans="14:18" x14ac:dyDescent="0.25">
      <c r="N208" t="s">
        <v>41</v>
      </c>
      <c r="O208" t="s">
        <v>34</v>
      </c>
      <c r="P208" t="s">
        <v>16</v>
      </c>
      <c r="Q208" s="2">
        <v>1274</v>
      </c>
      <c r="R208" s="3">
        <v>225</v>
      </c>
    </row>
    <row r="209" spans="14:18" x14ac:dyDescent="0.25">
      <c r="N209" t="s">
        <v>5</v>
      </c>
      <c r="O209" t="s">
        <v>36</v>
      </c>
      <c r="P209" t="s">
        <v>30</v>
      </c>
      <c r="Q209" s="2">
        <v>1526</v>
      </c>
      <c r="R209" s="3">
        <v>105</v>
      </c>
    </row>
    <row r="210" spans="14:18" x14ac:dyDescent="0.25">
      <c r="N210" t="s">
        <v>40</v>
      </c>
      <c r="O210" t="s">
        <v>39</v>
      </c>
      <c r="P210" t="s">
        <v>28</v>
      </c>
      <c r="Q210" s="2">
        <v>3101</v>
      </c>
      <c r="R210" s="3">
        <v>225</v>
      </c>
    </row>
    <row r="211" spans="14:18" x14ac:dyDescent="0.25">
      <c r="N211" t="s">
        <v>2</v>
      </c>
      <c r="O211" t="s">
        <v>37</v>
      </c>
      <c r="P211" t="s">
        <v>14</v>
      </c>
      <c r="Q211" s="2">
        <v>1057</v>
      </c>
      <c r="R211" s="3">
        <v>54</v>
      </c>
    </row>
    <row r="212" spans="14:18" x14ac:dyDescent="0.25">
      <c r="N212" t="s">
        <v>7</v>
      </c>
      <c r="O212" t="s">
        <v>37</v>
      </c>
      <c r="P212" t="s">
        <v>26</v>
      </c>
      <c r="Q212" s="2">
        <v>5306</v>
      </c>
      <c r="R212" s="3">
        <v>0</v>
      </c>
    </row>
    <row r="213" spans="14:18" x14ac:dyDescent="0.25">
      <c r="N213" t="s">
        <v>5</v>
      </c>
      <c r="O213" t="s">
        <v>39</v>
      </c>
      <c r="P213" t="s">
        <v>24</v>
      </c>
      <c r="Q213" s="2">
        <v>4018</v>
      </c>
      <c r="R213" s="3">
        <v>171</v>
      </c>
    </row>
    <row r="214" spans="14:18" x14ac:dyDescent="0.25">
      <c r="N214" t="s">
        <v>9</v>
      </c>
      <c r="O214" t="s">
        <v>34</v>
      </c>
      <c r="P214" t="s">
        <v>16</v>
      </c>
      <c r="Q214" s="2">
        <v>938</v>
      </c>
      <c r="R214" s="3">
        <v>189</v>
      </c>
    </row>
    <row r="215" spans="14:18" x14ac:dyDescent="0.25">
      <c r="N215" t="s">
        <v>7</v>
      </c>
      <c r="O215" t="s">
        <v>38</v>
      </c>
      <c r="P215" t="s">
        <v>18</v>
      </c>
      <c r="Q215" s="2">
        <v>1778</v>
      </c>
      <c r="R215" s="3">
        <v>270</v>
      </c>
    </row>
    <row r="216" spans="14:18" x14ac:dyDescent="0.25">
      <c r="N216" t="s">
        <v>6</v>
      </c>
      <c r="O216" t="s">
        <v>39</v>
      </c>
      <c r="P216" t="s">
        <v>30</v>
      </c>
      <c r="Q216" s="2">
        <v>1638</v>
      </c>
      <c r="R216" s="3">
        <v>63</v>
      </c>
    </row>
    <row r="217" spans="14:18" x14ac:dyDescent="0.25">
      <c r="N217" t="s">
        <v>41</v>
      </c>
      <c r="O217" t="s">
        <v>38</v>
      </c>
      <c r="P217" t="s">
        <v>25</v>
      </c>
      <c r="Q217" s="2">
        <v>154</v>
      </c>
      <c r="R217" s="3">
        <v>21</v>
      </c>
    </row>
    <row r="218" spans="14:18" x14ac:dyDescent="0.25">
      <c r="N218" t="s">
        <v>7</v>
      </c>
      <c r="O218" t="s">
        <v>37</v>
      </c>
      <c r="P218" t="s">
        <v>22</v>
      </c>
      <c r="Q218" s="2">
        <v>9835</v>
      </c>
      <c r="R218" s="3">
        <v>207</v>
      </c>
    </row>
    <row r="219" spans="14:18" x14ac:dyDescent="0.25">
      <c r="N219" t="s">
        <v>9</v>
      </c>
      <c r="O219" t="s">
        <v>37</v>
      </c>
      <c r="P219" t="s">
        <v>20</v>
      </c>
      <c r="Q219" s="2">
        <v>7273</v>
      </c>
      <c r="R219" s="3">
        <v>96</v>
      </c>
    </row>
    <row r="220" spans="14:18" x14ac:dyDescent="0.25">
      <c r="N220" t="s">
        <v>5</v>
      </c>
      <c r="O220" t="s">
        <v>39</v>
      </c>
      <c r="P220" t="s">
        <v>22</v>
      </c>
      <c r="Q220" s="2">
        <v>6909</v>
      </c>
      <c r="R220" s="3">
        <v>81</v>
      </c>
    </row>
    <row r="221" spans="14:18" x14ac:dyDescent="0.25">
      <c r="N221" t="s">
        <v>9</v>
      </c>
      <c r="O221" t="s">
        <v>39</v>
      </c>
      <c r="P221" t="s">
        <v>24</v>
      </c>
      <c r="Q221" s="2">
        <v>3920</v>
      </c>
      <c r="R221" s="3">
        <v>306</v>
      </c>
    </row>
    <row r="222" spans="14:18" x14ac:dyDescent="0.25">
      <c r="N222" t="s">
        <v>10</v>
      </c>
      <c r="O222" t="s">
        <v>39</v>
      </c>
      <c r="P222" t="s">
        <v>21</v>
      </c>
      <c r="Q222" s="2">
        <v>4858</v>
      </c>
      <c r="R222" s="3">
        <v>279</v>
      </c>
    </row>
    <row r="223" spans="14:18" x14ac:dyDescent="0.25">
      <c r="N223" t="s">
        <v>2</v>
      </c>
      <c r="O223" t="s">
        <v>38</v>
      </c>
      <c r="P223" t="s">
        <v>4</v>
      </c>
      <c r="Q223" s="2">
        <v>3549</v>
      </c>
      <c r="R223" s="3">
        <v>3</v>
      </c>
    </row>
    <row r="224" spans="14:18" x14ac:dyDescent="0.25">
      <c r="N224" t="s">
        <v>7</v>
      </c>
      <c r="O224" t="s">
        <v>39</v>
      </c>
      <c r="P224" t="s">
        <v>27</v>
      </c>
      <c r="Q224" s="2">
        <v>966</v>
      </c>
      <c r="R224" s="3">
        <v>198</v>
      </c>
    </row>
    <row r="225" spans="14:18" x14ac:dyDescent="0.25">
      <c r="N225" t="s">
        <v>5</v>
      </c>
      <c r="O225" t="s">
        <v>39</v>
      </c>
      <c r="P225" t="s">
        <v>18</v>
      </c>
      <c r="Q225" s="2">
        <v>385</v>
      </c>
      <c r="R225" s="3">
        <v>249</v>
      </c>
    </row>
    <row r="226" spans="14:18" x14ac:dyDescent="0.25">
      <c r="N226" t="s">
        <v>6</v>
      </c>
      <c r="O226" t="s">
        <v>34</v>
      </c>
      <c r="P226" t="s">
        <v>16</v>
      </c>
      <c r="Q226" s="2">
        <v>2219</v>
      </c>
      <c r="R226" s="3">
        <v>75</v>
      </c>
    </row>
    <row r="227" spans="14:18" x14ac:dyDescent="0.25">
      <c r="N227" t="s">
        <v>9</v>
      </c>
      <c r="O227" t="s">
        <v>36</v>
      </c>
      <c r="P227" t="s">
        <v>32</v>
      </c>
      <c r="Q227" s="2">
        <v>2954</v>
      </c>
      <c r="R227" s="3">
        <v>189</v>
      </c>
    </row>
    <row r="228" spans="14:18" x14ac:dyDescent="0.25">
      <c r="N228" t="s">
        <v>7</v>
      </c>
      <c r="O228" t="s">
        <v>36</v>
      </c>
      <c r="P228" t="s">
        <v>32</v>
      </c>
      <c r="Q228" s="2">
        <v>280</v>
      </c>
      <c r="R228" s="3">
        <v>87</v>
      </c>
    </row>
    <row r="229" spans="14:18" x14ac:dyDescent="0.25">
      <c r="N229" t="s">
        <v>41</v>
      </c>
      <c r="O229" t="s">
        <v>36</v>
      </c>
      <c r="P229" t="s">
        <v>30</v>
      </c>
      <c r="Q229" s="2">
        <v>6118</v>
      </c>
      <c r="R229" s="3">
        <v>174</v>
      </c>
    </row>
    <row r="230" spans="14:18" x14ac:dyDescent="0.25">
      <c r="N230" t="s">
        <v>2</v>
      </c>
      <c r="O230" t="s">
        <v>39</v>
      </c>
      <c r="P230" t="s">
        <v>15</v>
      </c>
      <c r="Q230" s="2">
        <v>4802</v>
      </c>
      <c r="R230" s="3">
        <v>36</v>
      </c>
    </row>
    <row r="231" spans="14:18" x14ac:dyDescent="0.25">
      <c r="N231" t="s">
        <v>9</v>
      </c>
      <c r="O231" t="s">
        <v>38</v>
      </c>
      <c r="P231" t="s">
        <v>24</v>
      </c>
      <c r="Q231" s="2">
        <v>4137</v>
      </c>
      <c r="R231" s="3">
        <v>60</v>
      </c>
    </row>
    <row r="232" spans="14:18" x14ac:dyDescent="0.25">
      <c r="N232" t="s">
        <v>3</v>
      </c>
      <c r="O232" t="s">
        <v>35</v>
      </c>
      <c r="P232" t="s">
        <v>23</v>
      </c>
      <c r="Q232" s="2">
        <v>2023</v>
      </c>
      <c r="R232" s="3">
        <v>78</v>
      </c>
    </row>
    <row r="233" spans="14:18" x14ac:dyDescent="0.25">
      <c r="N233" t="s">
        <v>9</v>
      </c>
      <c r="O233" t="s">
        <v>36</v>
      </c>
      <c r="P233" t="s">
        <v>30</v>
      </c>
      <c r="Q233" s="2">
        <v>9051</v>
      </c>
      <c r="R233" s="3">
        <v>57</v>
      </c>
    </row>
    <row r="234" spans="14:18" x14ac:dyDescent="0.25">
      <c r="N234" t="s">
        <v>9</v>
      </c>
      <c r="O234" t="s">
        <v>37</v>
      </c>
      <c r="P234" t="s">
        <v>28</v>
      </c>
      <c r="Q234" s="2">
        <v>2919</v>
      </c>
      <c r="R234" s="3">
        <v>45</v>
      </c>
    </row>
    <row r="235" spans="14:18" x14ac:dyDescent="0.25">
      <c r="N235" t="s">
        <v>41</v>
      </c>
      <c r="O235" t="s">
        <v>38</v>
      </c>
      <c r="P235" t="s">
        <v>22</v>
      </c>
      <c r="Q235" s="2">
        <v>5915</v>
      </c>
      <c r="R235" s="3">
        <v>3</v>
      </c>
    </row>
    <row r="236" spans="14:18" x14ac:dyDescent="0.25">
      <c r="N236" t="s">
        <v>10</v>
      </c>
      <c r="O236" t="s">
        <v>35</v>
      </c>
      <c r="P236" t="s">
        <v>15</v>
      </c>
      <c r="Q236" s="2">
        <v>2562</v>
      </c>
      <c r="R236" s="3">
        <v>6</v>
      </c>
    </row>
    <row r="237" spans="14:18" x14ac:dyDescent="0.25">
      <c r="N237" t="s">
        <v>5</v>
      </c>
      <c r="O237" t="s">
        <v>37</v>
      </c>
      <c r="P237" t="s">
        <v>25</v>
      </c>
      <c r="Q237" s="2">
        <v>8813</v>
      </c>
      <c r="R237" s="3">
        <v>21</v>
      </c>
    </row>
    <row r="238" spans="14:18" x14ac:dyDescent="0.25">
      <c r="N238" t="s">
        <v>5</v>
      </c>
      <c r="O238" t="s">
        <v>36</v>
      </c>
      <c r="P238" t="s">
        <v>18</v>
      </c>
      <c r="Q238" s="2">
        <v>6111</v>
      </c>
      <c r="R238" s="3">
        <v>3</v>
      </c>
    </row>
    <row r="239" spans="14:18" x14ac:dyDescent="0.25">
      <c r="N239" t="s">
        <v>8</v>
      </c>
      <c r="O239" t="s">
        <v>34</v>
      </c>
      <c r="P239" t="s">
        <v>31</v>
      </c>
      <c r="Q239" s="2">
        <v>3507</v>
      </c>
      <c r="R239" s="3">
        <v>288</v>
      </c>
    </row>
    <row r="240" spans="14:18" x14ac:dyDescent="0.25">
      <c r="N240" t="s">
        <v>6</v>
      </c>
      <c r="O240" t="s">
        <v>36</v>
      </c>
      <c r="P240" t="s">
        <v>13</v>
      </c>
      <c r="Q240" s="2">
        <v>4319</v>
      </c>
      <c r="R240" s="3">
        <v>30</v>
      </c>
    </row>
    <row r="241" spans="14:18" x14ac:dyDescent="0.25">
      <c r="N241" t="s">
        <v>40</v>
      </c>
      <c r="O241" t="s">
        <v>38</v>
      </c>
      <c r="P241" t="s">
        <v>26</v>
      </c>
      <c r="Q241" s="2">
        <v>609</v>
      </c>
      <c r="R241" s="3">
        <v>87</v>
      </c>
    </row>
    <row r="242" spans="14:18" x14ac:dyDescent="0.25">
      <c r="N242" t="s">
        <v>40</v>
      </c>
      <c r="O242" t="s">
        <v>39</v>
      </c>
      <c r="P242" t="s">
        <v>27</v>
      </c>
      <c r="Q242" s="2">
        <v>6370</v>
      </c>
      <c r="R242" s="3">
        <v>30</v>
      </c>
    </row>
    <row r="243" spans="14:18" x14ac:dyDescent="0.25">
      <c r="N243" t="s">
        <v>5</v>
      </c>
      <c r="O243" t="s">
        <v>38</v>
      </c>
      <c r="P243" t="s">
        <v>19</v>
      </c>
      <c r="Q243" s="2">
        <v>5474</v>
      </c>
      <c r="R243" s="3">
        <v>168</v>
      </c>
    </row>
    <row r="244" spans="14:18" x14ac:dyDescent="0.25">
      <c r="N244" t="s">
        <v>40</v>
      </c>
      <c r="O244" t="s">
        <v>36</v>
      </c>
      <c r="P244" t="s">
        <v>27</v>
      </c>
      <c r="Q244" s="2">
        <v>3164</v>
      </c>
      <c r="R244" s="3">
        <v>306</v>
      </c>
    </row>
    <row r="245" spans="14:18" x14ac:dyDescent="0.25">
      <c r="N245" t="s">
        <v>6</v>
      </c>
      <c r="O245" t="s">
        <v>35</v>
      </c>
      <c r="P245" t="s">
        <v>4</v>
      </c>
      <c r="Q245" s="2">
        <v>1302</v>
      </c>
      <c r="R245" s="3">
        <v>402</v>
      </c>
    </row>
    <row r="246" spans="14:18" x14ac:dyDescent="0.25">
      <c r="N246" t="s">
        <v>3</v>
      </c>
      <c r="O246" t="s">
        <v>37</v>
      </c>
      <c r="P246" t="s">
        <v>28</v>
      </c>
      <c r="Q246" s="2">
        <v>7308</v>
      </c>
      <c r="R246" s="3">
        <v>327</v>
      </c>
    </row>
    <row r="247" spans="14:18" x14ac:dyDescent="0.25">
      <c r="N247" t="s">
        <v>40</v>
      </c>
      <c r="O247" t="s">
        <v>37</v>
      </c>
      <c r="P247" t="s">
        <v>27</v>
      </c>
      <c r="Q247" s="2">
        <v>6132</v>
      </c>
      <c r="R247" s="3">
        <v>93</v>
      </c>
    </row>
    <row r="248" spans="14:18" x14ac:dyDescent="0.25">
      <c r="N248" t="s">
        <v>10</v>
      </c>
      <c r="O248" t="s">
        <v>35</v>
      </c>
      <c r="P248" t="s">
        <v>14</v>
      </c>
      <c r="Q248" s="2">
        <v>3472</v>
      </c>
      <c r="R248" s="3">
        <v>96</v>
      </c>
    </row>
    <row r="249" spans="14:18" x14ac:dyDescent="0.25">
      <c r="N249" t="s">
        <v>8</v>
      </c>
      <c r="O249" t="s">
        <v>39</v>
      </c>
      <c r="P249" t="s">
        <v>18</v>
      </c>
      <c r="Q249" s="2">
        <v>9660</v>
      </c>
      <c r="R249" s="3">
        <v>27</v>
      </c>
    </row>
    <row r="250" spans="14:18" x14ac:dyDescent="0.25">
      <c r="N250" t="s">
        <v>9</v>
      </c>
      <c r="O250" t="s">
        <v>38</v>
      </c>
      <c r="P250" t="s">
        <v>26</v>
      </c>
      <c r="Q250" s="2">
        <v>2436</v>
      </c>
      <c r="R250" s="3">
        <v>99</v>
      </c>
    </row>
    <row r="251" spans="14:18" x14ac:dyDescent="0.25">
      <c r="N251" t="s">
        <v>9</v>
      </c>
      <c r="O251" t="s">
        <v>38</v>
      </c>
      <c r="P251" t="s">
        <v>33</v>
      </c>
      <c r="Q251" s="2">
        <v>9506</v>
      </c>
      <c r="R251" s="3">
        <v>87</v>
      </c>
    </row>
    <row r="252" spans="14:18" x14ac:dyDescent="0.25">
      <c r="N252" t="s">
        <v>10</v>
      </c>
      <c r="O252" t="s">
        <v>37</v>
      </c>
      <c r="P252" t="s">
        <v>21</v>
      </c>
      <c r="Q252" s="2">
        <v>245</v>
      </c>
      <c r="R252" s="3">
        <v>288</v>
      </c>
    </row>
    <row r="253" spans="14:18" x14ac:dyDescent="0.25">
      <c r="N253" t="s">
        <v>8</v>
      </c>
      <c r="O253" t="s">
        <v>35</v>
      </c>
      <c r="P253" t="s">
        <v>20</v>
      </c>
      <c r="Q253" s="2">
        <v>2702</v>
      </c>
      <c r="R253" s="3">
        <v>363</v>
      </c>
    </row>
    <row r="254" spans="14:18" x14ac:dyDescent="0.25">
      <c r="N254" t="s">
        <v>10</v>
      </c>
      <c r="O254" t="s">
        <v>34</v>
      </c>
      <c r="P254" t="s">
        <v>17</v>
      </c>
      <c r="Q254" s="2">
        <v>700</v>
      </c>
      <c r="R254" s="3">
        <v>87</v>
      </c>
    </row>
    <row r="255" spans="14:18" x14ac:dyDescent="0.25">
      <c r="N255" t="s">
        <v>6</v>
      </c>
      <c r="O255" t="s">
        <v>34</v>
      </c>
      <c r="P255" t="s">
        <v>17</v>
      </c>
      <c r="Q255" s="2">
        <v>3759</v>
      </c>
      <c r="R255" s="3">
        <v>150</v>
      </c>
    </row>
    <row r="256" spans="14:18" x14ac:dyDescent="0.25">
      <c r="N256" t="s">
        <v>2</v>
      </c>
      <c r="O256" t="s">
        <v>35</v>
      </c>
      <c r="P256" t="s">
        <v>17</v>
      </c>
      <c r="Q256" s="2">
        <v>1589</v>
      </c>
      <c r="R256" s="3">
        <v>303</v>
      </c>
    </row>
    <row r="257" spans="14:18" x14ac:dyDescent="0.25">
      <c r="N257" t="s">
        <v>7</v>
      </c>
      <c r="O257" t="s">
        <v>35</v>
      </c>
      <c r="P257" t="s">
        <v>28</v>
      </c>
      <c r="Q257" s="2">
        <v>5194</v>
      </c>
      <c r="R257" s="3">
        <v>288</v>
      </c>
    </row>
    <row r="258" spans="14:18" x14ac:dyDescent="0.25">
      <c r="N258" t="s">
        <v>10</v>
      </c>
      <c r="O258" t="s">
        <v>36</v>
      </c>
      <c r="P258" t="s">
        <v>13</v>
      </c>
      <c r="Q258" s="2">
        <v>945</v>
      </c>
      <c r="R258" s="3">
        <v>75</v>
      </c>
    </row>
    <row r="259" spans="14:18" x14ac:dyDescent="0.25">
      <c r="N259" t="s">
        <v>40</v>
      </c>
      <c r="O259" t="s">
        <v>38</v>
      </c>
      <c r="P259" t="s">
        <v>31</v>
      </c>
      <c r="Q259" s="2">
        <v>1988</v>
      </c>
      <c r="R259" s="3">
        <v>39</v>
      </c>
    </row>
    <row r="260" spans="14:18" x14ac:dyDescent="0.25">
      <c r="N260" t="s">
        <v>6</v>
      </c>
      <c r="O260" t="s">
        <v>34</v>
      </c>
      <c r="P260" t="s">
        <v>32</v>
      </c>
      <c r="Q260" s="2">
        <v>6734</v>
      </c>
      <c r="R260" s="3">
        <v>123</v>
      </c>
    </row>
    <row r="261" spans="14:18" x14ac:dyDescent="0.25">
      <c r="N261" t="s">
        <v>40</v>
      </c>
      <c r="O261" t="s">
        <v>36</v>
      </c>
      <c r="P261" t="s">
        <v>4</v>
      </c>
      <c r="Q261" s="2">
        <v>217</v>
      </c>
      <c r="R261" s="3">
        <v>36</v>
      </c>
    </row>
    <row r="262" spans="14:18" x14ac:dyDescent="0.25">
      <c r="N262" t="s">
        <v>5</v>
      </c>
      <c r="O262" t="s">
        <v>34</v>
      </c>
      <c r="P262" t="s">
        <v>22</v>
      </c>
      <c r="Q262" s="2">
        <v>6279</v>
      </c>
      <c r="R262" s="3">
        <v>237</v>
      </c>
    </row>
    <row r="263" spans="14:18" x14ac:dyDescent="0.25">
      <c r="N263" t="s">
        <v>40</v>
      </c>
      <c r="O263" t="s">
        <v>36</v>
      </c>
      <c r="P263" t="s">
        <v>13</v>
      </c>
      <c r="Q263" s="2">
        <v>4424</v>
      </c>
      <c r="R263" s="3">
        <v>201</v>
      </c>
    </row>
    <row r="264" spans="14:18" x14ac:dyDescent="0.25">
      <c r="N264" t="s">
        <v>2</v>
      </c>
      <c r="O264" t="s">
        <v>36</v>
      </c>
      <c r="P264" t="s">
        <v>17</v>
      </c>
      <c r="Q264" s="2">
        <v>189</v>
      </c>
      <c r="R264" s="3">
        <v>48</v>
      </c>
    </row>
    <row r="265" spans="14:18" x14ac:dyDescent="0.25">
      <c r="N265" t="s">
        <v>5</v>
      </c>
      <c r="O265" t="s">
        <v>35</v>
      </c>
      <c r="P265" t="s">
        <v>22</v>
      </c>
      <c r="Q265" s="2">
        <v>490</v>
      </c>
      <c r="R265" s="3">
        <v>84</v>
      </c>
    </row>
    <row r="266" spans="14:18" x14ac:dyDescent="0.25">
      <c r="N266" t="s">
        <v>8</v>
      </c>
      <c r="O266" t="s">
        <v>37</v>
      </c>
      <c r="P266" t="s">
        <v>21</v>
      </c>
      <c r="Q266" s="2">
        <v>434</v>
      </c>
      <c r="R266" s="3">
        <v>87</v>
      </c>
    </row>
    <row r="267" spans="14:18" x14ac:dyDescent="0.25">
      <c r="N267" t="s">
        <v>7</v>
      </c>
      <c r="O267" t="s">
        <v>38</v>
      </c>
      <c r="P267" t="s">
        <v>30</v>
      </c>
      <c r="Q267" s="2">
        <v>10129</v>
      </c>
      <c r="R267" s="3">
        <v>312</v>
      </c>
    </row>
    <row r="268" spans="14:18" x14ac:dyDescent="0.25">
      <c r="N268" t="s">
        <v>3</v>
      </c>
      <c r="O268" t="s">
        <v>39</v>
      </c>
      <c r="P268" t="s">
        <v>28</v>
      </c>
      <c r="Q268" s="2">
        <v>1652</v>
      </c>
      <c r="R268" s="3">
        <v>102</v>
      </c>
    </row>
    <row r="269" spans="14:18" x14ac:dyDescent="0.25">
      <c r="N269" t="s">
        <v>8</v>
      </c>
      <c r="O269" t="s">
        <v>38</v>
      </c>
      <c r="P269" t="s">
        <v>21</v>
      </c>
      <c r="Q269" s="2">
        <v>6433</v>
      </c>
      <c r="R269" s="3">
        <v>78</v>
      </c>
    </row>
    <row r="270" spans="14:18" x14ac:dyDescent="0.25">
      <c r="N270" t="s">
        <v>3</v>
      </c>
      <c r="O270" t="s">
        <v>34</v>
      </c>
      <c r="P270" t="s">
        <v>23</v>
      </c>
      <c r="Q270" s="2">
        <v>2212</v>
      </c>
      <c r="R270" s="3">
        <v>117</v>
      </c>
    </row>
    <row r="271" spans="14:18" x14ac:dyDescent="0.25">
      <c r="N271" t="s">
        <v>41</v>
      </c>
      <c r="O271" t="s">
        <v>35</v>
      </c>
      <c r="P271" t="s">
        <v>19</v>
      </c>
      <c r="Q271" s="2">
        <v>609</v>
      </c>
      <c r="R271" s="3">
        <v>99</v>
      </c>
    </row>
    <row r="272" spans="14:18" x14ac:dyDescent="0.25">
      <c r="N272" t="s">
        <v>40</v>
      </c>
      <c r="O272" t="s">
        <v>35</v>
      </c>
      <c r="P272" t="s">
        <v>24</v>
      </c>
      <c r="Q272" s="2">
        <v>1638</v>
      </c>
      <c r="R272" s="3">
        <v>48</v>
      </c>
    </row>
    <row r="273" spans="14:18" x14ac:dyDescent="0.25">
      <c r="N273" t="s">
        <v>7</v>
      </c>
      <c r="O273" t="s">
        <v>34</v>
      </c>
      <c r="P273" t="s">
        <v>15</v>
      </c>
      <c r="Q273" s="2">
        <v>3829</v>
      </c>
      <c r="R273" s="3">
        <v>24</v>
      </c>
    </row>
    <row r="274" spans="14:18" x14ac:dyDescent="0.25">
      <c r="N274" t="s">
        <v>40</v>
      </c>
      <c r="O274" t="s">
        <v>39</v>
      </c>
      <c r="P274" t="s">
        <v>15</v>
      </c>
      <c r="Q274" s="2">
        <v>5775</v>
      </c>
      <c r="R274" s="3">
        <v>42</v>
      </c>
    </row>
    <row r="275" spans="14:18" x14ac:dyDescent="0.25">
      <c r="N275" t="s">
        <v>6</v>
      </c>
      <c r="O275" t="s">
        <v>35</v>
      </c>
      <c r="P275" t="s">
        <v>20</v>
      </c>
      <c r="Q275" s="2">
        <v>1071</v>
      </c>
      <c r="R275" s="3">
        <v>270</v>
      </c>
    </row>
    <row r="276" spans="14:18" x14ac:dyDescent="0.25">
      <c r="N276" t="s">
        <v>8</v>
      </c>
      <c r="O276" t="s">
        <v>36</v>
      </c>
      <c r="P276" t="s">
        <v>23</v>
      </c>
      <c r="Q276" s="2">
        <v>5019</v>
      </c>
      <c r="R276" s="3">
        <v>150</v>
      </c>
    </row>
    <row r="277" spans="14:18" x14ac:dyDescent="0.25">
      <c r="N277" t="s">
        <v>2</v>
      </c>
      <c r="O277" t="s">
        <v>37</v>
      </c>
      <c r="P277" t="s">
        <v>15</v>
      </c>
      <c r="Q277" s="2">
        <v>2863</v>
      </c>
      <c r="R277" s="3">
        <v>42</v>
      </c>
    </row>
    <row r="278" spans="14:18" x14ac:dyDescent="0.25">
      <c r="N278" t="s">
        <v>40</v>
      </c>
      <c r="O278" t="s">
        <v>35</v>
      </c>
      <c r="P278" t="s">
        <v>29</v>
      </c>
      <c r="Q278" s="2">
        <v>1617</v>
      </c>
      <c r="R278" s="3">
        <v>126</v>
      </c>
    </row>
    <row r="279" spans="14:18" x14ac:dyDescent="0.25">
      <c r="N279" t="s">
        <v>6</v>
      </c>
      <c r="O279" t="s">
        <v>37</v>
      </c>
      <c r="P279" t="s">
        <v>26</v>
      </c>
      <c r="Q279" s="2">
        <v>6818</v>
      </c>
      <c r="R279" s="3">
        <v>6</v>
      </c>
    </row>
    <row r="280" spans="14:18" x14ac:dyDescent="0.25">
      <c r="N280" t="s">
        <v>3</v>
      </c>
      <c r="O280" t="s">
        <v>35</v>
      </c>
      <c r="P280" t="s">
        <v>15</v>
      </c>
      <c r="Q280" s="2">
        <v>6657</v>
      </c>
      <c r="R280" s="3">
        <v>276</v>
      </c>
    </row>
    <row r="281" spans="14:18" x14ac:dyDescent="0.25">
      <c r="N281" t="s">
        <v>3</v>
      </c>
      <c r="O281" t="s">
        <v>34</v>
      </c>
      <c r="P281" t="s">
        <v>17</v>
      </c>
      <c r="Q281" s="2">
        <v>2919</v>
      </c>
      <c r="R281" s="3">
        <v>93</v>
      </c>
    </row>
    <row r="282" spans="14:18" x14ac:dyDescent="0.25">
      <c r="N282" t="s">
        <v>2</v>
      </c>
      <c r="O282" t="s">
        <v>36</v>
      </c>
      <c r="P282" t="s">
        <v>31</v>
      </c>
      <c r="Q282" s="2">
        <v>3094</v>
      </c>
      <c r="R282" s="3">
        <v>246</v>
      </c>
    </row>
    <row r="283" spans="14:18" x14ac:dyDescent="0.25">
      <c r="N283" t="s">
        <v>6</v>
      </c>
      <c r="O283" t="s">
        <v>39</v>
      </c>
      <c r="P283" t="s">
        <v>24</v>
      </c>
      <c r="Q283" s="2">
        <v>2989</v>
      </c>
      <c r="R283" s="3">
        <v>3</v>
      </c>
    </row>
    <row r="284" spans="14:18" x14ac:dyDescent="0.25">
      <c r="N284" t="s">
        <v>8</v>
      </c>
      <c r="O284" t="s">
        <v>38</v>
      </c>
      <c r="P284" t="s">
        <v>27</v>
      </c>
      <c r="Q284" s="2">
        <v>2268</v>
      </c>
      <c r="R284" s="3">
        <v>63</v>
      </c>
    </row>
    <row r="285" spans="14:18" x14ac:dyDescent="0.25">
      <c r="N285" t="s">
        <v>5</v>
      </c>
      <c r="O285" t="s">
        <v>35</v>
      </c>
      <c r="P285" t="s">
        <v>31</v>
      </c>
      <c r="Q285" s="2">
        <v>4753</v>
      </c>
      <c r="R285" s="3">
        <v>246</v>
      </c>
    </row>
    <row r="286" spans="14:18" x14ac:dyDescent="0.25">
      <c r="N286" t="s">
        <v>2</v>
      </c>
      <c r="O286" t="s">
        <v>34</v>
      </c>
      <c r="P286" t="s">
        <v>19</v>
      </c>
      <c r="Q286" s="2">
        <v>7511</v>
      </c>
      <c r="R286" s="3">
        <v>120</v>
      </c>
    </row>
    <row r="287" spans="14:18" x14ac:dyDescent="0.25">
      <c r="N287" t="s">
        <v>2</v>
      </c>
      <c r="O287" t="s">
        <v>38</v>
      </c>
      <c r="P287" t="s">
        <v>31</v>
      </c>
      <c r="Q287" s="2">
        <v>4326</v>
      </c>
      <c r="R287" s="3">
        <v>348</v>
      </c>
    </row>
    <row r="288" spans="14:18" x14ac:dyDescent="0.25">
      <c r="N288" t="s">
        <v>41</v>
      </c>
      <c r="O288" t="s">
        <v>34</v>
      </c>
      <c r="P288" t="s">
        <v>23</v>
      </c>
      <c r="Q288" s="2">
        <v>4935</v>
      </c>
      <c r="R288" s="3">
        <v>126</v>
      </c>
    </row>
    <row r="289" spans="14:18" x14ac:dyDescent="0.25">
      <c r="N289" t="s">
        <v>6</v>
      </c>
      <c r="O289" t="s">
        <v>35</v>
      </c>
      <c r="P289" t="s">
        <v>30</v>
      </c>
      <c r="Q289" s="2">
        <v>4781</v>
      </c>
      <c r="R289" s="3">
        <v>123</v>
      </c>
    </row>
    <row r="290" spans="14:18" x14ac:dyDescent="0.25">
      <c r="N290" t="s">
        <v>5</v>
      </c>
      <c r="O290" t="s">
        <v>38</v>
      </c>
      <c r="P290" t="s">
        <v>25</v>
      </c>
      <c r="Q290" s="2">
        <v>7483</v>
      </c>
      <c r="R290" s="3">
        <v>45</v>
      </c>
    </row>
    <row r="291" spans="14:18" x14ac:dyDescent="0.25">
      <c r="N291" t="s">
        <v>10</v>
      </c>
      <c r="O291" t="s">
        <v>38</v>
      </c>
      <c r="P291" t="s">
        <v>4</v>
      </c>
      <c r="Q291" s="2">
        <v>6860</v>
      </c>
      <c r="R291" s="3">
        <v>126</v>
      </c>
    </row>
    <row r="292" spans="14:18" x14ac:dyDescent="0.25">
      <c r="N292" t="s">
        <v>40</v>
      </c>
      <c r="O292" t="s">
        <v>37</v>
      </c>
      <c r="P292" t="s">
        <v>29</v>
      </c>
      <c r="Q292" s="2">
        <v>9002</v>
      </c>
      <c r="R292" s="3">
        <v>72</v>
      </c>
    </row>
    <row r="293" spans="14:18" x14ac:dyDescent="0.25">
      <c r="N293" t="s">
        <v>6</v>
      </c>
      <c r="O293" t="s">
        <v>36</v>
      </c>
      <c r="P293" t="s">
        <v>29</v>
      </c>
      <c r="Q293" s="2">
        <v>1400</v>
      </c>
      <c r="R293" s="3">
        <v>135</v>
      </c>
    </row>
    <row r="294" spans="14:18" x14ac:dyDescent="0.25">
      <c r="N294" t="s">
        <v>10</v>
      </c>
      <c r="O294" t="s">
        <v>34</v>
      </c>
      <c r="P294" t="s">
        <v>22</v>
      </c>
      <c r="Q294" s="2">
        <v>4053</v>
      </c>
      <c r="R294" s="3">
        <v>24</v>
      </c>
    </row>
    <row r="295" spans="14:18" x14ac:dyDescent="0.25">
      <c r="N295" t="s">
        <v>7</v>
      </c>
      <c r="O295" t="s">
        <v>36</v>
      </c>
      <c r="P295" t="s">
        <v>31</v>
      </c>
      <c r="Q295" s="2">
        <v>2149</v>
      </c>
      <c r="R295" s="3">
        <v>117</v>
      </c>
    </row>
    <row r="296" spans="14:18" x14ac:dyDescent="0.25">
      <c r="N296" t="s">
        <v>3</v>
      </c>
      <c r="O296" t="s">
        <v>39</v>
      </c>
      <c r="P296" t="s">
        <v>29</v>
      </c>
      <c r="Q296" s="2">
        <v>3640</v>
      </c>
      <c r="R296" s="3">
        <v>51</v>
      </c>
    </row>
    <row r="297" spans="14:18" x14ac:dyDescent="0.25">
      <c r="N297" t="s">
        <v>2</v>
      </c>
      <c r="O297" t="s">
        <v>39</v>
      </c>
      <c r="P297" t="s">
        <v>23</v>
      </c>
      <c r="Q297" s="2">
        <v>630</v>
      </c>
      <c r="R297" s="3">
        <v>36</v>
      </c>
    </row>
    <row r="298" spans="14:18" x14ac:dyDescent="0.25">
      <c r="N298" t="s">
        <v>9</v>
      </c>
      <c r="O298" t="s">
        <v>35</v>
      </c>
      <c r="P298" t="s">
        <v>27</v>
      </c>
      <c r="Q298" s="2">
        <v>2429</v>
      </c>
      <c r="R298" s="3">
        <v>144</v>
      </c>
    </row>
    <row r="299" spans="14:18" x14ac:dyDescent="0.25">
      <c r="N299" t="s">
        <v>9</v>
      </c>
      <c r="O299" t="s">
        <v>36</v>
      </c>
      <c r="P299" t="s">
        <v>25</v>
      </c>
      <c r="Q299" s="2">
        <v>2142</v>
      </c>
      <c r="R299" s="3">
        <v>114</v>
      </c>
    </row>
    <row r="300" spans="14:18" x14ac:dyDescent="0.25">
      <c r="N300" t="s">
        <v>7</v>
      </c>
      <c r="O300" t="s">
        <v>37</v>
      </c>
      <c r="P300" t="s">
        <v>30</v>
      </c>
      <c r="Q300" s="2">
        <v>6454</v>
      </c>
      <c r="R300" s="3">
        <v>54</v>
      </c>
    </row>
    <row r="301" spans="14:18" x14ac:dyDescent="0.25">
      <c r="N301" t="s">
        <v>7</v>
      </c>
      <c r="O301" t="s">
        <v>37</v>
      </c>
      <c r="P301" t="s">
        <v>16</v>
      </c>
      <c r="Q301" s="2">
        <v>4487</v>
      </c>
      <c r="R301" s="3">
        <v>333</v>
      </c>
    </row>
    <row r="302" spans="14:18" x14ac:dyDescent="0.25">
      <c r="N302" t="s">
        <v>3</v>
      </c>
      <c r="O302" t="s">
        <v>37</v>
      </c>
      <c r="P302" t="s">
        <v>4</v>
      </c>
      <c r="Q302" s="2">
        <v>938</v>
      </c>
      <c r="R302" s="3">
        <v>366</v>
      </c>
    </row>
    <row r="303" spans="14:18" x14ac:dyDescent="0.25">
      <c r="N303" t="s">
        <v>3</v>
      </c>
      <c r="O303" t="s">
        <v>38</v>
      </c>
      <c r="P303" t="s">
        <v>26</v>
      </c>
      <c r="Q303" s="2">
        <v>8841</v>
      </c>
      <c r="R303" s="3">
        <v>303</v>
      </c>
    </row>
    <row r="304" spans="14:18" x14ac:dyDescent="0.25">
      <c r="N304" t="s">
        <v>2</v>
      </c>
      <c r="O304" t="s">
        <v>39</v>
      </c>
      <c r="P304" t="s">
        <v>33</v>
      </c>
      <c r="Q304" s="2">
        <v>4018</v>
      </c>
      <c r="R304" s="3">
        <v>126</v>
      </c>
    </row>
    <row r="305" spans="14:18" x14ac:dyDescent="0.25">
      <c r="N305" t="s">
        <v>41</v>
      </c>
      <c r="O305" t="s">
        <v>37</v>
      </c>
      <c r="P305" t="s">
        <v>15</v>
      </c>
      <c r="Q305" s="2">
        <v>714</v>
      </c>
      <c r="R305" s="3">
        <v>231</v>
      </c>
    </row>
    <row r="306" spans="14:18" x14ac:dyDescent="0.25">
      <c r="N306" t="s">
        <v>9</v>
      </c>
      <c r="O306" t="s">
        <v>38</v>
      </c>
      <c r="P306" t="s">
        <v>25</v>
      </c>
      <c r="Q306" s="2">
        <v>3850</v>
      </c>
      <c r="R306" s="3">
        <v>102</v>
      </c>
    </row>
  </sheetData>
  <mergeCells count="2">
    <mergeCell ref="B1:R3"/>
    <mergeCell ref="B4:R4"/>
  </mergeCells>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FFC0F-740C-451D-839F-942BE280301F}">
  <dimension ref="A1:R21"/>
  <sheetViews>
    <sheetView showGridLines="0" workbookViewId="0">
      <selection activeCell="G10" sqref="G10"/>
    </sheetView>
  </sheetViews>
  <sheetFormatPr defaultRowHeight="15" x14ac:dyDescent="0.25"/>
  <cols>
    <col min="1" max="1" width="4.28515625" customWidth="1"/>
    <col min="3" max="3" width="16.42578125" bestFit="1" customWidth="1"/>
    <col min="4" max="4" width="14.85546875" bestFit="1" customWidth="1"/>
    <col min="5" max="5" width="12.28515625" bestFit="1" customWidth="1"/>
    <col min="9" max="9" width="16.28515625" bestFit="1" customWidth="1"/>
    <col min="10" max="10" width="14.85546875" customWidth="1"/>
    <col min="11" max="11" width="12.28515625" bestFit="1" customWidth="1"/>
  </cols>
  <sheetData>
    <row r="1" spans="1:18" x14ac:dyDescent="0.25">
      <c r="A1" s="10"/>
      <c r="B1" s="37" t="s">
        <v>80</v>
      </c>
      <c r="C1" s="37"/>
      <c r="D1" s="37"/>
      <c r="E1" s="37"/>
      <c r="F1" s="37"/>
      <c r="G1" s="37"/>
      <c r="H1" s="37"/>
      <c r="I1" s="37"/>
      <c r="J1" s="37"/>
      <c r="K1" s="37"/>
      <c r="L1" s="37"/>
      <c r="M1" s="37"/>
      <c r="N1" s="37"/>
      <c r="O1" s="37"/>
      <c r="P1" s="37"/>
      <c r="Q1" s="37"/>
      <c r="R1" s="37"/>
    </row>
    <row r="2" spans="1:18" x14ac:dyDescent="0.25">
      <c r="A2" s="10"/>
      <c r="B2" s="37"/>
      <c r="C2" s="37"/>
      <c r="D2" s="37"/>
      <c r="E2" s="37"/>
      <c r="F2" s="37"/>
      <c r="G2" s="37"/>
      <c r="H2" s="37"/>
      <c r="I2" s="37"/>
      <c r="J2" s="37"/>
      <c r="K2" s="37"/>
      <c r="L2" s="37"/>
      <c r="M2" s="37"/>
      <c r="N2" s="37"/>
      <c r="O2" s="37"/>
      <c r="P2" s="37"/>
      <c r="Q2" s="37"/>
      <c r="R2" s="37"/>
    </row>
    <row r="3" spans="1:18" ht="21" customHeight="1" x14ac:dyDescent="0.25">
      <c r="A3" s="10"/>
      <c r="B3" s="37"/>
      <c r="C3" s="37"/>
      <c r="D3" s="37"/>
      <c r="E3" s="37"/>
      <c r="F3" s="37"/>
      <c r="G3" s="37"/>
      <c r="H3" s="37"/>
      <c r="I3" s="37"/>
      <c r="J3" s="37"/>
      <c r="K3" s="37"/>
      <c r="L3" s="37"/>
      <c r="M3" s="37"/>
      <c r="N3" s="37"/>
      <c r="O3" s="37"/>
      <c r="P3" s="37"/>
      <c r="Q3" s="37"/>
      <c r="R3" s="37"/>
    </row>
    <row r="4" spans="1:18" x14ac:dyDescent="0.25">
      <c r="A4" s="10"/>
      <c r="B4" s="38" t="s">
        <v>56</v>
      </c>
      <c r="C4" s="38"/>
      <c r="D4" s="38"/>
      <c r="E4" s="38"/>
      <c r="F4" s="38"/>
      <c r="G4" s="38"/>
      <c r="H4" s="38"/>
      <c r="I4" s="38"/>
      <c r="J4" s="38"/>
      <c r="K4" s="38"/>
      <c r="L4" s="38"/>
      <c r="M4" s="38"/>
      <c r="N4" s="38"/>
      <c r="O4" s="38"/>
      <c r="P4" s="38"/>
      <c r="Q4" s="38"/>
      <c r="R4" s="38"/>
    </row>
    <row r="6" spans="1:18" x14ac:dyDescent="0.25">
      <c r="D6" s="36" t="s">
        <v>81</v>
      </c>
      <c r="J6" s="36" t="s">
        <v>82</v>
      </c>
    </row>
    <row r="8" spans="1:18" x14ac:dyDescent="0.25">
      <c r="C8" s="17" t="s">
        <v>73</v>
      </c>
      <c r="D8" t="s">
        <v>72</v>
      </c>
      <c r="E8" t="s">
        <v>71</v>
      </c>
      <c r="I8" s="17" t="s">
        <v>73</v>
      </c>
      <c r="J8" t="s">
        <v>72</v>
      </c>
      <c r="K8" t="s">
        <v>71</v>
      </c>
    </row>
    <row r="9" spans="1:18" x14ac:dyDescent="0.25">
      <c r="C9" s="18" t="s">
        <v>38</v>
      </c>
      <c r="D9" s="11">
        <v>25221</v>
      </c>
      <c r="E9">
        <v>288</v>
      </c>
      <c r="I9" s="18" t="s">
        <v>38</v>
      </c>
      <c r="J9" s="11">
        <v>6069</v>
      </c>
      <c r="K9">
        <v>24</v>
      </c>
    </row>
    <row r="10" spans="1:18" x14ac:dyDescent="0.25">
      <c r="C10" s="21" t="s">
        <v>5</v>
      </c>
      <c r="D10" s="11">
        <v>25221</v>
      </c>
      <c r="E10">
        <v>288</v>
      </c>
      <c r="I10" s="21" t="s">
        <v>41</v>
      </c>
      <c r="J10" s="11">
        <v>6069</v>
      </c>
      <c r="K10">
        <v>24</v>
      </c>
    </row>
    <row r="11" spans="1:18" x14ac:dyDescent="0.25">
      <c r="C11" s="18" t="s">
        <v>36</v>
      </c>
      <c r="D11" s="11">
        <v>39620</v>
      </c>
      <c r="E11">
        <v>573</v>
      </c>
      <c r="I11" s="18" t="s">
        <v>36</v>
      </c>
      <c r="J11" s="11">
        <v>5019</v>
      </c>
      <c r="K11">
        <v>150</v>
      </c>
    </row>
    <row r="12" spans="1:18" x14ac:dyDescent="0.25">
      <c r="C12" s="21" t="s">
        <v>5</v>
      </c>
      <c r="D12" s="11">
        <v>39620</v>
      </c>
      <c r="E12">
        <v>573</v>
      </c>
      <c r="I12" s="21" t="s">
        <v>8</v>
      </c>
      <c r="J12" s="11">
        <v>5019</v>
      </c>
      <c r="K12">
        <v>150</v>
      </c>
    </row>
    <row r="13" spans="1:18" x14ac:dyDescent="0.25">
      <c r="C13" s="18" t="s">
        <v>34</v>
      </c>
      <c r="D13" s="11">
        <v>41559</v>
      </c>
      <c r="E13">
        <v>1188</v>
      </c>
      <c r="I13" s="18" t="s">
        <v>34</v>
      </c>
      <c r="J13" s="11">
        <v>5516</v>
      </c>
      <c r="K13">
        <v>507</v>
      </c>
    </row>
    <row r="14" spans="1:18" x14ac:dyDescent="0.25">
      <c r="C14" s="21" t="s">
        <v>5</v>
      </c>
      <c r="D14" s="11">
        <v>41559</v>
      </c>
      <c r="E14">
        <v>1188</v>
      </c>
      <c r="I14" s="21" t="s">
        <v>8</v>
      </c>
      <c r="J14" s="11">
        <v>5516</v>
      </c>
      <c r="K14">
        <v>507</v>
      </c>
    </row>
    <row r="15" spans="1:18" x14ac:dyDescent="0.25">
      <c r="C15" s="18" t="s">
        <v>37</v>
      </c>
      <c r="D15" s="11">
        <v>43568</v>
      </c>
      <c r="E15">
        <v>978</v>
      </c>
      <c r="I15" s="18" t="s">
        <v>37</v>
      </c>
      <c r="J15" s="11">
        <v>7987</v>
      </c>
      <c r="K15">
        <v>345</v>
      </c>
    </row>
    <row r="16" spans="1:18" x14ac:dyDescent="0.25">
      <c r="C16" s="21" t="s">
        <v>7</v>
      </c>
      <c r="D16" s="11">
        <v>43568</v>
      </c>
      <c r="E16">
        <v>978</v>
      </c>
      <c r="I16" s="21" t="s">
        <v>10</v>
      </c>
      <c r="J16" s="11">
        <v>7987</v>
      </c>
      <c r="K16">
        <v>345</v>
      </c>
    </row>
    <row r="17" spans="3:11" x14ac:dyDescent="0.25">
      <c r="C17" s="18" t="s">
        <v>39</v>
      </c>
      <c r="D17" s="11">
        <v>45752</v>
      </c>
      <c r="E17">
        <v>1518</v>
      </c>
      <c r="I17" s="18" t="s">
        <v>39</v>
      </c>
      <c r="J17" s="11">
        <v>3976</v>
      </c>
      <c r="K17">
        <v>72</v>
      </c>
    </row>
    <row r="18" spans="3:11" x14ac:dyDescent="0.25">
      <c r="C18" s="21" t="s">
        <v>2</v>
      </c>
      <c r="D18" s="11">
        <v>45752</v>
      </c>
      <c r="E18">
        <v>1518</v>
      </c>
      <c r="I18" s="21" t="s">
        <v>41</v>
      </c>
      <c r="J18" s="11">
        <v>3976</v>
      </c>
      <c r="K18">
        <v>72</v>
      </c>
    </row>
    <row r="19" spans="3:11" x14ac:dyDescent="0.25">
      <c r="C19" s="18" t="s">
        <v>35</v>
      </c>
      <c r="D19" s="11">
        <v>38325</v>
      </c>
      <c r="E19">
        <v>1833</v>
      </c>
      <c r="I19" s="18" t="s">
        <v>35</v>
      </c>
      <c r="J19" s="11">
        <v>2142</v>
      </c>
      <c r="K19">
        <v>318</v>
      </c>
    </row>
    <row r="20" spans="3:11" x14ac:dyDescent="0.25">
      <c r="C20" s="21" t="s">
        <v>40</v>
      </c>
      <c r="D20" s="11">
        <v>38325</v>
      </c>
      <c r="E20">
        <v>1833</v>
      </c>
      <c r="I20" s="21" t="s">
        <v>2</v>
      </c>
      <c r="J20" s="11">
        <v>2142</v>
      </c>
      <c r="K20">
        <v>318</v>
      </c>
    </row>
    <row r="21" spans="3:11" x14ac:dyDescent="0.25">
      <c r="C21" s="18" t="s">
        <v>74</v>
      </c>
      <c r="D21" s="11">
        <v>234045</v>
      </c>
      <c r="E21">
        <v>6378</v>
      </c>
      <c r="I21" s="18" t="s">
        <v>74</v>
      </c>
      <c r="J21" s="11">
        <v>30709</v>
      </c>
      <c r="K21">
        <v>1416</v>
      </c>
    </row>
  </sheetData>
  <mergeCells count="2">
    <mergeCell ref="B1:R3"/>
    <mergeCell ref="B4:R4"/>
  </mergeCell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A552F-2C3D-443E-998A-1E7ACC93857C}">
  <dimension ref="A1:R30"/>
  <sheetViews>
    <sheetView showGridLines="0" workbookViewId="0">
      <selection activeCell="J12" sqref="J12"/>
    </sheetView>
  </sheetViews>
  <sheetFormatPr defaultRowHeight="15" x14ac:dyDescent="0.25"/>
  <cols>
    <col min="1" max="1" width="4" customWidth="1"/>
    <col min="3" max="3" width="21.85546875" bestFit="1" customWidth="1"/>
    <col min="4" max="6" width="10.85546875" bestFit="1" customWidth="1"/>
  </cols>
  <sheetData>
    <row r="1" spans="1:18" x14ac:dyDescent="0.25">
      <c r="A1" s="10"/>
      <c r="B1" s="37" t="s">
        <v>83</v>
      </c>
      <c r="C1" s="37"/>
      <c r="D1" s="37"/>
      <c r="E1" s="37"/>
      <c r="F1" s="37"/>
      <c r="G1" s="37"/>
      <c r="H1" s="37"/>
      <c r="I1" s="37"/>
      <c r="J1" s="37"/>
      <c r="K1" s="37"/>
      <c r="L1" s="37"/>
      <c r="M1" s="37"/>
      <c r="N1" s="37"/>
      <c r="O1" s="37"/>
      <c r="P1" s="37"/>
      <c r="Q1" s="37"/>
      <c r="R1" s="37"/>
    </row>
    <row r="2" spans="1:18" x14ac:dyDescent="0.25">
      <c r="A2" s="10"/>
      <c r="B2" s="37"/>
      <c r="C2" s="37"/>
      <c r="D2" s="37"/>
      <c r="E2" s="37"/>
      <c r="F2" s="37"/>
      <c r="G2" s="37"/>
      <c r="H2" s="37"/>
      <c r="I2" s="37"/>
      <c r="J2" s="37"/>
      <c r="K2" s="37"/>
      <c r="L2" s="37"/>
      <c r="M2" s="37"/>
      <c r="N2" s="37"/>
      <c r="O2" s="37"/>
      <c r="P2" s="37"/>
      <c r="Q2" s="37"/>
      <c r="R2" s="37"/>
    </row>
    <row r="3" spans="1:18" ht="21" customHeight="1" x14ac:dyDescent="0.25">
      <c r="A3" s="10"/>
      <c r="B3" s="37"/>
      <c r="C3" s="37"/>
      <c r="D3" s="37"/>
      <c r="E3" s="37"/>
      <c r="F3" s="37"/>
      <c r="G3" s="37"/>
      <c r="H3" s="37"/>
      <c r="I3" s="37"/>
      <c r="J3" s="37"/>
      <c r="K3" s="37"/>
      <c r="L3" s="37"/>
      <c r="M3" s="37"/>
      <c r="N3" s="37"/>
      <c r="O3" s="37"/>
      <c r="P3" s="37"/>
      <c r="Q3" s="37"/>
      <c r="R3" s="37"/>
    </row>
    <row r="4" spans="1:18" x14ac:dyDescent="0.25">
      <c r="A4" s="10"/>
      <c r="B4" s="38" t="s">
        <v>56</v>
      </c>
      <c r="C4" s="38"/>
      <c r="D4" s="38"/>
      <c r="E4" s="38"/>
      <c r="F4" s="38"/>
      <c r="G4" s="38"/>
      <c r="H4" s="38"/>
      <c r="I4" s="38"/>
      <c r="J4" s="38"/>
      <c r="K4" s="38"/>
      <c r="L4" s="38"/>
      <c r="M4" s="38"/>
      <c r="N4" s="38"/>
      <c r="O4" s="38"/>
      <c r="P4" s="38"/>
      <c r="Q4" s="38"/>
      <c r="R4" s="38"/>
    </row>
    <row r="7" spans="1:18" x14ac:dyDescent="0.25">
      <c r="C7" s="17" t="s">
        <v>73</v>
      </c>
      <c r="D7" t="s">
        <v>86</v>
      </c>
    </row>
    <row r="8" spans="1:18" x14ac:dyDescent="0.25">
      <c r="C8" s="18" t="s">
        <v>30</v>
      </c>
      <c r="D8" s="22">
        <v>25899.020000000011</v>
      </c>
    </row>
    <row r="9" spans="1:18" x14ac:dyDescent="0.25">
      <c r="C9" s="18" t="s">
        <v>22</v>
      </c>
      <c r="D9" s="22">
        <v>46234.960000000006</v>
      </c>
    </row>
    <row r="10" spans="1:18" x14ac:dyDescent="0.25">
      <c r="C10" s="18" t="s">
        <v>26</v>
      </c>
      <c r="D10" s="22">
        <v>58277.8</v>
      </c>
    </row>
    <row r="11" spans="1:18" x14ac:dyDescent="0.25">
      <c r="C11" s="18" t="s">
        <v>28</v>
      </c>
      <c r="D11" s="22">
        <v>39084.340000000004</v>
      </c>
    </row>
    <row r="12" spans="1:18" x14ac:dyDescent="0.25">
      <c r="C12" s="18" t="s">
        <v>17</v>
      </c>
      <c r="D12" s="22">
        <v>56471.590000000004</v>
      </c>
    </row>
    <row r="13" spans="1:18" x14ac:dyDescent="0.25">
      <c r="C13" s="18" t="s">
        <v>23</v>
      </c>
      <c r="D13" s="22">
        <v>44884.12</v>
      </c>
    </row>
    <row r="14" spans="1:18" x14ac:dyDescent="0.25">
      <c r="C14" s="18" t="s">
        <v>29</v>
      </c>
      <c r="D14" s="22">
        <v>36700.840000000004</v>
      </c>
    </row>
    <row r="15" spans="1:18" x14ac:dyDescent="0.25">
      <c r="C15" s="18" t="s">
        <v>16</v>
      </c>
      <c r="D15" s="22">
        <v>43177.340000000004</v>
      </c>
    </row>
    <row r="16" spans="1:18" x14ac:dyDescent="0.25">
      <c r="C16" s="18" t="s">
        <v>27</v>
      </c>
      <c r="D16" s="22">
        <v>19572.14</v>
      </c>
    </row>
    <row r="17" spans="3:4" x14ac:dyDescent="0.25">
      <c r="C17" s="18" t="s">
        <v>33</v>
      </c>
      <c r="D17" s="22">
        <v>46226.020000000004</v>
      </c>
    </row>
    <row r="18" spans="3:4" x14ac:dyDescent="0.25">
      <c r="C18" s="18" t="s">
        <v>31</v>
      </c>
      <c r="D18" s="22">
        <v>29518.43</v>
      </c>
    </row>
    <row r="19" spans="3:4" x14ac:dyDescent="0.25">
      <c r="C19" s="18" t="s">
        <v>21</v>
      </c>
      <c r="D19" s="22">
        <v>26000</v>
      </c>
    </row>
    <row r="20" spans="3:4" x14ac:dyDescent="0.25">
      <c r="C20" s="18" t="s">
        <v>25</v>
      </c>
      <c r="D20" s="22">
        <v>29678.099999999995</v>
      </c>
    </row>
    <row r="21" spans="3:4" x14ac:dyDescent="0.25">
      <c r="C21" s="18" t="s">
        <v>14</v>
      </c>
      <c r="D21" s="22">
        <v>19525.600000000002</v>
      </c>
    </row>
    <row r="22" spans="3:4" x14ac:dyDescent="0.25">
      <c r="C22" s="18" t="s">
        <v>24</v>
      </c>
      <c r="D22" s="22">
        <v>30189.32</v>
      </c>
    </row>
    <row r="23" spans="3:4" x14ac:dyDescent="0.25">
      <c r="C23" s="18" t="s">
        <v>20</v>
      </c>
      <c r="D23" s="22">
        <v>31390.480000000003</v>
      </c>
    </row>
    <row r="24" spans="3:4" x14ac:dyDescent="0.25">
      <c r="C24" s="18" t="s">
        <v>15</v>
      </c>
      <c r="D24" s="22">
        <v>50988.91</v>
      </c>
    </row>
    <row r="25" spans="3:4" x14ac:dyDescent="0.25">
      <c r="C25" s="18" t="s">
        <v>19</v>
      </c>
      <c r="D25" s="22">
        <v>29800.160000000003</v>
      </c>
    </row>
    <row r="26" spans="3:4" x14ac:dyDescent="0.25">
      <c r="C26" s="18" t="s">
        <v>4</v>
      </c>
      <c r="D26" s="22">
        <v>14946.919999999998</v>
      </c>
    </row>
    <row r="27" spans="3:4" x14ac:dyDescent="0.25">
      <c r="C27" s="18" t="s">
        <v>32</v>
      </c>
      <c r="D27" s="22">
        <v>52063.35</v>
      </c>
    </row>
    <row r="28" spans="3:4" x14ac:dyDescent="0.25">
      <c r="C28" s="18" t="s">
        <v>13</v>
      </c>
      <c r="D28" s="22">
        <v>29721.27</v>
      </c>
    </row>
    <row r="29" spans="3:4" x14ac:dyDescent="0.25">
      <c r="C29" s="18" t="s">
        <v>18</v>
      </c>
      <c r="D29" s="22">
        <v>40814.559999999998</v>
      </c>
    </row>
    <row r="30" spans="3:4" x14ac:dyDescent="0.25">
      <c r="C30" s="18" t="s">
        <v>74</v>
      </c>
      <c r="D30" s="22">
        <v>801165.2699999999</v>
      </c>
    </row>
  </sheetData>
  <mergeCells count="2">
    <mergeCell ref="B1:R3"/>
    <mergeCell ref="B4:R4"/>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Raw Data</vt:lpstr>
      <vt:lpstr>1</vt:lpstr>
      <vt:lpstr>2</vt:lpstr>
      <vt:lpstr>3</vt:lpstr>
      <vt:lpstr>4</vt:lpstr>
      <vt:lpstr>5</vt:lpstr>
      <vt:lpstr>6</vt:lpstr>
      <vt:lpstr>7</vt:lpstr>
      <vt:lpstr>8</vt:lpstr>
      <vt:lpstr>9</vt:lpstr>
      <vt:lpstr>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ST</cp:lastModifiedBy>
  <dcterms:created xsi:type="dcterms:W3CDTF">2021-03-14T20:21:32Z</dcterms:created>
  <dcterms:modified xsi:type="dcterms:W3CDTF">2023-03-24T10:27:34Z</dcterms:modified>
</cp:coreProperties>
</file>