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R:\LEED\2018 LEED Project\Output\2024 JIA Publication\Output tables\Final\"/>
    </mc:Choice>
  </mc:AlternateContent>
  <xr:revisionPtr revIDLastSave="0" documentId="13_ncr:1_{E78E5EEC-8ED2-472E-87B5-B7CAC79C252E}" xr6:coauthVersionLast="47" xr6:coauthVersionMax="47" xr10:uidLastSave="{00000000-0000-0000-0000-000000000000}"/>
  <bookViews>
    <workbookView xWindow="28680" yWindow="-120" windowWidth="29040" windowHeight="15840" tabRatio="841" xr2:uid="{00000000-000D-0000-FFFF-FFFF00000000}"/>
  </bookViews>
  <sheets>
    <sheet name="Contents" sheetId="174" r:id="rId1"/>
    <sheet name="Table 14.1" sheetId="178" r:id="rId2"/>
    <sheet name="State data for spotlight" sheetId="179" state="hidden" r:id="rId3"/>
  </sheets>
  <definedNames>
    <definedName name="_AMO_UniqueIdentifier" hidden="1">"'2995e12c-7f92-4103-a2d1-a1d598d57c6f'"</definedName>
    <definedName name="_xlnm.Print_Area" localSheetId="1">'Table 14.1'!$A$1:$P$99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178" l="1"/>
  <c r="O13" i="178"/>
  <c r="O12" i="178"/>
  <c r="O11" i="178"/>
  <c r="AB38" i="178"/>
  <c r="O15" i="178"/>
  <c r="AB37" i="178"/>
  <c r="O16" i="178"/>
  <c r="A4" i="178"/>
  <c r="J34" i="179"/>
  <c r="J33" i="179"/>
  <c r="J32" i="179"/>
  <c r="J31" i="179"/>
  <c r="J30" i="179"/>
  <c r="J29" i="179"/>
  <c r="J28" i="179"/>
  <c r="J27" i="179"/>
  <c r="J26" i="179"/>
  <c r="J25" i="179"/>
  <c r="J24" i="179"/>
  <c r="J23" i="179"/>
  <c r="J22" i="179"/>
  <c r="J21" i="179"/>
  <c r="J20" i="179"/>
  <c r="J19" i="179"/>
  <c r="J18" i="179"/>
  <c r="J17" i="179"/>
  <c r="J16" i="179"/>
  <c r="J15" i="179"/>
  <c r="N9" i="179"/>
  <c r="L9" i="179"/>
  <c r="J9" i="179"/>
  <c r="N8" i="179"/>
  <c r="L8" i="179"/>
  <c r="J8" i="179"/>
  <c r="N7" i="179"/>
  <c r="L7" i="179"/>
  <c r="J7" i="179"/>
  <c r="N6" i="179"/>
  <c r="L6" i="179"/>
  <c r="J6" i="179"/>
  <c r="N5" i="179"/>
  <c r="L5" i="179"/>
  <c r="J5" i="179"/>
  <c r="N4" i="179"/>
  <c r="L4" i="179"/>
  <c r="J4" i="179"/>
  <c r="J2" i="179"/>
  <c r="G1" i="179"/>
  <c r="A1" i="179"/>
  <c r="AD128" i="178"/>
  <c r="AB128" i="178"/>
  <c r="AD127" i="178"/>
  <c r="AB127" i="178"/>
  <c r="AD125" i="178"/>
  <c r="AB125" i="178"/>
  <c r="AD124" i="178"/>
  <c r="AB124" i="178"/>
  <c r="AB122" i="178"/>
  <c r="AB121" i="178"/>
  <c r="AB120" i="178"/>
  <c r="AB118" i="178"/>
  <c r="O14" i="178"/>
  <c r="AD111" i="178"/>
  <c r="AB111" i="178"/>
  <c r="AD110" i="178"/>
  <c r="D15" i="178"/>
  <c r="AB110" i="178"/>
  <c r="AD109" i="178"/>
  <c r="D14" i="178"/>
  <c r="AB109" i="178"/>
  <c r="AD108" i="178"/>
  <c r="D13" i="178"/>
  <c r="AB108" i="178"/>
  <c r="AD105" i="178"/>
  <c r="AB105" i="178"/>
  <c r="AD104" i="178"/>
  <c r="AB104" i="178"/>
  <c r="AF9" i="178"/>
  <c r="G91" i="178"/>
  <c r="AD9" i="178"/>
  <c r="E91" i="178"/>
  <c r="AB9" i="178"/>
  <c r="C91" i="178"/>
  <c r="AF8" i="178"/>
  <c r="G90" i="178"/>
  <c r="AD8" i="178"/>
  <c r="E90" i="178"/>
  <c r="AB8" i="178"/>
  <c r="C90" i="178"/>
  <c r="AF7" i="178"/>
  <c r="G89" i="178"/>
  <c r="AD7" i="178"/>
  <c r="E89" i="178"/>
  <c r="AB7" i="178"/>
  <c r="C89" i="178"/>
  <c r="AF6" i="178"/>
  <c r="F88" i="178"/>
  <c r="AD6" i="178"/>
  <c r="E88" i="178"/>
  <c r="AB6" i="178"/>
  <c r="C88" i="178"/>
  <c r="AF5" i="178"/>
  <c r="F87" i="178"/>
  <c r="AD5" i="178"/>
  <c r="E87" i="178"/>
  <c r="AB5" i="178"/>
  <c r="C87" i="178"/>
  <c r="AF4" i="178"/>
  <c r="G86" i="178"/>
  <c r="F86" i="178"/>
  <c r="AD4" i="178"/>
  <c r="E86" i="178"/>
  <c r="AB4" i="178"/>
  <c r="C86" i="178"/>
  <c r="F85" i="178"/>
  <c r="C83" i="178"/>
  <c r="A65" i="178"/>
  <c r="A50" i="178"/>
  <c r="AB34" i="178"/>
  <c r="AB33" i="178"/>
  <c r="AB32" i="178"/>
  <c r="AB31" i="178"/>
  <c r="AB30" i="178"/>
  <c r="AB29" i="178"/>
  <c r="AB28" i="178"/>
  <c r="AB27" i="178"/>
  <c r="AB26" i="178"/>
  <c r="AB25" i="178"/>
  <c r="AB24" i="178"/>
  <c r="AB23" i="178"/>
  <c r="AB22" i="178"/>
  <c r="AB21" i="178"/>
  <c r="AB20" i="178"/>
  <c r="AB19" i="178"/>
  <c r="AB18" i="178"/>
  <c r="G19" i="178"/>
  <c r="A19" i="178"/>
  <c r="AB17" i="178"/>
  <c r="AB16" i="178"/>
  <c r="AB15" i="178"/>
  <c r="D16" i="178"/>
  <c r="O10" i="178"/>
  <c r="D10" i="178"/>
  <c r="O9" i="178"/>
  <c r="D9" i="178"/>
  <c r="A7" i="178"/>
  <c r="AB2" i="178"/>
  <c r="A2" i="178"/>
  <c r="D89" i="178"/>
  <c r="D90" i="178"/>
  <c r="D87" i="178"/>
  <c r="G88" i="178"/>
  <c r="F89" i="178"/>
  <c r="D86" i="178"/>
  <c r="D8" i="178"/>
  <c r="F91" i="178"/>
  <c r="O8" i="178"/>
  <c r="D88" i="178"/>
  <c r="G87" i="178"/>
  <c r="F90" i="178"/>
  <c r="D91" i="178"/>
</calcChain>
</file>

<file path=xl/sharedStrings.xml><?xml version="1.0" encoding="utf-8"?>
<sst xmlns="http://schemas.openxmlformats.org/spreadsheetml/2006/main" count="264" uniqueCount="136">
  <si>
    <t>Change in</t>
  </si>
  <si>
    <t>Number</t>
  </si>
  <si>
    <t>last year</t>
  </si>
  <si>
    <t>Jobs</t>
  </si>
  <si>
    <t>Held by men</t>
  </si>
  <si>
    <t>Held by women</t>
  </si>
  <si>
    <t>Employed persons</t>
  </si>
  <si>
    <t>Total employment income</t>
  </si>
  <si>
    <t>Number of jobs and employed persons in</t>
  </si>
  <si>
    <t>Single job holders</t>
  </si>
  <si>
    <t>Multiple job holders</t>
  </si>
  <si>
    <t>OMUEs</t>
  </si>
  <si>
    <t>Number of jobs</t>
  </si>
  <si>
    <t>Type of organisation</t>
  </si>
  <si>
    <t>Private sector entities</t>
  </si>
  <si>
    <t>Incorporated</t>
  </si>
  <si>
    <t>Unincorporated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</si>
  <si>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</si>
  <si>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</si>
  <si>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</si>
  <si>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</si>
  <si>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</si>
  <si>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</si>
  <si>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Spotlight</t>
  </si>
  <si>
    <t>Formatted</t>
  </si>
  <si>
    <t>1 year mv</t>
  </si>
  <si>
    <t>5 year mv</t>
  </si>
  <si>
    <t>Total jobs</t>
  </si>
  <si>
    <t>Duration adjusted median income</t>
  </si>
  <si>
    <t>Employee jobs</t>
  </si>
  <si>
    <t>OMUE jobs</t>
  </si>
  <si>
    <t>Jobs per industry</t>
  </si>
  <si>
    <t>Distribution</t>
  </si>
  <si>
    <t>Total job holders</t>
  </si>
  <si>
    <t>Jobs by age/sex</t>
  </si>
  <si>
    <t>Male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</si>
  <si>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</si>
  <si>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</si>
  <si>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</si>
  <si>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</si>
  <si>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</si>
  <si>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</si>
  <si>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</si>
  <si>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</si>
  <si>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</si>
  <si>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</si>
  <si>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</si>
  <si>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</si>
  <si>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</si>
  <si>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</si>
  <si>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</si>
  <si>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</si>
  <si>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</si>
  <si>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</si>
  <si>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Female</t>
  </si>
  <si>
    <t>Employed persons by occupation</t>
  </si>
  <si>
    <t>Managers</t>
  </si>
  <si>
    <t>Professionals</t>
  </si>
  <si>
    <t>Labourers</t>
  </si>
  <si>
    <t>2015-16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</si>
  <si>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</si>
  <si>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</si>
  <si>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</si>
  <si>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</si>
  <si>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</si>
  <si>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</si>
  <si>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</si>
  <si>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</si>
  <si>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</si>
  <si>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</si>
  <si>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</si>
  <si>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</si>
  <si>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</si>
  <si>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</si>
  <si>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</si>
  <si>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</si>
  <si>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</si>
  <si>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</si>
  <si>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</si>
  <si>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Total all services</t>
  </si>
  <si>
    <t xml:space="preserve">            Australian Bureau of Statistics</t>
  </si>
  <si>
    <t>Males</t>
  </si>
  <si>
    <t>Females</t>
  </si>
  <si>
    <t>Duration adjusted median income (jobs)</t>
  </si>
  <si>
    <t>%</t>
  </si>
  <si>
    <t>Employees</t>
  </si>
  <si>
    <t>Persons</t>
  </si>
  <si>
    <t>Multi jobs male</t>
  </si>
  <si>
    <t>Multi jobs female</t>
  </si>
  <si>
    <t>2016-17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</si>
  <si>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</si>
  <si>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</si>
  <si>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</si>
  <si>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</si>
  <si>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Average age of employed persons</t>
  </si>
  <si>
    <t>Yrs</t>
  </si>
  <si>
    <t>Median income per job</t>
  </si>
  <si>
    <t>Persons average age</t>
  </si>
  <si>
    <t>Persons employees</t>
  </si>
  <si>
    <t>Persons OMUEs</t>
  </si>
  <si>
    <t>Persons both employees and OMUEs</t>
  </si>
  <si>
    <t>Employees plus both emp/OMUE</t>
  </si>
  <si>
    <t>OMUEs plus both emp/OMUE</t>
  </si>
  <si>
    <t>Employed persons male</t>
  </si>
  <si>
    <t>Employed persons female</t>
  </si>
  <si>
    <t>Australian Capital Territory</t>
  </si>
  <si>
    <t>1 Year mv</t>
  </si>
  <si>
    <t>7 Year mv</t>
  </si>
  <si>
    <t>2017-18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</si>
  <si>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</si>
  <si>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</si>
  <si>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</si>
  <si>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</si>
  <si>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</si>
  <si>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Change</t>
  </si>
  <si>
    <t>14.1</t>
  </si>
  <si>
    <t>* Totals may differ from the sum of their components due to perturbation</t>
  </si>
  <si>
    <t>and data which could not be classified to component characteristics.</t>
  </si>
  <si>
    <t>2018-19</t>
  </si>
  <si>
    <t>Multiple Job Holders</t>
  </si>
  <si>
    <t>Single Job Holders</t>
  </si>
  <si>
    <t>2019-20</t>
  </si>
  <si>
    <t>Person employees distribution</t>
  </si>
  <si>
    <t>Person OMUEs distribution</t>
  </si>
  <si>
    <t>Person both employees and OMUEs distribution</t>
  </si>
  <si>
    <t>Both Employees and OMUEs</t>
  </si>
  <si>
    <t>* OMUEs = Owners of Unincorporated Enterprises</t>
  </si>
  <si>
    <t>2020-21</t>
  </si>
  <si>
    <t xml:space="preserve">* Data in this release is on Australian Statistical Geography Standard (ASGS) Edition 3. </t>
  </si>
  <si>
    <t>© Commonwealth of Australia 2024</t>
  </si>
  <si>
    <t>Duration adjusted median employee income per job in</t>
  </si>
  <si>
    <t>Jobs in Australia: Table 14. Australian Capital Territory Spotlights by Local Government Areas, 2021-22</t>
  </si>
  <si>
    <t>Released at 11.30am (Canberra time) 8 November 2024</t>
  </si>
  <si>
    <t>2021-22</t>
  </si>
  <si>
    <t>For further information about these and related statistics visit abs.gov.au/about/contact-us.</t>
  </si>
  <si>
    <t>* There are some small revisions to data for 2017-18 to 2019-20.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</si>
</sst>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u/>
      <sz val="12"/>
      <color indexed="12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rgb="FF6E6E73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theme="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</cellStyleXfs>
  <cellXfs count="146">
    <xf numFmtId="0" fontId="0" fillId="0" borderId="0" xfId="0"/>
    <xf numFmtId="0" fontId="4" fillId="0" borderId="0" xfId="3" applyFont="1" applyAlignment="1">
      <alignment vertical="center"/>
    </xf>
    <xf numFmtId="0" fontId="7" fillId="0" borderId="0" xfId="0" applyFont="1"/>
    <xf numFmtId="0" fontId="8" fillId="3" borderId="0" xfId="3" applyFont="1" applyFill="1" applyAlignment="1">
      <alignment vertical="center"/>
    </xf>
    <xf numFmtId="0" fontId="0" fillId="0" borderId="0" xfId="0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12" fillId="0" borderId="0" xfId="3" applyFont="1"/>
    <xf numFmtId="0" fontId="12" fillId="0" borderId="0" xfId="3" applyFont="1" applyAlignment="1">
      <alignment horizontal="left"/>
    </xf>
    <xf numFmtId="0" fontId="13" fillId="0" borderId="0" xfId="3" applyFont="1"/>
    <xf numFmtId="0" fontId="14" fillId="0" borderId="0" xfId="0" applyFont="1"/>
    <xf numFmtId="0" fontId="3" fillId="0" borderId="10" xfId="3" applyBorder="1" applyAlignment="1" applyProtection="1">
      <alignment wrapText="1"/>
      <protection locked="0"/>
    </xf>
    <xf numFmtId="0" fontId="3" fillId="0" borderId="10" xfId="3" applyBorder="1" applyAlignment="1">
      <alignment wrapText="1"/>
    </xf>
    <xf numFmtId="0" fontId="12" fillId="0" borderId="0" xfId="5" applyFont="1" applyAlignment="1" applyProtection="1"/>
    <xf numFmtId="0" fontId="10" fillId="0" borderId="0" xfId="5" applyAlignment="1" applyProtection="1"/>
    <xf numFmtId="0" fontId="3" fillId="0" borderId="0" xfId="3" applyAlignment="1">
      <alignment horizontal="left"/>
    </xf>
    <xf numFmtId="0" fontId="3" fillId="0" borderId="0" xfId="3"/>
    <xf numFmtId="0" fontId="16" fillId="0" borderId="0" xfId="5" applyFont="1" applyFill="1" applyAlignment="1" applyProtection="1">
      <alignment horizontal="left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6" fillId="0" borderId="11" xfId="6" applyAlignment="1">
      <alignment horizontal="right"/>
    </xf>
    <xf numFmtId="0" fontId="26" fillId="0" borderId="11" xfId="6" applyFill="1" applyAlignment="1">
      <alignment horizontal="right"/>
    </xf>
    <xf numFmtId="0" fontId="6" fillId="0" borderId="0" xfId="0" applyFont="1" applyProtection="1">
      <protection locked="0" hidden="1"/>
    </xf>
    <xf numFmtId="0" fontId="0" fillId="0" borderId="0" xfId="0" applyProtection="1">
      <protection locked="0" hidden="1"/>
    </xf>
    <xf numFmtId="0" fontId="26" fillId="0" borderId="0" xfId="7"/>
    <xf numFmtId="0" fontId="0" fillId="0" borderId="0" xfId="0" applyAlignment="1">
      <alignment horizontal="right"/>
    </xf>
    <xf numFmtId="2" fontId="0" fillId="0" borderId="0" xfId="1" applyNumberFormat="1" applyFont="1"/>
    <xf numFmtId="0" fontId="26" fillId="0" borderId="0" xfId="7" applyAlignment="1">
      <alignment horizontal="left" indent="1"/>
    </xf>
    <xf numFmtId="0" fontId="23" fillId="0" borderId="3" xfId="0" applyFont="1" applyBorder="1" applyProtection="1">
      <protection locked="0" hidden="1"/>
    </xf>
    <xf numFmtId="0" fontId="23" fillId="0" borderId="5" xfId="0" applyFont="1" applyBorder="1" applyAlignment="1" applyProtection="1">
      <alignment horizontal="left" indent="1"/>
      <protection locked="0" hidden="1"/>
    </xf>
    <xf numFmtId="0" fontId="17" fillId="0" borderId="5" xfId="0" applyFont="1" applyBorder="1" applyProtection="1">
      <protection locked="0" hidden="1"/>
    </xf>
    <xf numFmtId="3" fontId="0" fillId="0" borderId="0" xfId="0" applyNumberFormat="1"/>
    <xf numFmtId="0" fontId="16" fillId="0" borderId="5" xfId="0" applyFont="1" applyBorder="1" applyAlignment="1" applyProtection="1">
      <alignment horizontal="left" indent="1"/>
      <protection locked="0" hidden="1"/>
    </xf>
    <xf numFmtId="0" fontId="26" fillId="0" borderId="11" xfId="6"/>
    <xf numFmtId="0" fontId="23" fillId="0" borderId="8" xfId="0" applyFont="1" applyBorder="1" applyProtection="1">
      <protection locked="0" hidden="1"/>
    </xf>
    <xf numFmtId="0" fontId="23" fillId="0" borderId="8" xfId="0" applyFont="1" applyBorder="1" applyAlignment="1" applyProtection="1">
      <alignment horizontal="right"/>
      <protection locked="0" hidden="1"/>
    </xf>
    <xf numFmtId="0" fontId="23" fillId="0" borderId="9" xfId="0" applyFont="1" applyBorder="1" applyAlignment="1" applyProtection="1">
      <alignment horizontal="center"/>
      <protection locked="0" hidden="1"/>
    </xf>
    <xf numFmtId="0" fontId="0" fillId="0" borderId="0" xfId="0" applyAlignment="1">
      <alignment horizontal="left" indent="1"/>
    </xf>
    <xf numFmtId="4" fontId="0" fillId="0" borderId="0" xfId="0" applyNumberFormat="1"/>
    <xf numFmtId="0" fontId="27" fillId="0" borderId="12" xfId="8" applyAlignment="1">
      <alignment horizontal="left" indent="1"/>
    </xf>
    <xf numFmtId="4" fontId="27" fillId="0" borderId="12" xfId="8" applyNumberFormat="1"/>
    <xf numFmtId="3" fontId="27" fillId="0" borderId="12" xfId="8" applyNumberFormat="1"/>
    <xf numFmtId="9" fontId="27" fillId="0" borderId="12" xfId="8" applyNumberFormat="1"/>
    <xf numFmtId="2" fontId="0" fillId="0" borderId="0" xfId="0" applyNumberFormat="1"/>
    <xf numFmtId="0" fontId="26" fillId="0" borderId="11" xfId="6" applyAlignment="1">
      <alignment horizontal="left"/>
    </xf>
    <xf numFmtId="0" fontId="18" fillId="2" borderId="0" xfId="0" applyFont="1" applyFill="1" applyProtection="1">
      <protection locked="0" hidden="1"/>
    </xf>
    <xf numFmtId="0" fontId="18" fillId="2" borderId="0" xfId="0" applyFont="1" applyFill="1" applyAlignment="1" applyProtection="1">
      <alignment horizontal="right"/>
      <protection locked="0" hidden="1"/>
    </xf>
    <xf numFmtId="0" fontId="18" fillId="0" borderId="0" xfId="0" applyFont="1" applyProtection="1">
      <protection locked="0" hidden="1"/>
    </xf>
    <xf numFmtId="0" fontId="2" fillId="4" borderId="1" xfId="2" applyFill="1"/>
    <xf numFmtId="0" fontId="2" fillId="4" borderId="1" xfId="2" applyFill="1" applyAlignment="1">
      <alignment horizontal="center"/>
    </xf>
    <xf numFmtId="0" fontId="2" fillId="4" borderId="1" xfId="2" applyFill="1" applyAlignment="1">
      <alignment horizontal="right"/>
    </xf>
    <xf numFmtId="9" fontId="0" fillId="0" borderId="0" xfId="1" applyFont="1"/>
    <xf numFmtId="0" fontId="0" fillId="0" borderId="0" xfId="0" applyAlignment="1">
      <alignment horizontal="left" indent="2"/>
    </xf>
    <xf numFmtId="0" fontId="11" fillId="0" borderId="0" xfId="5" applyFont="1" applyAlignment="1" applyProtection="1"/>
    <xf numFmtId="0" fontId="21" fillId="2" borderId="0" xfId="0" applyFont="1" applyFill="1" applyAlignment="1" applyProtection="1">
      <alignment horizontal="right"/>
      <protection locked="0" hidden="1"/>
    </xf>
    <xf numFmtId="0" fontId="18" fillId="0" borderId="0" xfId="0" applyFont="1" applyAlignment="1" applyProtection="1">
      <alignment horizontal="right"/>
      <protection locked="0" hidden="1"/>
    </xf>
    <xf numFmtId="0" fontId="9" fillId="0" borderId="0" xfId="3" applyFont="1" applyProtection="1"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0" fillId="0" borderId="0" xfId="0" applyAlignment="1" applyProtection="1">
      <alignment horizontal="left" vertical="center" indent="1"/>
      <protection locked="0" hidden="1"/>
    </xf>
    <xf numFmtId="0" fontId="17" fillId="0" borderId="0" xfId="0" applyFont="1" applyProtection="1">
      <protection locked="0" hidden="1"/>
    </xf>
    <xf numFmtId="0" fontId="22" fillId="0" borderId="2" xfId="0" applyFont="1" applyBorder="1" applyAlignment="1" applyProtection="1">
      <alignment vertical="center"/>
      <protection locked="0" hidden="1"/>
    </xf>
    <xf numFmtId="0" fontId="16" fillId="0" borderId="3" xfId="0" applyFont="1" applyBorder="1" applyProtection="1">
      <protection locked="0" hidden="1"/>
    </xf>
    <xf numFmtId="3" fontId="22" fillId="0" borderId="3" xfId="0" applyNumberFormat="1" applyFont="1" applyBorder="1" applyAlignment="1" applyProtection="1">
      <alignment horizontal="right"/>
      <protection locked="0" hidden="1"/>
    </xf>
    <xf numFmtId="0" fontId="16" fillId="0" borderId="4" xfId="0" applyFont="1" applyBorder="1" applyAlignment="1" applyProtection="1">
      <alignment horizontal="right"/>
      <protection locked="0" hidden="1"/>
    </xf>
    <xf numFmtId="0" fontId="16" fillId="0" borderId="3" xfId="0" applyFont="1" applyBorder="1" applyAlignment="1" applyProtection="1">
      <alignment vertical="center"/>
      <protection locked="0" hidden="1"/>
    </xf>
    <xf numFmtId="0" fontId="16" fillId="0" borderId="3" xfId="0" applyFont="1" applyBorder="1" applyAlignment="1" applyProtection="1">
      <alignment horizontal="center" vertical="center"/>
      <protection locked="0" hidden="1"/>
    </xf>
    <xf numFmtId="0" fontId="22" fillId="0" borderId="3" xfId="0" applyFont="1" applyBorder="1" applyAlignment="1" applyProtection="1">
      <alignment horizontal="right"/>
      <protection locked="0" hidden="1"/>
    </xf>
    <xf numFmtId="0" fontId="16" fillId="0" borderId="0" xfId="0" applyFont="1" applyProtection="1">
      <protection locked="0" hidden="1"/>
    </xf>
    <xf numFmtId="0" fontId="23" fillId="0" borderId="0" xfId="0" applyFont="1" applyProtection="1">
      <protection locked="0" hidden="1"/>
    </xf>
    <xf numFmtId="165" fontId="16" fillId="0" borderId="0" xfId="0" applyNumberFormat="1" applyFont="1" applyAlignment="1" applyProtection="1">
      <alignment horizontal="right"/>
      <protection locked="0" hidden="1"/>
    </xf>
    <xf numFmtId="0" fontId="16" fillId="0" borderId="6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left" indent="2"/>
      <protection locked="0" hidden="1"/>
    </xf>
    <xf numFmtId="0" fontId="16" fillId="0" borderId="0" xfId="0" applyFont="1" applyAlignment="1" applyProtection="1">
      <alignment horizontal="center"/>
      <protection locked="0" hidden="1"/>
    </xf>
    <xf numFmtId="0" fontId="16" fillId="0" borderId="0" xfId="0" applyFont="1" applyAlignment="1" applyProtection="1">
      <alignment horizontal="right"/>
      <protection locked="0" hidden="1"/>
    </xf>
    <xf numFmtId="0" fontId="16" fillId="0" borderId="5" xfId="0" applyFont="1" applyBorder="1" applyAlignment="1" applyProtection="1">
      <alignment horizontal="left" vertical="center" indent="1"/>
      <protection locked="0" hidden="1"/>
    </xf>
    <xf numFmtId="0" fontId="23" fillId="0" borderId="0" xfId="0" applyFont="1" applyAlignment="1" applyProtection="1">
      <alignment horizontal="left" indent="1"/>
      <protection locked="0" hidden="1"/>
    </xf>
    <xf numFmtId="0" fontId="16" fillId="0" borderId="0" xfId="0" applyFont="1" applyAlignment="1" applyProtection="1">
      <alignment horizontal="left" indent="1"/>
      <protection locked="0" hidden="1"/>
    </xf>
    <xf numFmtId="0" fontId="16" fillId="0" borderId="0" xfId="0" applyFont="1" applyAlignment="1" applyProtection="1">
      <alignment vertical="center" wrapText="1"/>
      <protection locked="0" hidden="1"/>
    </xf>
    <xf numFmtId="0" fontId="23" fillId="0" borderId="0" xfId="0" applyFont="1" applyAlignment="1" applyProtection="1">
      <alignment horizontal="right"/>
      <protection locked="0" hidden="1"/>
    </xf>
    <xf numFmtId="0" fontId="23" fillId="0" borderId="7" xfId="0" applyFont="1" applyBorder="1" applyAlignment="1" applyProtection="1">
      <alignment horizontal="left" indent="1"/>
      <protection locked="0" hidden="1"/>
    </xf>
    <xf numFmtId="165" fontId="16" fillId="0" borderId="8" xfId="0" applyNumberFormat="1" applyFont="1" applyBorder="1" applyAlignment="1" applyProtection="1">
      <alignment horizontal="right"/>
      <protection locked="0" hidden="1"/>
    </xf>
    <xf numFmtId="0" fontId="16" fillId="0" borderId="9" xfId="0" applyFont="1" applyBorder="1" applyAlignment="1" applyProtection="1">
      <alignment horizontal="center"/>
      <protection locked="0" hidden="1"/>
    </xf>
    <xf numFmtId="0" fontId="16" fillId="0" borderId="7" xfId="0" applyFont="1" applyBorder="1" applyAlignment="1" applyProtection="1">
      <alignment horizontal="left" vertical="center" indent="1"/>
      <protection locked="0" hidden="1"/>
    </xf>
    <xf numFmtId="0" fontId="17" fillId="0" borderId="0" xfId="0" applyFont="1"/>
    <xf numFmtId="9" fontId="26" fillId="0" borderId="0" xfId="6" applyNumberFormat="1" applyBorder="1" applyAlignment="1">
      <alignment horizontal="right"/>
    </xf>
    <xf numFmtId="0" fontId="26" fillId="0" borderId="0" xfId="6" applyBorder="1" applyAlignment="1">
      <alignment horizontal="right"/>
    </xf>
    <xf numFmtId="0" fontId="26" fillId="0" borderId="0" xfId="6" applyFill="1" applyBorder="1" applyAlignment="1">
      <alignment horizontal="right"/>
    </xf>
    <xf numFmtId="2" fontId="0" fillId="0" borderId="0" xfId="1" applyNumberFormat="1" applyFont="1" applyBorder="1"/>
    <xf numFmtId="164" fontId="0" fillId="0" borderId="0" xfId="1" applyNumberFormat="1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164" fontId="18" fillId="0" borderId="0" xfId="0" applyNumberFormat="1" applyFont="1" applyAlignment="1" applyProtection="1">
      <alignment horizontal="right"/>
      <protection locked="0" hidden="1"/>
    </xf>
    <xf numFmtId="9" fontId="18" fillId="0" borderId="0" xfId="0" applyNumberFormat="1" applyFont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left" indent="1"/>
      <protection locked="0" hidden="1"/>
    </xf>
    <xf numFmtId="0" fontId="19" fillId="0" borderId="0" xfId="0" applyFont="1" applyProtection="1">
      <protection locked="0" hidden="1"/>
    </xf>
    <xf numFmtId="0" fontId="21" fillId="0" borderId="0" xfId="0" applyFont="1" applyAlignment="1" applyProtection="1">
      <alignment horizontal="right"/>
      <protection locked="0" hidden="1"/>
    </xf>
    <xf numFmtId="0" fontId="21" fillId="0" borderId="0" xfId="0" applyFont="1" applyProtection="1">
      <protection locked="0" hidden="1"/>
    </xf>
    <xf numFmtId="0" fontId="20" fillId="0" borderId="0" xfId="0" applyFont="1" applyAlignment="1" applyProtection="1">
      <alignment vertical="top"/>
      <protection locked="0" hidden="1"/>
    </xf>
    <xf numFmtId="0" fontId="30" fillId="0" borderId="0" xfId="2" applyFont="1" applyFill="1" applyBorder="1" applyProtection="1">
      <protection hidden="1"/>
    </xf>
    <xf numFmtId="0" fontId="30" fillId="0" borderId="0" xfId="2" applyFont="1" applyFill="1" applyBorder="1" applyAlignment="1" applyProtection="1">
      <alignment horizontal="center"/>
      <protection hidden="1"/>
    </xf>
    <xf numFmtId="0" fontId="29" fillId="0" borderId="0" xfId="0" applyFont="1"/>
    <xf numFmtId="0" fontId="30" fillId="0" borderId="0" xfId="2" applyFont="1" applyFill="1" applyBorder="1" applyAlignment="1"/>
    <xf numFmtId="0" fontId="30" fillId="0" borderId="0" xfId="2" applyFont="1" applyFill="1" applyBorder="1" applyAlignment="1" applyProtection="1">
      <alignment horizontal="right"/>
      <protection hidden="1"/>
    </xf>
    <xf numFmtId="0" fontId="31" fillId="0" borderId="0" xfId="3" applyFont="1" applyAlignment="1" applyProtection="1">
      <alignment vertical="center"/>
      <protection locked="0" hidden="1"/>
    </xf>
    <xf numFmtId="0" fontId="29" fillId="0" borderId="0" xfId="0" applyFont="1" applyAlignment="1">
      <alignment horizontal="center"/>
    </xf>
    <xf numFmtId="0" fontId="28" fillId="0" borderId="0" xfId="6" applyFont="1" applyFill="1" applyBorder="1" applyAlignment="1">
      <alignment horizontal="right"/>
    </xf>
    <xf numFmtId="0" fontId="28" fillId="0" borderId="0" xfId="7" applyFont="1" applyFill="1" applyBorder="1"/>
    <xf numFmtId="3" fontId="29" fillId="0" borderId="0" xfId="0" applyNumberFormat="1" applyFont="1" applyProtection="1">
      <protection hidden="1"/>
    </xf>
    <xf numFmtId="0" fontId="29" fillId="0" borderId="0" xfId="0" applyFont="1" applyAlignment="1">
      <alignment horizontal="right"/>
    </xf>
    <xf numFmtId="2" fontId="29" fillId="0" borderId="0" xfId="1" applyNumberFormat="1" applyFont="1" applyFill="1" applyBorder="1"/>
    <xf numFmtId="0" fontId="28" fillId="0" borderId="0" xfId="7" applyFont="1" applyFill="1" applyBorder="1" applyAlignment="1">
      <alignment horizontal="left" indent="1"/>
    </xf>
    <xf numFmtId="3" fontId="29" fillId="0" borderId="0" xfId="0" applyNumberFormat="1" applyFont="1"/>
    <xf numFmtId="0" fontId="28" fillId="0" borderId="0" xfId="6" applyFont="1" applyFill="1" applyBorder="1" applyAlignment="1">
      <alignment horizontal="center"/>
    </xf>
    <xf numFmtId="0" fontId="28" fillId="0" borderId="0" xfId="6" applyFont="1" applyFill="1" applyBorder="1"/>
    <xf numFmtId="0" fontId="29" fillId="0" borderId="0" xfId="0" applyFont="1" applyAlignment="1">
      <alignment horizontal="left" indent="1"/>
    </xf>
    <xf numFmtId="4" fontId="29" fillId="0" borderId="0" xfId="0" applyNumberFormat="1" applyFont="1"/>
    <xf numFmtId="164" fontId="29" fillId="0" borderId="0" xfId="1" applyNumberFormat="1" applyFont="1" applyFill="1" applyBorder="1"/>
    <xf numFmtId="0" fontId="28" fillId="0" borderId="0" xfId="8" applyFont="1" applyFill="1" applyBorder="1" applyAlignment="1">
      <alignment horizontal="left" indent="1"/>
    </xf>
    <xf numFmtId="4" fontId="28" fillId="0" borderId="0" xfId="8" applyNumberFormat="1" applyFont="1" applyFill="1" applyBorder="1"/>
    <xf numFmtId="3" fontId="28" fillId="0" borderId="0" xfId="8" applyNumberFormat="1" applyFont="1" applyFill="1" applyBorder="1"/>
    <xf numFmtId="0" fontId="28" fillId="0" borderId="0" xfId="8" applyFont="1" applyFill="1" applyBorder="1"/>
    <xf numFmtId="9" fontId="28" fillId="0" borderId="0" xfId="8" applyNumberFormat="1" applyFont="1" applyFill="1" applyBorder="1"/>
    <xf numFmtId="2" fontId="29" fillId="0" borderId="0" xfId="0" applyNumberFormat="1" applyFont="1"/>
    <xf numFmtId="0" fontId="28" fillId="0" borderId="0" xfId="6" applyFont="1" applyFill="1" applyBorder="1" applyAlignment="1"/>
    <xf numFmtId="9" fontId="28" fillId="0" borderId="0" xfId="6" applyNumberFormat="1" applyFont="1" applyFill="1" applyBorder="1" applyAlignment="1">
      <alignment horizontal="right"/>
    </xf>
    <xf numFmtId="0" fontId="28" fillId="0" borderId="0" xfId="7" applyFont="1" applyFill="1" applyBorder="1" applyAlignment="1">
      <alignment horizontal="right"/>
    </xf>
    <xf numFmtId="165" fontId="29" fillId="0" borderId="0" xfId="0" applyNumberFormat="1" applyFont="1"/>
    <xf numFmtId="0" fontId="28" fillId="0" borderId="0" xfId="6" applyFont="1" applyFill="1" applyBorder="1" applyAlignment="1">
      <alignment horizontal="left"/>
    </xf>
    <xf numFmtId="0" fontId="28" fillId="0" borderId="0" xfId="7" applyFont="1" applyFill="1" applyBorder="1" applyAlignment="1">
      <alignment horizontal="left"/>
    </xf>
    <xf numFmtId="165" fontId="29" fillId="0" borderId="0" xfId="1" applyNumberFormat="1" applyFont="1" applyFill="1" applyBorder="1"/>
    <xf numFmtId="166" fontId="29" fillId="0" borderId="0" xfId="0" applyNumberFormat="1" applyFont="1"/>
    <xf numFmtId="165" fontId="29" fillId="0" borderId="0" xfId="1" applyNumberFormat="1" applyFont="1" applyBorder="1" applyAlignment="1">
      <alignment horizontal="right"/>
    </xf>
    <xf numFmtId="9" fontId="28" fillId="0" borderId="0" xfId="6" applyNumberFormat="1" applyFont="1" applyBorder="1" applyAlignment="1">
      <alignment horizontal="right"/>
    </xf>
    <xf numFmtId="0" fontId="18" fillId="0" borderId="0" xfId="0" applyFont="1"/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 indent="1"/>
    </xf>
    <xf numFmtId="0" fontId="16" fillId="0" borderId="0" xfId="3" applyFont="1" applyAlignment="1">
      <alignment vertical="center" wrapText="1"/>
    </xf>
    <xf numFmtId="0" fontId="11" fillId="0" borderId="0" xfId="5" applyFont="1" applyAlignment="1" applyProtection="1"/>
    <xf numFmtId="0" fontId="21" fillId="2" borderId="0" xfId="0" applyFont="1" applyFill="1" applyAlignment="1" applyProtection="1">
      <alignment horizontal="right"/>
      <protection locked="0" hidden="1"/>
    </xf>
    <xf numFmtId="0" fontId="30" fillId="0" borderId="0" xfId="2" applyFont="1" applyFill="1" applyBorder="1" applyAlignment="1">
      <alignment horizontal="center"/>
    </xf>
    <xf numFmtId="0" fontId="16" fillId="0" borderId="5" xfId="0" applyFont="1" applyBorder="1" applyAlignment="1" applyProtection="1">
      <alignment horizontal="left" vertical="center" wrapText="1" indent="1"/>
      <protection locked="0" hidden="1"/>
    </xf>
    <xf numFmtId="0" fontId="16" fillId="0" borderId="0" xfId="0" applyFont="1" applyAlignment="1" applyProtection="1">
      <alignment horizontal="left" vertical="center" wrapText="1" indent="1"/>
      <protection locked="0" hidden="1"/>
    </xf>
    <xf numFmtId="0" fontId="20" fillId="2" borderId="0" xfId="0" applyFont="1" applyFill="1" applyAlignment="1" applyProtection="1">
      <alignment horizontal="center" vertical="top" wrapText="1"/>
      <protection locked="0" hidden="1"/>
    </xf>
    <xf numFmtId="0" fontId="2" fillId="0" borderId="1" xfId="2" applyAlignment="1">
      <alignment horizontal="center"/>
    </xf>
  </cellXfs>
  <cellStyles count="9">
    <cellStyle name="Heading 2" xfId="2" builtinId="17"/>
    <cellStyle name="Heading 3" xfId="6" builtinId="18"/>
    <cellStyle name="Heading 4" xfId="7" builtinId="19"/>
    <cellStyle name="Hyperlink" xfId="5" builtinId="8"/>
    <cellStyle name="Normal" xfId="0" builtinId="0"/>
    <cellStyle name="Normal 2" xfId="3" xr:uid="{00000000-0005-0000-0000-000005000000}"/>
    <cellStyle name="Normal 4" xfId="4" xr:uid="{00000000-0005-0000-0000-000006000000}"/>
    <cellStyle name="Percent" xfId="1" builtinId="5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14.1'!$S$4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14.1'!$U$2:$Y$2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14.1'!$U$4:$Y$4</c:f>
              <c:numCache>
                <c:formatCode>#,##0</c:formatCode>
                <c:ptCount val="5"/>
                <c:pt idx="1">
                  <c:v>357200</c:v>
                </c:pt>
                <c:pt idx="2">
                  <c:v>372856</c:v>
                </c:pt>
                <c:pt idx="3">
                  <c:v>383543</c:v>
                </c:pt>
                <c:pt idx="4">
                  <c:v>397473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9-4DD1-9CEF-D1EC565151F1}"/>
            </c:ext>
          </c:extLst>
        </c:ser>
        <c:ser>
          <c:idx val="1"/>
          <c:order val="1"/>
          <c:tx>
            <c:strRef>
              <c:f>'Table 14.1'!$S$7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14.1'!$U$2:$Y$2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14.1'!$U$7:$Y$7</c:f>
              <c:numCache>
                <c:formatCode>#,##0</c:formatCode>
                <c:ptCount val="5"/>
                <c:pt idx="1">
                  <c:v>254719</c:v>
                </c:pt>
                <c:pt idx="2">
                  <c:v>262275</c:v>
                </c:pt>
                <c:pt idx="3">
                  <c:v>268450</c:v>
                </c:pt>
                <c:pt idx="4">
                  <c:v>273596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9-4DD1-9CEF-D1EC565151F1}"/>
            </c:ext>
          </c:extLst>
        </c:ser>
        <c:ser>
          <c:idx val="2"/>
          <c:order val="2"/>
          <c:tx>
            <c:strRef>
              <c:f>'Table 14.1'!$S$11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14.1'!$U$2:$Y$2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14.1'!$U$11:$Y$11</c:f>
              <c:numCache>
                <c:formatCode>#,##0</c:formatCode>
                <c:ptCount val="5"/>
                <c:pt idx="1">
                  <c:v>332320</c:v>
                </c:pt>
                <c:pt idx="2">
                  <c:v>346339</c:v>
                </c:pt>
                <c:pt idx="3">
                  <c:v>356144</c:v>
                </c:pt>
                <c:pt idx="4">
                  <c:v>367655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9-4DD1-9CEF-D1EC565151F1}"/>
            </c:ext>
          </c:extLst>
        </c:ser>
        <c:ser>
          <c:idx val="3"/>
          <c:order val="3"/>
          <c:tx>
            <c:strRef>
              <c:f>'Table 14.1'!$S$12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diamond"/>
            <c:size val="7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14.1'!$U$2:$Y$2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14.1'!$U$12:$Y$12</c:f>
              <c:numCache>
                <c:formatCode>#,##0</c:formatCode>
                <c:ptCount val="5"/>
                <c:pt idx="1">
                  <c:v>24880</c:v>
                </c:pt>
                <c:pt idx="2">
                  <c:v>26521</c:v>
                </c:pt>
                <c:pt idx="3">
                  <c:v>27402</c:v>
                </c:pt>
                <c:pt idx="4">
                  <c:v>29818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9-4DD1-9CEF-D1EC5651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7.1171397692935429E-2"/>
          <c:w val="0.80285365093011696"/>
          <c:h val="0.64746156730408699"/>
        </c:manualLayout>
      </c:layout>
      <c:lineChart>
        <c:grouping val="standard"/>
        <c:varyColors val="0"/>
        <c:ser>
          <c:idx val="0"/>
          <c:order val="0"/>
          <c:tx>
            <c:strRef>
              <c:f>'Table 14.1'!$S$1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14.1'!$V$2:$Z$2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14.1'!$V$8:$Z$8</c:f>
              <c:numCache>
                <c:formatCode>#,##0</c:formatCode>
                <c:ptCount val="5"/>
                <c:pt idx="0">
                  <c:v>55999</c:v>
                </c:pt>
                <c:pt idx="1">
                  <c:v>56739.28</c:v>
                </c:pt>
                <c:pt idx="2">
                  <c:v>56440.04</c:v>
                </c:pt>
                <c:pt idx="3">
                  <c:v>59925</c:v>
                </c:pt>
                <c:pt idx="4">
                  <c:v>59960.89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E-47F6-816C-15E28DADA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9057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6275907991335"/>
          <c:y val="0.88670283861576138"/>
          <c:w val="0.82736524472989947"/>
          <c:h val="8.0910033304660456E-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54198684210526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14.1'!$S$1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14.1'!$S$15:$S$33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14.1'!$AB$15:$AB$33</c:f>
              <c:numCache>
                <c:formatCode>0.0%</c:formatCode>
                <c:ptCount val="19"/>
                <c:pt idx="0">
                  <c:v>3.0033528508552217E-3</c:v>
                </c:pt>
                <c:pt idx="1">
                  <c:v>6.1744647438063125E-4</c:v>
                </c:pt>
                <c:pt idx="2">
                  <c:v>1.69273533448124E-2</c:v>
                </c:pt>
                <c:pt idx="3">
                  <c:v>4.2079559725713969E-3</c:v>
                </c:pt>
                <c:pt idx="4">
                  <c:v>5.1599885364654569E-2</c:v>
                </c:pt>
                <c:pt idx="5">
                  <c:v>1.1962151696113815E-2</c:v>
                </c:pt>
                <c:pt idx="6">
                  <c:v>7.3730099001134697E-2</c:v>
                </c:pt>
                <c:pt idx="7">
                  <c:v>8.8499884665658557E-2</c:v>
                </c:pt>
                <c:pt idx="8">
                  <c:v>2.1554706922623471E-2</c:v>
                </c:pt>
                <c:pt idx="9">
                  <c:v>1.4890944972704205E-2</c:v>
                </c:pt>
                <c:pt idx="10">
                  <c:v>2.0664652004837053E-2</c:v>
                </c:pt>
                <c:pt idx="11">
                  <c:v>1.3287914126010341E-2</c:v>
                </c:pt>
                <c:pt idx="12">
                  <c:v>0.11279465594251457</c:v>
                </c:pt>
                <c:pt idx="13">
                  <c:v>8.980001724190155E-2</c:v>
                </c:pt>
                <c:pt idx="14">
                  <c:v>0.25252628807489508</c:v>
                </c:pt>
                <c:pt idx="15">
                  <c:v>5.7667170720455185E-2</c:v>
                </c:pt>
                <c:pt idx="16">
                  <c:v>9.460444980859159E-2</c:v>
                </c:pt>
                <c:pt idx="17">
                  <c:v>2.1827315366029259E-2</c:v>
                </c:pt>
                <c:pt idx="18">
                  <c:v>3.1636559355246084E-2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8-455F-B9D3-F706F771E0A0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Australian Capital Territory</c:v>
                </c:pt>
              </c:strCache>
            </c:strRef>
          </c:tx>
          <c:invertIfNegative val="0"/>
          <c:val>
            <c:numRef>
              <c:f>'State data for spotlight'!$J$15:$J$33</c:f>
              <c:numCache>
                <c:formatCode>0%</c:formatCode>
                <c:ptCount val="19"/>
                <c:pt idx="0">
                  <c:v>3.0033528508552217E-3</c:v>
                </c:pt>
                <c:pt idx="1">
                  <c:v>6.1744647438063125E-4</c:v>
                </c:pt>
                <c:pt idx="2">
                  <c:v>1.69273533448124E-2</c:v>
                </c:pt>
                <c:pt idx="3">
                  <c:v>4.2079559725713969E-3</c:v>
                </c:pt>
                <c:pt idx="4">
                  <c:v>5.1599885364654569E-2</c:v>
                </c:pt>
                <c:pt idx="5">
                  <c:v>1.1962151696113815E-2</c:v>
                </c:pt>
                <c:pt idx="6">
                  <c:v>7.3730099001134697E-2</c:v>
                </c:pt>
                <c:pt idx="7">
                  <c:v>8.8499884665658557E-2</c:v>
                </c:pt>
                <c:pt idx="8">
                  <c:v>2.1554706922623471E-2</c:v>
                </c:pt>
                <c:pt idx="9">
                  <c:v>1.4890944972704205E-2</c:v>
                </c:pt>
                <c:pt idx="10">
                  <c:v>2.0664652004837053E-2</c:v>
                </c:pt>
                <c:pt idx="11">
                  <c:v>1.3287914126010341E-2</c:v>
                </c:pt>
                <c:pt idx="12">
                  <c:v>0.11279465594251457</c:v>
                </c:pt>
                <c:pt idx="13">
                  <c:v>8.980001724190155E-2</c:v>
                </c:pt>
                <c:pt idx="14">
                  <c:v>0.25252628807489508</c:v>
                </c:pt>
                <c:pt idx="15">
                  <c:v>5.7667170720455185E-2</c:v>
                </c:pt>
                <c:pt idx="16">
                  <c:v>9.460444980859159E-2</c:v>
                </c:pt>
                <c:pt idx="17">
                  <c:v>2.1827315366029259E-2</c:v>
                </c:pt>
                <c:pt idx="18">
                  <c:v>3.1636559355246084E-2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8-455F-B9D3-F706F771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 sz="800"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297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07880380858243"/>
          <c:y val="2.7622697605277215E-2"/>
          <c:w val="0.18634107255851221"/>
          <c:h val="0.19149410671492151"/>
        </c:manualLayout>
      </c:layout>
      <c:overlay val="1"/>
      <c:spPr>
        <a:ln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0297772512948"/>
          <c:y val="5.6528568544316579E-2"/>
          <c:w val="0.81694864469374961"/>
          <c:h val="0.60534706238643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14.1'!$S$43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'Table 14.1'!$S$63:$S$79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14.1'!$Y$44:$Y$60</c:f>
              <c:numCache>
                <c:formatCode>#,##0</c:formatCode>
                <c:ptCount val="17"/>
                <c:pt idx="0">
                  <c:v>222</c:v>
                </c:pt>
                <c:pt idx="1">
                  <c:v>3572</c:v>
                </c:pt>
                <c:pt idx="2">
                  <c:v>10606</c:v>
                </c:pt>
                <c:pt idx="3">
                  <c:v>19282</c:v>
                </c:pt>
                <c:pt idx="4">
                  <c:v>30769</c:v>
                </c:pt>
                <c:pt idx="5">
                  <c:v>28189</c:v>
                </c:pt>
                <c:pt idx="6">
                  <c:v>25014</c:v>
                </c:pt>
                <c:pt idx="7">
                  <c:v>20463</c:v>
                </c:pt>
                <c:pt idx="8">
                  <c:v>17491</c:v>
                </c:pt>
                <c:pt idx="9">
                  <c:v>15227</c:v>
                </c:pt>
                <c:pt idx="10">
                  <c:v>12181</c:v>
                </c:pt>
                <c:pt idx="11">
                  <c:v>8388</c:v>
                </c:pt>
                <c:pt idx="12">
                  <c:v>4599</c:v>
                </c:pt>
                <c:pt idx="13">
                  <c:v>2269</c:v>
                </c:pt>
                <c:pt idx="14">
                  <c:v>819</c:v>
                </c:pt>
                <c:pt idx="15">
                  <c:v>279</c:v>
                </c:pt>
                <c:pt idx="16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B-44AC-9B04-354996D1DF8E}"/>
            </c:ext>
          </c:extLst>
        </c:ser>
        <c:ser>
          <c:idx val="1"/>
          <c:order val="1"/>
          <c:tx>
            <c:strRef>
              <c:f>'Table 14.1'!$S$62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</c:spPr>
          <c:invertIfNegative val="0"/>
          <c:cat>
            <c:strRef>
              <c:f>'Table 14.1'!$S$63:$S$79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14.1'!$Y$63:$Y$79</c:f>
              <c:numCache>
                <c:formatCode>#,##0</c:formatCode>
                <c:ptCount val="17"/>
                <c:pt idx="0">
                  <c:v>292</c:v>
                </c:pt>
                <c:pt idx="1">
                  <c:v>4012</c:v>
                </c:pt>
                <c:pt idx="2">
                  <c:v>11826</c:v>
                </c:pt>
                <c:pt idx="3">
                  <c:v>21414</c:v>
                </c:pt>
                <c:pt idx="4">
                  <c:v>29381</c:v>
                </c:pt>
                <c:pt idx="5">
                  <c:v>26546</c:v>
                </c:pt>
                <c:pt idx="6">
                  <c:v>24038</c:v>
                </c:pt>
                <c:pt idx="7">
                  <c:v>19680</c:v>
                </c:pt>
                <c:pt idx="8">
                  <c:v>17619</c:v>
                </c:pt>
                <c:pt idx="9">
                  <c:v>15371</c:v>
                </c:pt>
                <c:pt idx="10">
                  <c:v>12432</c:v>
                </c:pt>
                <c:pt idx="11">
                  <c:v>8279</c:v>
                </c:pt>
                <c:pt idx="12">
                  <c:v>4055</c:v>
                </c:pt>
                <c:pt idx="13">
                  <c:v>1634</c:v>
                </c:pt>
                <c:pt idx="14">
                  <c:v>587</c:v>
                </c:pt>
                <c:pt idx="15">
                  <c:v>259</c:v>
                </c:pt>
                <c:pt idx="16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B-44AC-9B04-354996D1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900"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23135953297333"/>
          <c:y val="6.6313569778136711E-2"/>
          <c:w val="0.1331327754434283"/>
          <c:h val="0.18474100993786033"/>
        </c:manualLayout>
      </c:layout>
      <c:overlay val="1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2729658792651E-2"/>
          <c:y val="5.1310006367547255E-2"/>
          <c:w val="0.88337270341207352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14.1'!$S$82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'Table 14.1'!$S$83:$S$90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14.1'!$Y$83:$Y$90</c:f>
              <c:numCache>
                <c:formatCode>#,##0</c:formatCode>
                <c:ptCount val="8"/>
                <c:pt idx="0">
                  <c:v>24094</c:v>
                </c:pt>
                <c:pt idx="1">
                  <c:v>31213</c:v>
                </c:pt>
                <c:pt idx="2">
                  <c:v>17619</c:v>
                </c:pt>
                <c:pt idx="3">
                  <c:v>10740</c:v>
                </c:pt>
                <c:pt idx="4">
                  <c:v>14403</c:v>
                </c:pt>
                <c:pt idx="5">
                  <c:v>6945</c:v>
                </c:pt>
                <c:pt idx="6">
                  <c:v>4766</c:v>
                </c:pt>
                <c:pt idx="7">
                  <c:v>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7-45E2-9C64-0384C53C12A4}"/>
            </c:ext>
          </c:extLst>
        </c:ser>
        <c:ser>
          <c:idx val="1"/>
          <c:order val="1"/>
          <c:tx>
            <c:strRef>
              <c:f>'Table 14.1'!$S$92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'Table 14.1'!$S$83:$S$90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14.1'!$Y$93:$Y$100</c:f>
              <c:numCache>
                <c:formatCode>#,##0</c:formatCode>
                <c:ptCount val="8"/>
                <c:pt idx="0">
                  <c:v>19899</c:v>
                </c:pt>
                <c:pt idx="1">
                  <c:v>33167</c:v>
                </c:pt>
                <c:pt idx="2">
                  <c:v>3800</c:v>
                </c:pt>
                <c:pt idx="3">
                  <c:v>17591</c:v>
                </c:pt>
                <c:pt idx="4">
                  <c:v>31661</c:v>
                </c:pt>
                <c:pt idx="5">
                  <c:v>9178</c:v>
                </c:pt>
                <c:pt idx="6">
                  <c:v>469</c:v>
                </c:pt>
                <c:pt idx="7">
                  <c:v>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7-45E2-9C64-0384C53C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3586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26205276971961"/>
          <c:y val="3.2903055555555553E-2"/>
          <c:w val="0.16379914352811162"/>
          <c:h val="0.14273183307707837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7607709750568"/>
          <c:y val="0.14960267378323158"/>
          <c:w val="0.78572619047619052"/>
          <c:h val="0.51861006944444432"/>
        </c:manualLayout>
      </c:layout>
      <c:lineChart>
        <c:grouping val="standard"/>
        <c:varyColors val="0"/>
        <c:ser>
          <c:idx val="0"/>
          <c:order val="0"/>
          <c:tx>
            <c:strRef>
              <c:f>'Table 14.1'!$S$1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'Table 14.1'!$U$8:$Y$8</c:f>
              <c:numCache>
                <c:formatCode>#,##0</c:formatCode>
                <c:ptCount val="5"/>
                <c:pt idx="1">
                  <c:v>55999</c:v>
                </c:pt>
                <c:pt idx="2">
                  <c:v>56739.28</c:v>
                </c:pt>
                <c:pt idx="3">
                  <c:v>56440.04</c:v>
                </c:pt>
                <c:pt idx="4">
                  <c:v>59925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C-407F-A252-E4CDED222CFF}"/>
            </c:ext>
          </c:extLst>
        </c:ser>
        <c:ser>
          <c:idx val="1"/>
          <c:order val="1"/>
          <c:tx>
            <c:strRef>
              <c:f>'State data for spotlight'!$A$1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diamond"/>
            <c:size val="7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'State data for spotlight'!$C$2:$G$2</c:f>
              <c:strCache>
                <c:ptCount val="5"/>
                <c:pt idx="0">
                  <c:v>2016-17</c:v>
                </c:pt>
                <c:pt idx="1">
                  <c:v>2017-18</c:v>
                </c:pt>
                <c:pt idx="2">
                  <c:v>2018-19</c:v>
                </c:pt>
                <c:pt idx="3">
                  <c:v>2019-20</c:v>
                </c:pt>
                <c:pt idx="4">
                  <c:v>2020-21</c:v>
                </c:pt>
              </c:strCache>
            </c:strRef>
          </c:cat>
          <c:val>
            <c:numRef>
              <c:f>'State data for spotlight'!$C$8:$G$8</c:f>
              <c:numCache>
                <c:formatCode>#,##0</c:formatCode>
                <c:ptCount val="5"/>
                <c:pt idx="1">
                  <c:v>55999</c:v>
                </c:pt>
                <c:pt idx="2">
                  <c:v>56739.28</c:v>
                </c:pt>
                <c:pt idx="3">
                  <c:v>56440.04</c:v>
                </c:pt>
                <c:pt idx="4">
                  <c:v>59925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C-407F-A252-E4CDED22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05792"/>
        <c:axId val="235907712"/>
      </c:lineChart>
      <c:catAx>
        <c:axId val="23590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7712"/>
        <c:crosses val="autoZero"/>
        <c:auto val="1"/>
        <c:lblAlgn val="ctr"/>
        <c:lblOffset val="100"/>
        <c:noMultiLvlLbl val="0"/>
      </c:catAx>
      <c:valAx>
        <c:axId val="23590771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5905792"/>
        <c:crosses val="autoZero"/>
        <c:crossBetween val="between"/>
        <c:majorUnit val="10000"/>
      </c:valAx>
    </c:plotArea>
    <c:legend>
      <c:legendPos val="b"/>
      <c:layout>
        <c:manualLayout>
          <c:xMode val="edge"/>
          <c:yMode val="edge"/>
          <c:x val="0.18479931972789115"/>
          <c:y val="0.825078125"/>
          <c:w val="0.63040136054421769"/>
          <c:h val="0.1425347468594035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95200471985546E-2"/>
          <c:y val="6.1366806136680614E-2"/>
          <c:w val="0.88207105844686473"/>
          <c:h val="0.68064002459943551"/>
        </c:manualLayout>
      </c:layout>
      <c:lineChart>
        <c:grouping val="standard"/>
        <c:varyColors val="0"/>
        <c:ser>
          <c:idx val="0"/>
          <c:order val="0"/>
          <c:tx>
            <c:strRef>
              <c:f>'Table 14.1'!$S$4</c:f>
              <c:strCache>
                <c:ptCount val="1"/>
                <c:pt idx="0">
                  <c:v>Total jobs</c:v>
                </c:pt>
              </c:strCache>
            </c:strRef>
          </c:tx>
          <c:spPr>
            <a:ln w="25400">
              <a:solidFill>
                <a:srgbClr val="336699"/>
              </a:solidFill>
            </a:ln>
          </c:spPr>
          <c:marker>
            <c:symbol val="square"/>
            <c:size val="6"/>
            <c:spPr>
              <a:solidFill>
                <a:srgbClr val="336699"/>
              </a:solidFill>
              <a:ln>
                <a:noFill/>
              </a:ln>
            </c:spPr>
          </c:marker>
          <c:cat>
            <c:strRef>
              <c:f>'Table 14.1'!$V$2:$Z$2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14.1'!$V$4:$Z$4</c:f>
              <c:numCache>
                <c:formatCode>#,##0</c:formatCode>
                <c:ptCount val="5"/>
                <c:pt idx="0">
                  <c:v>357200</c:v>
                </c:pt>
                <c:pt idx="1">
                  <c:v>372856</c:v>
                </c:pt>
                <c:pt idx="2">
                  <c:v>383543</c:v>
                </c:pt>
                <c:pt idx="3">
                  <c:v>397473</c:v>
                </c:pt>
                <c:pt idx="4">
                  <c:v>429186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40EF-9FB9-B8F66266CEA9}"/>
            </c:ext>
          </c:extLst>
        </c:ser>
        <c:ser>
          <c:idx val="1"/>
          <c:order val="1"/>
          <c:tx>
            <c:strRef>
              <c:f>'Table 14.1'!$S$7</c:f>
              <c:strCache>
                <c:ptCount val="1"/>
                <c:pt idx="0">
                  <c:v>Employed persons</c:v>
                </c:pt>
              </c:strCache>
            </c:strRef>
          </c:tx>
          <c:spPr>
            <a:ln w="25400">
              <a:solidFill>
                <a:srgbClr val="669966"/>
              </a:solidFill>
            </a:ln>
          </c:spPr>
          <c:marker>
            <c:symbol val="square"/>
            <c:size val="6"/>
            <c:spPr>
              <a:solidFill>
                <a:srgbClr val="669966"/>
              </a:solidFill>
              <a:ln>
                <a:noFill/>
              </a:ln>
            </c:spPr>
          </c:marker>
          <c:cat>
            <c:strRef>
              <c:f>'Table 14.1'!$V$2:$Z$2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14.1'!$V$7:$Z$7</c:f>
              <c:numCache>
                <c:formatCode>#,##0</c:formatCode>
                <c:ptCount val="5"/>
                <c:pt idx="0">
                  <c:v>254719</c:v>
                </c:pt>
                <c:pt idx="1">
                  <c:v>262275</c:v>
                </c:pt>
                <c:pt idx="2">
                  <c:v>268450</c:v>
                </c:pt>
                <c:pt idx="3">
                  <c:v>273596</c:v>
                </c:pt>
                <c:pt idx="4">
                  <c:v>283314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40EF-9FB9-B8F66266CEA9}"/>
            </c:ext>
          </c:extLst>
        </c:ser>
        <c:ser>
          <c:idx val="2"/>
          <c:order val="2"/>
          <c:tx>
            <c:strRef>
              <c:f>'Table 14.1'!$S$11</c:f>
              <c:strCache>
                <c:ptCount val="1"/>
                <c:pt idx="0">
                  <c:v>Employee jobs</c:v>
                </c:pt>
              </c:strCache>
            </c:strRef>
          </c:tx>
          <c:spPr>
            <a:ln w="25400">
              <a:solidFill>
                <a:srgbClr val="99CC66"/>
              </a:solidFill>
            </a:ln>
          </c:spPr>
          <c:marker>
            <c:symbol val="square"/>
            <c:size val="5"/>
            <c:spPr>
              <a:solidFill>
                <a:srgbClr val="99CC66"/>
              </a:solidFill>
              <a:ln>
                <a:noFill/>
              </a:ln>
            </c:spPr>
          </c:marker>
          <c:cat>
            <c:strRef>
              <c:f>'Table 14.1'!$V$2:$Z$2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14.1'!$V$11:$Z$11</c:f>
              <c:numCache>
                <c:formatCode>#,##0</c:formatCode>
                <c:ptCount val="5"/>
                <c:pt idx="0">
                  <c:v>332320</c:v>
                </c:pt>
                <c:pt idx="1">
                  <c:v>346339</c:v>
                </c:pt>
                <c:pt idx="2">
                  <c:v>356144</c:v>
                </c:pt>
                <c:pt idx="3">
                  <c:v>367655</c:v>
                </c:pt>
                <c:pt idx="4">
                  <c:v>398446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40EF-9FB9-B8F66266CEA9}"/>
            </c:ext>
          </c:extLst>
        </c:ser>
        <c:ser>
          <c:idx val="3"/>
          <c:order val="3"/>
          <c:tx>
            <c:strRef>
              <c:f>'Table 14.1'!$S$12</c:f>
              <c:strCache>
                <c:ptCount val="1"/>
                <c:pt idx="0">
                  <c:v>OMUE jobs</c:v>
                </c:pt>
              </c:strCache>
            </c:strRef>
          </c:tx>
          <c:spPr>
            <a:ln w="25400">
              <a:solidFill>
                <a:srgbClr val="993366"/>
              </a:solidFill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noFill/>
              </a:ln>
            </c:spPr>
          </c:marker>
          <c:cat>
            <c:strRef>
              <c:f>'Table 14.1'!$V$2:$Z$2</c:f>
              <c:strCache>
                <c:ptCount val="5"/>
                <c:pt idx="0">
                  <c:v>2017-18</c:v>
                </c:pt>
                <c:pt idx="1">
                  <c:v>2018-19</c:v>
                </c:pt>
                <c:pt idx="2">
                  <c:v>2019-20</c:v>
                </c:pt>
                <c:pt idx="3">
                  <c:v>2020-21</c:v>
                </c:pt>
                <c:pt idx="4">
                  <c:v>2021-22</c:v>
                </c:pt>
              </c:strCache>
            </c:strRef>
          </c:cat>
          <c:val>
            <c:numRef>
              <c:f>'Table 14.1'!$V$12:$Z$12</c:f>
              <c:numCache>
                <c:formatCode>#,##0</c:formatCode>
                <c:ptCount val="5"/>
                <c:pt idx="0">
                  <c:v>24880</c:v>
                </c:pt>
                <c:pt idx="1">
                  <c:v>26521</c:v>
                </c:pt>
                <c:pt idx="2">
                  <c:v>27402</c:v>
                </c:pt>
                <c:pt idx="3">
                  <c:v>29818</c:v>
                </c:pt>
                <c:pt idx="4">
                  <c:v>30737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40EF-9FB9-B8F66266C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34176"/>
        <c:axId val="227236096"/>
      </c:lineChart>
      <c:catAx>
        <c:axId val="2272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6096"/>
        <c:crosses val="autoZero"/>
        <c:auto val="1"/>
        <c:lblAlgn val="ctr"/>
        <c:lblOffset val="100"/>
        <c:noMultiLvlLbl val="0"/>
      </c:catAx>
      <c:valAx>
        <c:axId val="227236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7234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467634248789"/>
          <c:y val="0.85504255482709002"/>
          <c:w val="0.72347114947217317"/>
          <c:h val="0.11148464182562952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0921222875311"/>
          <c:y val="4.4561403508771927E-2"/>
          <c:w val="0.85382587099787943"/>
          <c:h val="0.4381144880254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14.1'!$S$1</c:f>
              <c:strCache>
                <c:ptCount val="1"/>
                <c:pt idx="0">
                  <c:v>Australian Capital Territory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14.1'!$S$15:$S$33</c:f>
              <c:strCache>
                <c:ptCount val="19"/>
                <c:pt idx="0">
                  <c:v>Agriculture, forestry and fishing</c:v>
                </c:pt>
                <c:pt idx="1">
                  <c:v>Mining</c:v>
                </c:pt>
                <c:pt idx="2">
                  <c:v>Manufacturing</c:v>
                </c:pt>
                <c:pt idx="3">
                  <c:v>Electricity, gas, water and waste services</c:v>
                </c:pt>
                <c:pt idx="4">
                  <c:v>Construction</c:v>
                </c:pt>
                <c:pt idx="5">
                  <c:v>Wholesale trade</c:v>
                </c:pt>
                <c:pt idx="6">
                  <c:v>Retail trade</c:v>
                </c:pt>
                <c:pt idx="7">
                  <c:v>Accommodation and food services</c:v>
                </c:pt>
                <c:pt idx="8">
                  <c:v>Transport, postal and warehousing</c:v>
                </c:pt>
                <c:pt idx="9">
                  <c:v>Information media and telecommunications</c:v>
                </c:pt>
                <c:pt idx="10">
                  <c:v>Financial and insurance services</c:v>
                </c:pt>
                <c:pt idx="11">
                  <c:v>Rental, hiring and real estate services</c:v>
                </c:pt>
                <c:pt idx="12">
                  <c:v>Professional, scientific and technical services</c:v>
                </c:pt>
                <c:pt idx="13">
                  <c:v>Administrative and support services</c:v>
                </c:pt>
                <c:pt idx="14">
                  <c:v>Public administration and safety</c:v>
                </c:pt>
                <c:pt idx="15">
                  <c:v>Education and training</c:v>
                </c:pt>
                <c:pt idx="16">
                  <c:v>Health care and social assistance</c:v>
                </c:pt>
                <c:pt idx="17">
                  <c:v>Arts and recreation services</c:v>
                </c:pt>
                <c:pt idx="18">
                  <c:v>Other services</c:v>
                </c:pt>
              </c:strCache>
            </c:strRef>
          </c:cat>
          <c:val>
            <c:numRef>
              <c:f>'Table 14.1'!$AB$15:$AB$33</c:f>
              <c:numCache>
                <c:formatCode>0.0%</c:formatCode>
                <c:ptCount val="19"/>
                <c:pt idx="0">
                  <c:v>3.0033528508552217E-3</c:v>
                </c:pt>
                <c:pt idx="1">
                  <c:v>6.1744647438063125E-4</c:v>
                </c:pt>
                <c:pt idx="2">
                  <c:v>1.69273533448124E-2</c:v>
                </c:pt>
                <c:pt idx="3">
                  <c:v>4.2079559725713969E-3</c:v>
                </c:pt>
                <c:pt idx="4">
                  <c:v>5.1599885364654569E-2</c:v>
                </c:pt>
                <c:pt idx="5">
                  <c:v>1.1962151696113815E-2</c:v>
                </c:pt>
                <c:pt idx="6">
                  <c:v>7.3730099001134697E-2</c:v>
                </c:pt>
                <c:pt idx="7">
                  <c:v>8.8499884665658557E-2</c:v>
                </c:pt>
                <c:pt idx="8">
                  <c:v>2.1554706922623471E-2</c:v>
                </c:pt>
                <c:pt idx="9">
                  <c:v>1.4890944972704205E-2</c:v>
                </c:pt>
                <c:pt idx="10">
                  <c:v>2.0664652004837053E-2</c:v>
                </c:pt>
                <c:pt idx="11">
                  <c:v>1.3287914126010341E-2</c:v>
                </c:pt>
                <c:pt idx="12">
                  <c:v>0.11279465594251457</c:v>
                </c:pt>
                <c:pt idx="13">
                  <c:v>8.980001724190155E-2</c:v>
                </c:pt>
                <c:pt idx="14">
                  <c:v>0.25252628807489508</c:v>
                </c:pt>
                <c:pt idx="15">
                  <c:v>5.7667170720455185E-2</c:v>
                </c:pt>
                <c:pt idx="16">
                  <c:v>9.460444980859159E-2</c:v>
                </c:pt>
                <c:pt idx="17">
                  <c:v>2.1827315366029259E-2</c:v>
                </c:pt>
                <c:pt idx="18">
                  <c:v>3.1636559355246084E-2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E-4C0B-9352-B89CD008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71904"/>
        <c:axId val="229773696"/>
      </c:barChart>
      <c:catAx>
        <c:axId val="229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29773696"/>
        <c:crosses val="autoZero"/>
        <c:auto val="1"/>
        <c:lblAlgn val="ctr"/>
        <c:lblOffset val="100"/>
        <c:noMultiLvlLbl val="0"/>
      </c:catAx>
      <c:valAx>
        <c:axId val="22977369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77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316615229355645"/>
          <c:y val="0.94290800606445935"/>
          <c:w val="0.50532108225667027"/>
          <c:h val="5.7079173514525634E-2"/>
        </c:manualLayout>
      </c:layout>
      <c:overlay val="1"/>
      <c:spPr>
        <a:ln>
          <a:noFill/>
        </a:ln>
      </c:spPr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0455265273101E-2"/>
          <c:y val="5.6528568544316579E-2"/>
          <c:w val="0.90306367960684486"/>
          <c:h val="0.55899881148805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14.1'!$S$43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  <a:ln>
              <a:noFill/>
            </a:ln>
          </c:spPr>
          <c:invertIfNegative val="0"/>
          <c:cat>
            <c:strRef>
              <c:f>'Table 14.1'!$S$63:$S$79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14.1'!$Z$44:$Z$60</c:f>
              <c:numCache>
                <c:formatCode>#,##0</c:formatCode>
                <c:ptCount val="17"/>
                <c:pt idx="0">
                  <c:v>260</c:v>
                </c:pt>
                <c:pt idx="1">
                  <c:v>4318</c:v>
                </c:pt>
                <c:pt idx="2">
                  <c:v>11738</c:v>
                </c:pt>
                <c:pt idx="3">
                  <c:v>21666</c:v>
                </c:pt>
                <c:pt idx="4">
                  <c:v>33838</c:v>
                </c:pt>
                <c:pt idx="5">
                  <c:v>30773</c:v>
                </c:pt>
                <c:pt idx="6">
                  <c:v>26517</c:v>
                </c:pt>
                <c:pt idx="7">
                  <c:v>21880</c:v>
                </c:pt>
                <c:pt idx="8">
                  <c:v>18168</c:v>
                </c:pt>
                <c:pt idx="9">
                  <c:v>16121</c:v>
                </c:pt>
                <c:pt idx="10">
                  <c:v>12331</c:v>
                </c:pt>
                <c:pt idx="11">
                  <c:v>8768</c:v>
                </c:pt>
                <c:pt idx="12">
                  <c:v>4776</c:v>
                </c:pt>
                <c:pt idx="13">
                  <c:v>2279</c:v>
                </c:pt>
                <c:pt idx="14">
                  <c:v>986</c:v>
                </c:pt>
                <c:pt idx="15">
                  <c:v>305</c:v>
                </c:pt>
                <c:pt idx="16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4-4478-BB12-B0631A962CDF}"/>
            </c:ext>
          </c:extLst>
        </c:ser>
        <c:ser>
          <c:idx val="1"/>
          <c:order val="1"/>
          <c:tx>
            <c:strRef>
              <c:f>'Table 14.1'!$S$62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noFill/>
            </a:ln>
          </c:spPr>
          <c:invertIfNegative val="0"/>
          <c:cat>
            <c:strRef>
              <c:f>'Table 14.1'!$S$63:$S$79</c:f>
              <c:strCache>
                <c:ptCount val="17"/>
                <c:pt idx="0">
                  <c:v>14 years and under</c:v>
                </c:pt>
                <c:pt idx="1">
                  <c:v>15 to 17 years</c:v>
                </c:pt>
                <c:pt idx="2">
                  <c:v>18 to 20 years</c:v>
                </c:pt>
                <c:pt idx="3">
                  <c:v>21 to 24 years</c:v>
                </c:pt>
                <c:pt idx="4">
                  <c:v>25 to 29 years</c:v>
                </c:pt>
                <c:pt idx="5">
                  <c:v>30 to 34 years</c:v>
                </c:pt>
                <c:pt idx="6">
                  <c:v>35 to 39 years</c:v>
                </c:pt>
                <c:pt idx="7">
                  <c:v>40 to 44 years</c:v>
                </c:pt>
                <c:pt idx="8">
                  <c:v>45 to 49 years</c:v>
                </c:pt>
                <c:pt idx="9">
                  <c:v>50 to 54 years</c:v>
                </c:pt>
                <c:pt idx="10">
                  <c:v>55 to 59 years</c:v>
                </c:pt>
                <c:pt idx="11">
                  <c:v>60 to 64 years</c:v>
                </c:pt>
                <c:pt idx="12">
                  <c:v>65 to 69 years</c:v>
                </c:pt>
                <c:pt idx="13">
                  <c:v>70 to 74 years</c:v>
                </c:pt>
                <c:pt idx="14">
                  <c:v>75 to 79 years</c:v>
                </c:pt>
                <c:pt idx="15">
                  <c:v>80 to 84 years</c:v>
                </c:pt>
                <c:pt idx="16">
                  <c:v>85 years and over</c:v>
                </c:pt>
              </c:strCache>
            </c:strRef>
          </c:cat>
          <c:val>
            <c:numRef>
              <c:f>'Table 14.1'!$Z$63:$Z$79</c:f>
              <c:numCache>
                <c:formatCode>#,##0</c:formatCode>
                <c:ptCount val="17"/>
                <c:pt idx="0">
                  <c:v>338</c:v>
                </c:pt>
                <c:pt idx="1">
                  <c:v>5074</c:v>
                </c:pt>
                <c:pt idx="2">
                  <c:v>13033</c:v>
                </c:pt>
                <c:pt idx="3">
                  <c:v>23206</c:v>
                </c:pt>
                <c:pt idx="4">
                  <c:v>32763</c:v>
                </c:pt>
                <c:pt idx="5">
                  <c:v>29129</c:v>
                </c:pt>
                <c:pt idx="6">
                  <c:v>25777</c:v>
                </c:pt>
                <c:pt idx="7">
                  <c:v>21612</c:v>
                </c:pt>
                <c:pt idx="8">
                  <c:v>18307</c:v>
                </c:pt>
                <c:pt idx="9">
                  <c:v>16414</c:v>
                </c:pt>
                <c:pt idx="10">
                  <c:v>12537</c:v>
                </c:pt>
                <c:pt idx="11">
                  <c:v>8781</c:v>
                </c:pt>
                <c:pt idx="12">
                  <c:v>4196</c:v>
                </c:pt>
                <c:pt idx="13">
                  <c:v>1757</c:v>
                </c:pt>
                <c:pt idx="14">
                  <c:v>620</c:v>
                </c:pt>
                <c:pt idx="15">
                  <c:v>286</c:v>
                </c:pt>
                <c:pt idx="16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4-4478-BB12-B0631A96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19136"/>
        <c:axId val="229820672"/>
      </c:barChart>
      <c:catAx>
        <c:axId val="22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229820672"/>
        <c:crosses val="autoZero"/>
        <c:auto val="1"/>
        <c:lblAlgn val="ctr"/>
        <c:lblOffset val="100"/>
        <c:noMultiLvlLbl val="0"/>
      </c:catAx>
      <c:valAx>
        <c:axId val="2298206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9819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1691153523155"/>
          <c:y val="0.89543325132830709"/>
          <c:w val="0.31211577557997633"/>
          <c:h val="9.2044187827869758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18994643807119E-2"/>
          <c:y val="5.1310006367547255E-2"/>
          <c:w val="0.90938092265270565"/>
          <c:h val="0.47043682039745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14.1'!$S$82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336699"/>
            </a:solidFill>
          </c:spPr>
          <c:invertIfNegative val="0"/>
          <c:cat>
            <c:strRef>
              <c:f>'Table 14.1'!$S$83:$S$90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14.1'!$Z$83:$Z$90</c:f>
              <c:numCache>
                <c:formatCode>#,##0</c:formatCode>
                <c:ptCount val="8"/>
                <c:pt idx="0">
                  <c:v>24699</c:v>
                </c:pt>
                <c:pt idx="1">
                  <c:v>32820</c:v>
                </c:pt>
                <c:pt idx="2">
                  <c:v>18157</c:v>
                </c:pt>
                <c:pt idx="3">
                  <c:v>11077</c:v>
                </c:pt>
                <c:pt idx="4">
                  <c:v>14851</c:v>
                </c:pt>
                <c:pt idx="5">
                  <c:v>7213</c:v>
                </c:pt>
                <c:pt idx="6">
                  <c:v>4826</c:v>
                </c:pt>
                <c:pt idx="7">
                  <c:v>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4589-99DF-FEF680132CC5}"/>
            </c:ext>
          </c:extLst>
        </c:ser>
        <c:ser>
          <c:idx val="1"/>
          <c:order val="1"/>
          <c:tx>
            <c:strRef>
              <c:f>'Table 14.1'!$S$92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669966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'Table 14.1'!$S$83:$S$90</c:f>
              <c:strCache>
                <c:ptCount val="8"/>
                <c:pt idx="0">
                  <c:v>Managers</c:v>
                </c:pt>
                <c:pt idx="1">
                  <c:v>Professionals</c:v>
                </c:pt>
                <c:pt idx="2">
                  <c:v>Technicians and trades workers</c:v>
                </c:pt>
                <c:pt idx="3">
                  <c:v>Community and personal service workers</c:v>
                </c:pt>
                <c:pt idx="4">
                  <c:v>Clerical and administrative workers</c:v>
                </c:pt>
                <c:pt idx="5">
                  <c:v>Sales workers</c:v>
                </c:pt>
                <c:pt idx="6">
                  <c:v>Machinery operators and drivers</c:v>
                </c:pt>
                <c:pt idx="7">
                  <c:v>Labourers</c:v>
                </c:pt>
              </c:strCache>
            </c:strRef>
          </c:cat>
          <c:val>
            <c:numRef>
              <c:f>'Table 14.1'!$Z$93:$Z$100</c:f>
              <c:numCache>
                <c:formatCode>#,##0</c:formatCode>
                <c:ptCount val="8"/>
                <c:pt idx="0">
                  <c:v>20635</c:v>
                </c:pt>
                <c:pt idx="1">
                  <c:v>34967</c:v>
                </c:pt>
                <c:pt idx="2">
                  <c:v>4005</c:v>
                </c:pt>
                <c:pt idx="3">
                  <c:v>18220</c:v>
                </c:pt>
                <c:pt idx="4">
                  <c:v>32620</c:v>
                </c:pt>
                <c:pt idx="5">
                  <c:v>9261</c:v>
                </c:pt>
                <c:pt idx="6">
                  <c:v>511</c:v>
                </c:pt>
                <c:pt idx="7">
                  <c:v>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4589-99DF-FEF68013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868544"/>
        <c:axId val="235870080"/>
      </c:barChart>
      <c:catAx>
        <c:axId val="235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400000"/>
          <a:lstStyle/>
          <a:p>
            <a:pPr>
              <a:defRPr/>
            </a:pPr>
            <a:endParaRPr lang="en-US"/>
          </a:p>
        </c:txPr>
        <c:crossAx val="235870080"/>
        <c:crosses val="autoZero"/>
        <c:auto val="1"/>
        <c:lblAlgn val="ctr"/>
        <c:lblOffset val="100"/>
        <c:noMultiLvlLbl val="0"/>
      </c:catAx>
      <c:valAx>
        <c:axId val="2358700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5868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480310977714329"/>
          <c:y val="0.9218708661947318"/>
          <c:w val="0.39035541863008683"/>
          <c:h val="5.4383855204905865E-2"/>
        </c:manualLayout>
      </c:layout>
      <c:overlay val="1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82914-73B7-4EDD-9210-8C3BD195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9525</xdr:rowOff>
    </xdr:from>
    <xdr:to>
      <xdr:col>6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99639-2B70-47CB-AABF-2F469DAB4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28576</xdr:rowOff>
    </xdr:from>
    <xdr:to>
      <xdr:col>15</xdr:col>
      <xdr:colOff>247650</xdr:colOff>
      <xdr:row>47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67907-07E6-4FAF-9090-7AB6C8D6A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B40F9-1FCE-4AAA-84E5-C4740ED0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4B59C-B6DA-4529-B274-FCC2AA5D6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19</xdr:row>
      <xdr:rowOff>19050</xdr:rowOff>
    </xdr:from>
    <xdr:to>
      <xdr:col>15</xdr:col>
      <xdr:colOff>241875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46CE76-8774-4D04-8F5B-854953157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9525</xdr:rowOff>
    </xdr:from>
    <xdr:to>
      <xdr:col>1</xdr:col>
      <xdr:colOff>266700</xdr:colOff>
      <xdr:row>0</xdr:row>
      <xdr:rowOff>707048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3A4994-D9FB-48E3-93A6-B5DD71094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3900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9524</xdr:colOff>
      <xdr:row>19</xdr:row>
      <xdr:rowOff>9525</xdr:rowOff>
    </xdr:from>
    <xdr:to>
      <xdr:col>5</xdr:col>
      <xdr:colOff>247649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2912F-1DB6-4635-A768-E37AD236F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32</xdr:row>
      <xdr:rowOff>64295</xdr:rowOff>
    </xdr:from>
    <xdr:to>
      <xdr:col>15</xdr:col>
      <xdr:colOff>219075</xdr:colOff>
      <xdr:row>48</xdr:row>
      <xdr:rowOff>26195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F85C34-000C-4E0E-A0B3-8E4BE5D95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15</xdr:col>
      <xdr:colOff>238124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70D102-CFC0-45FD-8E7A-2FEB5C72A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65</xdr:row>
      <xdr:rowOff>28575</xdr:rowOff>
    </xdr:from>
    <xdr:to>
      <xdr:col>15</xdr:col>
      <xdr:colOff>238124</xdr:colOff>
      <xdr:row>81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0203A1-9956-4684-9906-C7659CEA8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247651</xdr:colOff>
      <xdr:row>19</xdr:row>
      <xdr:rowOff>19050</xdr:rowOff>
    </xdr:from>
    <xdr:to>
      <xdr:col>15</xdr:col>
      <xdr:colOff>241876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6BFA54-B079-4413-B46F-C2324BC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0.0659</cdr:x>
      <cdr:y>0.24575</cdr:y>
    </cdr:from>
    <cdr:to>
      <cdr:x>0.09568</cdr:x>
      <cdr:y>0.33076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481" y="757236"/>
          <a:ext cx="190500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34B1-9222-4245-B537-8AD04A02E816}">
  <sheetPr codeName="Sheet11"/>
  <dimension ref="A1:C19"/>
  <sheetViews>
    <sheetView showGridLines="0" tabSelected="1" workbookViewId="0"/>
  </sheetViews>
  <sheetFormatPr defaultRowHeight="15" x14ac:dyDescent="0.25"/>
  <cols>
    <col min="1" max="2" width="7.7109375" customWidth="1"/>
    <col min="3" max="3" width="70.85546875" customWidth="1"/>
    <col min="4" max="4" width="25.5703125" customWidth="1"/>
    <col min="5" max="5" width="52.28515625" customWidth="1"/>
    <col min="257" max="258" width="7.7109375" customWidth="1"/>
    <col min="259" max="259" width="140.7109375" customWidth="1"/>
    <col min="260" max="260" width="25.5703125" customWidth="1"/>
    <col min="261" max="261" width="52.28515625" customWidth="1"/>
    <col min="513" max="514" width="7.7109375" customWidth="1"/>
    <col min="515" max="515" width="140.7109375" customWidth="1"/>
    <col min="516" max="516" width="25.5703125" customWidth="1"/>
    <col min="517" max="517" width="52.28515625" customWidth="1"/>
    <col min="769" max="770" width="7.7109375" customWidth="1"/>
    <col min="771" max="771" width="140.7109375" customWidth="1"/>
    <col min="772" max="772" width="25.5703125" customWidth="1"/>
    <col min="773" max="773" width="52.28515625" customWidth="1"/>
    <col min="1025" max="1026" width="7.7109375" customWidth="1"/>
    <col min="1027" max="1027" width="140.7109375" customWidth="1"/>
    <col min="1028" max="1028" width="25.5703125" customWidth="1"/>
    <col min="1029" max="1029" width="52.28515625" customWidth="1"/>
    <col min="1281" max="1282" width="7.7109375" customWidth="1"/>
    <col min="1283" max="1283" width="140.7109375" customWidth="1"/>
    <col min="1284" max="1284" width="25.5703125" customWidth="1"/>
    <col min="1285" max="1285" width="52.28515625" customWidth="1"/>
    <col min="1537" max="1538" width="7.7109375" customWidth="1"/>
    <col min="1539" max="1539" width="140.7109375" customWidth="1"/>
    <col min="1540" max="1540" width="25.5703125" customWidth="1"/>
    <col min="1541" max="1541" width="52.28515625" customWidth="1"/>
    <col min="1793" max="1794" width="7.7109375" customWidth="1"/>
    <col min="1795" max="1795" width="140.7109375" customWidth="1"/>
    <col min="1796" max="1796" width="25.5703125" customWidth="1"/>
    <col min="1797" max="1797" width="52.28515625" customWidth="1"/>
    <col min="2049" max="2050" width="7.7109375" customWidth="1"/>
    <col min="2051" max="2051" width="140.7109375" customWidth="1"/>
    <col min="2052" max="2052" width="25.5703125" customWidth="1"/>
    <col min="2053" max="2053" width="52.28515625" customWidth="1"/>
    <col min="2305" max="2306" width="7.7109375" customWidth="1"/>
    <col min="2307" max="2307" width="140.7109375" customWidth="1"/>
    <col min="2308" max="2308" width="25.5703125" customWidth="1"/>
    <col min="2309" max="2309" width="52.28515625" customWidth="1"/>
    <col min="2561" max="2562" width="7.7109375" customWidth="1"/>
    <col min="2563" max="2563" width="140.7109375" customWidth="1"/>
    <col min="2564" max="2564" width="25.5703125" customWidth="1"/>
    <col min="2565" max="2565" width="52.28515625" customWidth="1"/>
    <col min="2817" max="2818" width="7.7109375" customWidth="1"/>
    <col min="2819" max="2819" width="140.7109375" customWidth="1"/>
    <col min="2820" max="2820" width="25.5703125" customWidth="1"/>
    <col min="2821" max="2821" width="52.28515625" customWidth="1"/>
    <col min="3073" max="3074" width="7.7109375" customWidth="1"/>
    <col min="3075" max="3075" width="140.7109375" customWidth="1"/>
    <col min="3076" max="3076" width="25.5703125" customWidth="1"/>
    <col min="3077" max="3077" width="52.28515625" customWidth="1"/>
    <col min="3329" max="3330" width="7.7109375" customWidth="1"/>
    <col min="3331" max="3331" width="140.7109375" customWidth="1"/>
    <col min="3332" max="3332" width="25.5703125" customWidth="1"/>
    <col min="3333" max="3333" width="52.28515625" customWidth="1"/>
    <col min="3585" max="3586" width="7.7109375" customWidth="1"/>
    <col min="3587" max="3587" width="140.7109375" customWidth="1"/>
    <col min="3588" max="3588" width="25.5703125" customWidth="1"/>
    <col min="3589" max="3589" width="52.28515625" customWidth="1"/>
    <col min="3841" max="3842" width="7.7109375" customWidth="1"/>
    <col min="3843" max="3843" width="140.7109375" customWidth="1"/>
    <col min="3844" max="3844" width="25.5703125" customWidth="1"/>
    <col min="3845" max="3845" width="52.28515625" customWidth="1"/>
    <col min="4097" max="4098" width="7.7109375" customWidth="1"/>
    <col min="4099" max="4099" width="140.7109375" customWidth="1"/>
    <col min="4100" max="4100" width="25.5703125" customWidth="1"/>
    <col min="4101" max="4101" width="52.28515625" customWidth="1"/>
    <col min="4353" max="4354" width="7.7109375" customWidth="1"/>
    <col min="4355" max="4355" width="140.7109375" customWidth="1"/>
    <col min="4356" max="4356" width="25.5703125" customWidth="1"/>
    <col min="4357" max="4357" width="52.28515625" customWidth="1"/>
    <col min="4609" max="4610" width="7.7109375" customWidth="1"/>
    <col min="4611" max="4611" width="140.7109375" customWidth="1"/>
    <col min="4612" max="4612" width="25.5703125" customWidth="1"/>
    <col min="4613" max="4613" width="52.28515625" customWidth="1"/>
    <col min="4865" max="4866" width="7.7109375" customWidth="1"/>
    <col min="4867" max="4867" width="140.7109375" customWidth="1"/>
    <col min="4868" max="4868" width="25.5703125" customWidth="1"/>
    <col min="4869" max="4869" width="52.28515625" customWidth="1"/>
    <col min="5121" max="5122" width="7.7109375" customWidth="1"/>
    <col min="5123" max="5123" width="140.7109375" customWidth="1"/>
    <col min="5124" max="5124" width="25.5703125" customWidth="1"/>
    <col min="5125" max="5125" width="52.28515625" customWidth="1"/>
    <col min="5377" max="5378" width="7.7109375" customWidth="1"/>
    <col min="5379" max="5379" width="140.7109375" customWidth="1"/>
    <col min="5380" max="5380" width="25.5703125" customWidth="1"/>
    <col min="5381" max="5381" width="52.28515625" customWidth="1"/>
    <col min="5633" max="5634" width="7.7109375" customWidth="1"/>
    <col min="5635" max="5635" width="140.7109375" customWidth="1"/>
    <col min="5636" max="5636" width="25.5703125" customWidth="1"/>
    <col min="5637" max="5637" width="52.28515625" customWidth="1"/>
    <col min="5889" max="5890" width="7.7109375" customWidth="1"/>
    <col min="5891" max="5891" width="140.7109375" customWidth="1"/>
    <col min="5892" max="5892" width="25.5703125" customWidth="1"/>
    <col min="5893" max="5893" width="52.28515625" customWidth="1"/>
    <col min="6145" max="6146" width="7.7109375" customWidth="1"/>
    <col min="6147" max="6147" width="140.7109375" customWidth="1"/>
    <col min="6148" max="6148" width="25.5703125" customWidth="1"/>
    <col min="6149" max="6149" width="52.28515625" customWidth="1"/>
    <col min="6401" max="6402" width="7.7109375" customWidth="1"/>
    <col min="6403" max="6403" width="140.7109375" customWidth="1"/>
    <col min="6404" max="6404" width="25.5703125" customWidth="1"/>
    <col min="6405" max="6405" width="52.28515625" customWidth="1"/>
    <col min="6657" max="6658" width="7.7109375" customWidth="1"/>
    <col min="6659" max="6659" width="140.7109375" customWidth="1"/>
    <col min="6660" max="6660" width="25.5703125" customWidth="1"/>
    <col min="6661" max="6661" width="52.28515625" customWidth="1"/>
    <col min="6913" max="6914" width="7.7109375" customWidth="1"/>
    <col min="6915" max="6915" width="140.7109375" customWidth="1"/>
    <col min="6916" max="6916" width="25.5703125" customWidth="1"/>
    <col min="6917" max="6917" width="52.28515625" customWidth="1"/>
    <col min="7169" max="7170" width="7.7109375" customWidth="1"/>
    <col min="7171" max="7171" width="140.7109375" customWidth="1"/>
    <col min="7172" max="7172" width="25.5703125" customWidth="1"/>
    <col min="7173" max="7173" width="52.28515625" customWidth="1"/>
    <col min="7425" max="7426" width="7.7109375" customWidth="1"/>
    <col min="7427" max="7427" width="140.7109375" customWidth="1"/>
    <col min="7428" max="7428" width="25.5703125" customWidth="1"/>
    <col min="7429" max="7429" width="52.28515625" customWidth="1"/>
    <col min="7681" max="7682" width="7.7109375" customWidth="1"/>
    <col min="7683" max="7683" width="140.7109375" customWidth="1"/>
    <col min="7684" max="7684" width="25.5703125" customWidth="1"/>
    <col min="7685" max="7685" width="52.28515625" customWidth="1"/>
    <col min="7937" max="7938" width="7.7109375" customWidth="1"/>
    <col min="7939" max="7939" width="140.7109375" customWidth="1"/>
    <col min="7940" max="7940" width="25.5703125" customWidth="1"/>
    <col min="7941" max="7941" width="52.28515625" customWidth="1"/>
    <col min="8193" max="8194" width="7.7109375" customWidth="1"/>
    <col min="8195" max="8195" width="140.7109375" customWidth="1"/>
    <col min="8196" max="8196" width="25.5703125" customWidth="1"/>
    <col min="8197" max="8197" width="52.28515625" customWidth="1"/>
    <col min="8449" max="8450" width="7.7109375" customWidth="1"/>
    <col min="8451" max="8451" width="140.7109375" customWidth="1"/>
    <col min="8452" max="8452" width="25.5703125" customWidth="1"/>
    <col min="8453" max="8453" width="52.28515625" customWidth="1"/>
    <col min="8705" max="8706" width="7.7109375" customWidth="1"/>
    <col min="8707" max="8707" width="140.7109375" customWidth="1"/>
    <col min="8708" max="8708" width="25.5703125" customWidth="1"/>
    <col min="8709" max="8709" width="52.28515625" customWidth="1"/>
    <col min="8961" max="8962" width="7.7109375" customWidth="1"/>
    <col min="8963" max="8963" width="140.7109375" customWidth="1"/>
    <col min="8964" max="8964" width="25.5703125" customWidth="1"/>
    <col min="8965" max="8965" width="52.28515625" customWidth="1"/>
    <col min="9217" max="9218" width="7.7109375" customWidth="1"/>
    <col min="9219" max="9219" width="140.7109375" customWidth="1"/>
    <col min="9220" max="9220" width="25.5703125" customWidth="1"/>
    <col min="9221" max="9221" width="52.28515625" customWidth="1"/>
    <col min="9473" max="9474" width="7.7109375" customWidth="1"/>
    <col min="9475" max="9475" width="140.7109375" customWidth="1"/>
    <col min="9476" max="9476" width="25.5703125" customWidth="1"/>
    <col min="9477" max="9477" width="52.28515625" customWidth="1"/>
    <col min="9729" max="9730" width="7.7109375" customWidth="1"/>
    <col min="9731" max="9731" width="140.7109375" customWidth="1"/>
    <col min="9732" max="9732" width="25.5703125" customWidth="1"/>
    <col min="9733" max="9733" width="52.28515625" customWidth="1"/>
    <col min="9985" max="9986" width="7.7109375" customWidth="1"/>
    <col min="9987" max="9987" width="140.7109375" customWidth="1"/>
    <col min="9988" max="9988" width="25.5703125" customWidth="1"/>
    <col min="9989" max="9989" width="52.28515625" customWidth="1"/>
    <col min="10241" max="10242" width="7.7109375" customWidth="1"/>
    <col min="10243" max="10243" width="140.7109375" customWidth="1"/>
    <col min="10244" max="10244" width="25.5703125" customWidth="1"/>
    <col min="10245" max="10245" width="52.28515625" customWidth="1"/>
    <col min="10497" max="10498" width="7.7109375" customWidth="1"/>
    <col min="10499" max="10499" width="140.7109375" customWidth="1"/>
    <col min="10500" max="10500" width="25.5703125" customWidth="1"/>
    <col min="10501" max="10501" width="52.28515625" customWidth="1"/>
    <col min="10753" max="10754" width="7.7109375" customWidth="1"/>
    <col min="10755" max="10755" width="140.7109375" customWidth="1"/>
    <col min="10756" max="10756" width="25.5703125" customWidth="1"/>
    <col min="10757" max="10757" width="52.28515625" customWidth="1"/>
    <col min="11009" max="11010" width="7.7109375" customWidth="1"/>
    <col min="11011" max="11011" width="140.7109375" customWidth="1"/>
    <col min="11012" max="11012" width="25.5703125" customWidth="1"/>
    <col min="11013" max="11013" width="52.28515625" customWidth="1"/>
    <col min="11265" max="11266" width="7.7109375" customWidth="1"/>
    <col min="11267" max="11267" width="140.7109375" customWidth="1"/>
    <col min="11268" max="11268" width="25.5703125" customWidth="1"/>
    <col min="11269" max="11269" width="52.28515625" customWidth="1"/>
    <col min="11521" max="11522" width="7.7109375" customWidth="1"/>
    <col min="11523" max="11523" width="140.7109375" customWidth="1"/>
    <col min="11524" max="11524" width="25.5703125" customWidth="1"/>
    <col min="11525" max="11525" width="52.28515625" customWidth="1"/>
    <col min="11777" max="11778" width="7.7109375" customWidth="1"/>
    <col min="11779" max="11779" width="140.7109375" customWidth="1"/>
    <col min="11780" max="11780" width="25.5703125" customWidth="1"/>
    <col min="11781" max="11781" width="52.28515625" customWidth="1"/>
    <col min="12033" max="12034" width="7.7109375" customWidth="1"/>
    <col min="12035" max="12035" width="140.7109375" customWidth="1"/>
    <col min="12036" max="12036" width="25.5703125" customWidth="1"/>
    <col min="12037" max="12037" width="52.28515625" customWidth="1"/>
    <col min="12289" max="12290" width="7.7109375" customWidth="1"/>
    <col min="12291" max="12291" width="140.7109375" customWidth="1"/>
    <col min="12292" max="12292" width="25.5703125" customWidth="1"/>
    <col min="12293" max="12293" width="52.28515625" customWidth="1"/>
    <col min="12545" max="12546" width="7.7109375" customWidth="1"/>
    <col min="12547" max="12547" width="140.7109375" customWidth="1"/>
    <col min="12548" max="12548" width="25.5703125" customWidth="1"/>
    <col min="12549" max="12549" width="52.28515625" customWidth="1"/>
    <col min="12801" max="12802" width="7.7109375" customWidth="1"/>
    <col min="12803" max="12803" width="140.7109375" customWidth="1"/>
    <col min="12804" max="12804" width="25.5703125" customWidth="1"/>
    <col min="12805" max="12805" width="52.28515625" customWidth="1"/>
    <col min="13057" max="13058" width="7.7109375" customWidth="1"/>
    <col min="13059" max="13059" width="140.7109375" customWidth="1"/>
    <col min="13060" max="13060" width="25.5703125" customWidth="1"/>
    <col min="13061" max="13061" width="52.28515625" customWidth="1"/>
    <col min="13313" max="13314" width="7.7109375" customWidth="1"/>
    <col min="13315" max="13315" width="140.7109375" customWidth="1"/>
    <col min="13316" max="13316" width="25.5703125" customWidth="1"/>
    <col min="13317" max="13317" width="52.28515625" customWidth="1"/>
    <col min="13569" max="13570" width="7.7109375" customWidth="1"/>
    <col min="13571" max="13571" width="140.7109375" customWidth="1"/>
    <col min="13572" max="13572" width="25.5703125" customWidth="1"/>
    <col min="13573" max="13573" width="52.28515625" customWidth="1"/>
    <col min="13825" max="13826" width="7.7109375" customWidth="1"/>
    <col min="13827" max="13827" width="140.7109375" customWidth="1"/>
    <col min="13828" max="13828" width="25.5703125" customWidth="1"/>
    <col min="13829" max="13829" width="52.28515625" customWidth="1"/>
    <col min="14081" max="14082" width="7.7109375" customWidth="1"/>
    <col min="14083" max="14083" width="140.7109375" customWidth="1"/>
    <col min="14084" max="14084" width="25.5703125" customWidth="1"/>
    <col min="14085" max="14085" width="52.28515625" customWidth="1"/>
    <col min="14337" max="14338" width="7.7109375" customWidth="1"/>
    <col min="14339" max="14339" width="140.7109375" customWidth="1"/>
    <col min="14340" max="14340" width="25.5703125" customWidth="1"/>
    <col min="14341" max="14341" width="52.28515625" customWidth="1"/>
    <col min="14593" max="14594" width="7.7109375" customWidth="1"/>
    <col min="14595" max="14595" width="140.7109375" customWidth="1"/>
    <col min="14596" max="14596" width="25.5703125" customWidth="1"/>
    <col min="14597" max="14597" width="52.28515625" customWidth="1"/>
    <col min="14849" max="14850" width="7.7109375" customWidth="1"/>
    <col min="14851" max="14851" width="140.7109375" customWidth="1"/>
    <col min="14852" max="14852" width="25.5703125" customWidth="1"/>
    <col min="14853" max="14853" width="52.28515625" customWidth="1"/>
    <col min="15105" max="15106" width="7.7109375" customWidth="1"/>
    <col min="15107" max="15107" width="140.7109375" customWidth="1"/>
    <col min="15108" max="15108" width="25.5703125" customWidth="1"/>
    <col min="15109" max="15109" width="52.28515625" customWidth="1"/>
    <col min="15361" max="15362" width="7.7109375" customWidth="1"/>
    <col min="15363" max="15363" width="140.7109375" customWidth="1"/>
    <col min="15364" max="15364" width="25.5703125" customWidth="1"/>
    <col min="15365" max="15365" width="52.28515625" customWidth="1"/>
    <col min="15617" max="15618" width="7.7109375" customWidth="1"/>
    <col min="15619" max="15619" width="140.7109375" customWidth="1"/>
    <col min="15620" max="15620" width="25.5703125" customWidth="1"/>
    <col min="15621" max="15621" width="52.28515625" customWidth="1"/>
    <col min="15873" max="15874" width="7.7109375" customWidth="1"/>
    <col min="15875" max="15875" width="140.7109375" customWidth="1"/>
    <col min="15876" max="15876" width="25.5703125" customWidth="1"/>
    <col min="15877" max="15877" width="52.28515625" customWidth="1"/>
    <col min="16129" max="16130" width="7.7109375" customWidth="1"/>
    <col min="16131" max="16131" width="140.7109375" customWidth="1"/>
    <col min="16132" max="16132" width="25.5703125" customWidth="1"/>
    <col min="16133" max="16133" width="52.28515625" customWidth="1"/>
  </cols>
  <sheetData>
    <row r="1" spans="1:3" ht="60" customHeight="1" x14ac:dyDescent="0.25">
      <c r="A1" s="3" t="s">
        <v>80</v>
      </c>
      <c r="B1" s="3"/>
      <c r="C1" s="3"/>
    </row>
    <row r="2" spans="1:3" ht="19.5" customHeight="1" x14ac:dyDescent="0.25">
      <c r="A2" s="6" t="s">
        <v>131</v>
      </c>
    </row>
    <row r="3" spans="1:3" ht="12.75" customHeight="1" x14ac:dyDescent="0.25">
      <c r="A3" s="1" t="s">
        <v>132</v>
      </c>
    </row>
    <row r="4" spans="1:3" ht="12.75" customHeight="1" x14ac:dyDescent="0.25"/>
    <row r="5" spans="1:3" ht="12.75" customHeight="1" x14ac:dyDescent="0.25">
      <c r="B5" s="7" t="s">
        <v>90</v>
      </c>
    </row>
    <row r="6" spans="1:3" ht="12.75" customHeight="1" x14ac:dyDescent="0.25">
      <c r="B6" s="8" t="s">
        <v>91</v>
      </c>
    </row>
    <row r="7" spans="1:3" ht="12.75" customHeight="1" x14ac:dyDescent="0.25">
      <c r="A7" s="9"/>
      <c r="B7" s="13">
        <v>14.1</v>
      </c>
      <c r="C7" s="16" t="s">
        <v>105</v>
      </c>
    </row>
    <row r="8" spans="1:3" x14ac:dyDescent="0.25">
      <c r="B8" s="10"/>
      <c r="C8" s="11"/>
    </row>
    <row r="9" spans="1:3" x14ac:dyDescent="0.25">
      <c r="B9" s="53"/>
      <c r="C9" s="53"/>
    </row>
    <row r="10" spans="1:3" ht="15.75" x14ac:dyDescent="0.25">
      <c r="B10" s="12" t="s">
        <v>92</v>
      </c>
      <c r="C10" s="13"/>
    </row>
    <row r="11" spans="1:3" ht="15.75" x14ac:dyDescent="0.25">
      <c r="B11" s="7"/>
      <c r="C11" s="53"/>
    </row>
    <row r="12" spans="1:3" x14ac:dyDescent="0.25">
      <c r="B12" s="14"/>
      <c r="C12" s="53"/>
    </row>
    <row r="13" spans="1:3" x14ac:dyDescent="0.25">
      <c r="B13" s="14"/>
      <c r="C13" s="53"/>
    </row>
    <row r="14" spans="1:3" ht="15.75" x14ac:dyDescent="0.25">
      <c r="B14" s="6" t="s">
        <v>93</v>
      </c>
      <c r="C14" s="53"/>
    </row>
    <row r="15" spans="1:3" x14ac:dyDescent="0.25">
      <c r="B15" s="15"/>
      <c r="C15" s="15"/>
    </row>
    <row r="16" spans="1:3" ht="21.95" customHeight="1" x14ac:dyDescent="0.25">
      <c r="B16" s="138" t="s">
        <v>134</v>
      </c>
      <c r="C16" s="138"/>
    </row>
    <row r="17" spans="2:3" x14ac:dyDescent="0.25">
      <c r="B17" s="15"/>
      <c r="C17" s="15"/>
    </row>
    <row r="18" spans="2:3" x14ac:dyDescent="0.25">
      <c r="B18" s="15"/>
      <c r="C18" s="15"/>
    </row>
    <row r="19" spans="2:3" x14ac:dyDescent="0.25">
      <c r="B19" s="139" t="s">
        <v>129</v>
      </c>
      <c r="C19" s="139"/>
    </row>
  </sheetData>
  <mergeCells count="2">
    <mergeCell ref="B16:C16"/>
    <mergeCell ref="B19:C19"/>
  </mergeCells>
  <hyperlinks>
    <hyperlink ref="B10:C10" r:id="rId1" display="More information available from the ABS web site" xr:uid="{11CF0E71-4E51-481C-9F60-3774256C3F4E}"/>
    <hyperlink ref="B19:C19" r:id="rId2" display="© Commonwealth of Australia 2024" xr:uid="{63541C93-4050-4275-84E3-F10D5213BB5A}"/>
    <hyperlink ref="B7" location="'Table 14.1'!A1" display="14.1" xr:uid="{12889E7B-A403-4769-A312-50D09EF738E8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3F61-CB36-4742-BB4B-9D43D25AEEA7}">
  <sheetPr codeName="Sheet64">
    <tabColor theme="4" tint="-0.249977111117893"/>
  </sheetPr>
  <dimension ref="A1:AF132"/>
  <sheetViews>
    <sheetView showGridLines="0" zoomScaleNormal="100" workbookViewId="0"/>
  </sheetViews>
  <sheetFormatPr defaultRowHeight="15" x14ac:dyDescent="0.25"/>
  <cols>
    <col min="1" max="1" width="9" customWidth="1"/>
    <col min="2" max="2" width="12.42578125" customWidth="1"/>
    <col min="3" max="3" width="10" customWidth="1"/>
    <col min="4" max="4" width="7.42578125" bestFit="1" customWidth="1"/>
    <col min="5" max="5" width="5" customWidth="1"/>
    <col min="6" max="6" width="6.28515625" customWidth="1"/>
    <col min="7" max="8" width="4.28515625" customWidth="1"/>
    <col min="9" max="9" width="2.85546875" customWidth="1"/>
    <col min="10" max="10" width="5.28515625" bestFit="1" customWidth="1"/>
    <col min="11" max="11" width="3.7109375" customWidth="1"/>
    <col min="12" max="12" width="6" customWidth="1"/>
    <col min="13" max="13" width="3.85546875" customWidth="1"/>
    <col min="14" max="14" width="6" customWidth="1"/>
    <col min="15" max="15" width="5.42578125" bestFit="1" customWidth="1"/>
    <col min="16" max="16" width="3.85546875" customWidth="1"/>
    <col min="17" max="18" width="6.140625" customWidth="1"/>
    <col min="19" max="19" width="43.140625" style="102" bestFit="1" customWidth="1"/>
    <col min="20" max="20" width="13.85546875" style="102" bestFit="1" customWidth="1"/>
    <col min="21" max="21" width="14" style="102" customWidth="1"/>
    <col min="22" max="26" width="13.85546875" style="102" bestFit="1" customWidth="1"/>
    <col min="27" max="27" width="4" style="102" customWidth="1"/>
    <col min="28" max="28" width="11.5703125" style="102" bestFit="1" customWidth="1"/>
    <col min="29" max="29" width="4.140625" style="102" customWidth="1"/>
    <col min="30" max="30" width="11.5703125" style="102" bestFit="1" customWidth="1"/>
    <col min="31" max="31" width="4.42578125" style="102" customWidth="1"/>
    <col min="32" max="32" width="10.28515625" style="102" bestFit="1" customWidth="1"/>
    <col min="33" max="33" width="4.85546875" customWidth="1"/>
  </cols>
  <sheetData>
    <row r="1" spans="1:32" ht="60" customHeight="1" x14ac:dyDescent="0.3">
      <c r="A1" s="3" t="s">
        <v>80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S1" s="100" t="s">
        <v>105</v>
      </c>
      <c r="T1" s="100"/>
      <c r="U1" s="100"/>
      <c r="V1" s="100"/>
      <c r="W1" s="100"/>
      <c r="X1" s="100"/>
      <c r="Y1" s="101" t="s">
        <v>115</v>
      </c>
      <c r="Z1" s="101"/>
      <c r="AB1" s="103"/>
      <c r="AC1" s="103"/>
      <c r="AD1" s="103"/>
      <c r="AE1" s="103"/>
      <c r="AF1" s="103"/>
    </row>
    <row r="2" spans="1:32" ht="19.5" customHeight="1" x14ac:dyDescent="0.3">
      <c r="A2" s="56" t="str">
        <f>'State data for spotlight'!$C$3&amp;" Jobs in Australia Spotlights by LGA"</f>
        <v>Australian Capital Territory Jobs in Australia Spotlights by LGA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S2" s="100"/>
      <c r="T2" s="104" t="s">
        <v>59</v>
      </c>
      <c r="U2" s="104" t="s">
        <v>89</v>
      </c>
      <c r="V2" s="104" t="s">
        <v>108</v>
      </c>
      <c r="W2" s="104" t="s">
        <v>118</v>
      </c>
      <c r="X2" s="104" t="s">
        <v>121</v>
      </c>
      <c r="Y2" s="104" t="s">
        <v>127</v>
      </c>
      <c r="Z2" s="104" t="s">
        <v>133</v>
      </c>
      <c r="AB2" s="141" t="str">
        <f>$Z$2</f>
        <v>2021-22</v>
      </c>
      <c r="AC2" s="141"/>
      <c r="AD2" s="141"/>
      <c r="AE2" s="141"/>
      <c r="AF2" s="141"/>
    </row>
    <row r="3" spans="1:32" ht="15" customHeight="1" x14ac:dyDescent="0.25">
      <c r="A3" s="57" t="s">
        <v>132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S3" s="105"/>
      <c r="U3" s="102" t="s">
        <v>105</v>
      </c>
      <c r="Y3" s="106" t="s">
        <v>115</v>
      </c>
      <c r="Z3" s="106"/>
      <c r="AB3" s="107" t="s">
        <v>24</v>
      </c>
      <c r="AD3" s="107" t="s">
        <v>25</v>
      </c>
      <c r="AF3" s="107" t="s">
        <v>26</v>
      </c>
    </row>
    <row r="4" spans="1:32" ht="15" customHeight="1" x14ac:dyDescent="0.25">
      <c r="A4" s="22" t="str">
        <f>"Table "&amp;$Y$3&amp;" "&amp;$U$3&amp;", "&amp;$Z$2</f>
        <v>Table 14.1 Australian Capital Territory, 2021-22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S4" s="108" t="s">
        <v>27</v>
      </c>
      <c r="T4" s="109"/>
      <c r="U4" s="109"/>
      <c r="V4" s="109">
        <v>357200</v>
      </c>
      <c r="W4" s="109">
        <v>372856</v>
      </c>
      <c r="X4" s="109">
        <v>383543</v>
      </c>
      <c r="Y4" s="109">
        <v>397473</v>
      </c>
      <c r="Z4" s="109">
        <v>429186</v>
      </c>
      <c r="AB4" s="110" t="str">
        <f>TEXT(Z4,"###,###")</f>
        <v>429,186</v>
      </c>
      <c r="AD4" s="111">
        <f>Z4/Y4-1</f>
        <v>7.9786551539349881E-2</v>
      </c>
      <c r="AF4" s="111">
        <f>Z4/V4-1</f>
        <v>0.20152855543113102</v>
      </c>
    </row>
    <row r="5" spans="1:32" ht="17.25" customHeight="1" x14ac:dyDescent="0.25">
      <c r="A5" s="5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S5" s="112" t="s">
        <v>81</v>
      </c>
      <c r="T5" s="109"/>
      <c r="U5" s="109"/>
      <c r="V5" s="109">
        <v>180013</v>
      </c>
      <c r="W5" s="109">
        <v>187148</v>
      </c>
      <c r="X5" s="109">
        <v>192664</v>
      </c>
      <c r="Y5" s="109">
        <v>199546</v>
      </c>
      <c r="Z5" s="109">
        <v>214906</v>
      </c>
      <c r="AB5" s="110" t="str">
        <f>TEXT(Z5,"###,###")</f>
        <v>214,906</v>
      </c>
      <c r="AD5" s="111">
        <f t="shared" ref="AD5:AD9" si="0">Z5/Y5-1</f>
        <v>7.6974732643099841E-2</v>
      </c>
      <c r="AF5" s="111">
        <f t="shared" ref="AF5:AF9" si="1">Z5/V5-1</f>
        <v>0.19383600073328044</v>
      </c>
    </row>
    <row r="6" spans="1:32" ht="16.5" customHeight="1" x14ac:dyDescent="0.25">
      <c r="A6" s="59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S6" s="112" t="s">
        <v>82</v>
      </c>
      <c r="T6" s="109"/>
      <c r="U6" s="109"/>
      <c r="V6" s="109">
        <v>177187</v>
      </c>
      <c r="W6" s="109">
        <v>185712</v>
      </c>
      <c r="X6" s="109">
        <v>190871</v>
      </c>
      <c r="Y6" s="109">
        <v>197624</v>
      </c>
      <c r="Z6" s="109">
        <v>214037</v>
      </c>
      <c r="AB6" s="110" t="str">
        <f>TEXT(Z6,"###,###")</f>
        <v>214,037</v>
      </c>
      <c r="AD6" s="111">
        <f t="shared" si="0"/>
        <v>8.3051653645306311E-2</v>
      </c>
      <c r="AF6" s="111">
        <f t="shared" si="1"/>
        <v>0.20797236817599485</v>
      </c>
    </row>
    <row r="7" spans="1:32" ht="16.5" customHeight="1" thickBot="1" x14ac:dyDescent="0.3">
      <c r="A7" s="60" t="str">
        <f>"QUICK STATS for "&amp;Z2&amp;" *"</f>
        <v>QUICK STATS for 2021-22 *</v>
      </c>
      <c r="B7" s="23"/>
      <c r="C7" s="23"/>
      <c r="D7" s="5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S7" s="108" t="s">
        <v>6</v>
      </c>
      <c r="T7" s="109"/>
      <c r="U7" s="109"/>
      <c r="V7" s="109">
        <v>254719</v>
      </c>
      <c r="W7" s="109">
        <v>262275</v>
      </c>
      <c r="X7" s="109">
        <v>268450</v>
      </c>
      <c r="Y7" s="109">
        <v>273596</v>
      </c>
      <c r="Z7" s="109">
        <v>283314</v>
      </c>
      <c r="AB7" s="110" t="str">
        <f>TEXT(Z7,"###,###")</f>
        <v>283,314</v>
      </c>
      <c r="AD7" s="111">
        <f t="shared" si="0"/>
        <v>3.551952513925638E-2</v>
      </c>
      <c r="AF7" s="111">
        <f t="shared" si="1"/>
        <v>0.11226096207978209</v>
      </c>
    </row>
    <row r="8" spans="1:32" ht="17.25" customHeight="1" x14ac:dyDescent="0.25">
      <c r="A8" s="61" t="s">
        <v>12</v>
      </c>
      <c r="B8" s="62"/>
      <c r="C8" s="28"/>
      <c r="D8" s="63" t="str">
        <f>AB4</f>
        <v>429,186</v>
      </c>
      <c r="E8" s="64"/>
      <c r="F8" s="23"/>
      <c r="G8" s="61" t="s">
        <v>6</v>
      </c>
      <c r="H8" s="28"/>
      <c r="I8" s="62"/>
      <c r="J8" s="65"/>
      <c r="K8" s="62"/>
      <c r="L8" s="62"/>
      <c r="M8" s="66"/>
      <c r="N8" s="28"/>
      <c r="O8" s="67" t="str">
        <f>AB7</f>
        <v>283,314</v>
      </c>
      <c r="P8" s="64"/>
      <c r="S8" s="108" t="s">
        <v>83</v>
      </c>
      <c r="T8" s="109"/>
      <c r="U8" s="109"/>
      <c r="V8" s="109">
        <v>55999</v>
      </c>
      <c r="W8" s="109">
        <v>56739.28</v>
      </c>
      <c r="X8" s="109">
        <v>56440.04</v>
      </c>
      <c r="Y8" s="109">
        <v>59925</v>
      </c>
      <c r="Z8" s="109">
        <v>59960.89</v>
      </c>
      <c r="AB8" s="110" t="str">
        <f>TEXT(Z8,"$###,###")</f>
        <v>$59,961</v>
      </c>
      <c r="AD8" s="111">
        <f t="shared" si="0"/>
        <v>5.9891531080524807E-4</v>
      </c>
      <c r="AF8" s="111">
        <f t="shared" si="1"/>
        <v>7.0749299094626572E-2</v>
      </c>
    </row>
    <row r="9" spans="1:32" x14ac:dyDescent="0.25">
      <c r="A9" s="29" t="s">
        <v>14</v>
      </c>
      <c r="B9" s="68"/>
      <c r="C9" s="69"/>
      <c r="D9" s="70">
        <f>AD104</f>
        <v>62.363404211693762</v>
      </c>
      <c r="E9" s="71" t="s">
        <v>84</v>
      </c>
      <c r="F9" s="23"/>
      <c r="G9" s="72" t="s">
        <v>81</v>
      </c>
      <c r="H9" s="69"/>
      <c r="I9" s="68"/>
      <c r="J9" s="69"/>
      <c r="K9" s="68"/>
      <c r="L9" s="68"/>
      <c r="M9" s="73"/>
      <c r="N9" s="69"/>
      <c r="O9" s="70">
        <f>AD127</f>
        <v>50.523447482298792</v>
      </c>
      <c r="P9" s="71" t="s">
        <v>84</v>
      </c>
      <c r="S9" s="108" t="s">
        <v>7</v>
      </c>
      <c r="T9" s="109"/>
      <c r="U9" s="109"/>
      <c r="V9" s="109">
        <v>18587883433</v>
      </c>
      <c r="W9" s="109">
        <v>19712887980</v>
      </c>
      <c r="X9" s="109">
        <v>20916456376</v>
      </c>
      <c r="Y9" s="109">
        <v>22301702991</v>
      </c>
      <c r="Z9" s="109">
        <v>23757455193</v>
      </c>
      <c r="AB9" s="110" t="str">
        <f>TEXT(Z9/1000000,"$#,###.0")&amp;" mil"</f>
        <v>$23,757.5 mil</v>
      </c>
      <c r="AD9" s="111">
        <f t="shared" si="0"/>
        <v>6.5275382897327594E-2</v>
      </c>
      <c r="AF9" s="111">
        <f t="shared" si="1"/>
        <v>0.27811513767200635</v>
      </c>
    </row>
    <row r="10" spans="1:32" x14ac:dyDescent="0.25">
      <c r="A10" s="29" t="s">
        <v>17</v>
      </c>
      <c r="B10" s="68"/>
      <c r="C10" s="69"/>
      <c r="D10" s="70">
        <f>AD105</f>
        <v>32.746408317139888</v>
      </c>
      <c r="E10" s="71" t="s">
        <v>84</v>
      </c>
      <c r="F10" s="23"/>
      <c r="G10" s="72" t="s">
        <v>82</v>
      </c>
      <c r="H10" s="69"/>
      <c r="I10" s="68"/>
      <c r="J10" s="69"/>
      <c r="K10" s="68"/>
      <c r="L10" s="68"/>
      <c r="M10" s="73"/>
      <c r="N10" s="69"/>
      <c r="O10" s="70">
        <f>AD128</f>
        <v>49.404547604424771</v>
      </c>
      <c r="P10" s="71" t="s">
        <v>84</v>
      </c>
      <c r="S10" s="108"/>
    </row>
    <row r="11" spans="1:32" x14ac:dyDescent="0.25">
      <c r="A11" s="30"/>
      <c r="B11" s="68"/>
      <c r="C11" s="69"/>
      <c r="D11" s="74"/>
      <c r="E11" s="71"/>
      <c r="F11" s="23"/>
      <c r="G11" s="75" t="s">
        <v>85</v>
      </c>
      <c r="H11" s="76"/>
      <c r="I11" s="77"/>
      <c r="J11" s="77"/>
      <c r="K11" s="77"/>
      <c r="L11" s="77"/>
      <c r="M11" s="68"/>
      <c r="N11" s="69"/>
      <c r="O11" s="70">
        <f>T130</f>
        <v>89.14984787197244</v>
      </c>
      <c r="P11" s="71" t="s">
        <v>84</v>
      </c>
      <c r="S11" s="108" t="s">
        <v>29</v>
      </c>
      <c r="T11" s="113"/>
      <c r="U11" s="113"/>
      <c r="V11" s="113">
        <v>332320</v>
      </c>
      <c r="W11" s="113">
        <v>346339</v>
      </c>
      <c r="X11" s="113">
        <v>356144</v>
      </c>
      <c r="Y11" s="113">
        <v>367655</v>
      </c>
      <c r="Z11" s="113">
        <v>398446</v>
      </c>
    </row>
    <row r="12" spans="1:32" x14ac:dyDescent="0.25">
      <c r="A12" s="30" t="s">
        <v>18</v>
      </c>
      <c r="B12" s="68"/>
      <c r="C12" s="69"/>
      <c r="D12" s="74"/>
      <c r="E12" s="71"/>
      <c r="F12" s="23"/>
      <c r="G12" s="75" t="s">
        <v>11</v>
      </c>
      <c r="H12" s="76"/>
      <c r="I12" s="77"/>
      <c r="J12" s="77"/>
      <c r="K12" s="77"/>
      <c r="L12" s="77"/>
      <c r="M12" s="68"/>
      <c r="N12" s="69"/>
      <c r="O12" s="70">
        <f>T131</f>
        <v>3.9030898578961857</v>
      </c>
      <c r="P12" s="71" t="s">
        <v>84</v>
      </c>
      <c r="S12" s="108" t="s">
        <v>30</v>
      </c>
      <c r="T12" s="113"/>
      <c r="U12" s="113"/>
      <c r="V12" s="113">
        <v>24880</v>
      </c>
      <c r="W12" s="113">
        <v>26521</v>
      </c>
      <c r="X12" s="113">
        <v>27402</v>
      </c>
      <c r="Y12" s="113">
        <v>29818</v>
      </c>
      <c r="Z12" s="113">
        <v>30737</v>
      </c>
    </row>
    <row r="13" spans="1:32" ht="15" customHeight="1" x14ac:dyDescent="0.25">
      <c r="A13" s="29" t="s">
        <v>19</v>
      </c>
      <c r="B13" s="69"/>
      <c r="C13" s="69"/>
      <c r="D13" s="70">
        <f>AD108</f>
        <v>10.927197066073917</v>
      </c>
      <c r="E13" s="71" t="s">
        <v>84</v>
      </c>
      <c r="F13" s="23"/>
      <c r="G13" s="142" t="s">
        <v>125</v>
      </c>
      <c r="H13" s="143"/>
      <c r="I13" s="143"/>
      <c r="J13" s="143"/>
      <c r="K13" s="143"/>
      <c r="L13" s="143"/>
      <c r="M13" s="78"/>
      <c r="N13" s="69"/>
      <c r="O13" s="70">
        <f>T132</f>
        <v>6.9463563396090553</v>
      </c>
      <c r="P13" s="71" t="s">
        <v>84</v>
      </c>
      <c r="S13" s="108"/>
      <c r="T13" s="108"/>
      <c r="AB13" s="114"/>
    </row>
    <row r="14" spans="1:32" ht="15" customHeight="1" x14ac:dyDescent="0.25">
      <c r="A14" s="29" t="s">
        <v>20</v>
      </c>
      <c r="B14" s="69"/>
      <c r="C14" s="69"/>
      <c r="D14" s="70">
        <f>AD109</f>
        <v>11.931423671787989</v>
      </c>
      <c r="E14" s="71" t="s">
        <v>84</v>
      </c>
      <c r="F14" s="23"/>
      <c r="G14" s="75" t="s">
        <v>94</v>
      </c>
      <c r="H14" s="68"/>
      <c r="I14" s="68"/>
      <c r="J14" s="68"/>
      <c r="K14" s="74"/>
      <c r="L14" s="69"/>
      <c r="M14" s="68"/>
      <c r="N14" s="69"/>
      <c r="O14" s="74" t="str">
        <f>AB118</f>
        <v>39.3</v>
      </c>
      <c r="P14" s="71" t="s">
        <v>95</v>
      </c>
      <c r="S14" s="115" t="s">
        <v>31</v>
      </c>
      <c r="T14" s="115"/>
      <c r="U14" s="107"/>
      <c r="V14" s="107"/>
      <c r="W14" s="107"/>
      <c r="X14" s="107"/>
      <c r="Y14" s="107"/>
      <c r="Z14" s="107"/>
      <c r="AB14" s="115" t="s">
        <v>32</v>
      </c>
    </row>
    <row r="15" spans="1:32" ht="15" customHeight="1" x14ac:dyDescent="0.25">
      <c r="A15" s="29" t="s">
        <v>21</v>
      </c>
      <c r="B15" s="69"/>
      <c r="C15" s="69"/>
      <c r="D15" s="70">
        <f>AD110</f>
        <v>18.999920780267761</v>
      </c>
      <c r="E15" s="71" t="s">
        <v>84</v>
      </c>
      <c r="F15" s="23"/>
      <c r="G15" s="32" t="s">
        <v>119</v>
      </c>
      <c r="H15" s="69"/>
      <c r="I15" s="69"/>
      <c r="J15" s="69"/>
      <c r="K15" s="79"/>
      <c r="L15" s="69"/>
      <c r="M15" s="69"/>
      <c r="N15" s="69"/>
      <c r="O15" s="70">
        <f>AB38</f>
        <v>20.425890890608233</v>
      </c>
      <c r="P15" s="71" t="s">
        <v>84</v>
      </c>
      <c r="S15" s="116" t="s">
        <v>60</v>
      </c>
      <c r="T15" s="116"/>
      <c r="U15" s="117"/>
      <c r="V15" s="117">
        <v>1223</v>
      </c>
      <c r="W15" s="117">
        <v>1300</v>
      </c>
      <c r="X15" s="117">
        <v>1231</v>
      </c>
      <c r="Y15" s="113">
        <v>1301</v>
      </c>
      <c r="Z15" s="113">
        <v>1289</v>
      </c>
      <c r="AB15" s="118">
        <f t="shared" ref="AB15:AB34" si="2">IF(Z15="np",0,Z15/$Z$34)</f>
        <v>3.0033528508552217E-3</v>
      </c>
    </row>
    <row r="16" spans="1:32" ht="15" customHeight="1" thickBot="1" x14ac:dyDescent="0.3">
      <c r="A16" s="80" t="s">
        <v>22</v>
      </c>
      <c r="B16" s="34"/>
      <c r="C16" s="34"/>
      <c r="D16" s="81">
        <f>AD111</f>
        <v>53.250805012279059</v>
      </c>
      <c r="E16" s="82" t="s">
        <v>84</v>
      </c>
      <c r="F16" s="23"/>
      <c r="G16" s="83" t="s">
        <v>120</v>
      </c>
      <c r="H16" s="34"/>
      <c r="I16" s="34"/>
      <c r="J16" s="34"/>
      <c r="K16" s="35"/>
      <c r="L16" s="34"/>
      <c r="M16" s="34"/>
      <c r="N16" s="34"/>
      <c r="O16" s="81">
        <f>AB37</f>
        <v>79.57410910939177</v>
      </c>
      <c r="P16" s="36" t="s">
        <v>84</v>
      </c>
      <c r="S16" s="116" t="s">
        <v>61</v>
      </c>
      <c r="T16" s="116"/>
      <c r="U16" s="117"/>
      <c r="V16" s="117">
        <v>218</v>
      </c>
      <c r="W16" s="117">
        <v>219</v>
      </c>
      <c r="X16" s="117">
        <v>246</v>
      </c>
      <c r="Y16" s="113">
        <v>239</v>
      </c>
      <c r="Z16" s="113">
        <v>265</v>
      </c>
      <c r="AB16" s="118">
        <f t="shared" si="2"/>
        <v>6.1744647438063125E-4</v>
      </c>
    </row>
    <row r="17" spans="1:2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S17" s="116" t="s">
        <v>62</v>
      </c>
      <c r="T17" s="116"/>
      <c r="U17" s="117"/>
      <c r="V17" s="117">
        <v>6837</v>
      </c>
      <c r="W17" s="117">
        <v>6779</v>
      </c>
      <c r="X17" s="117">
        <v>6504</v>
      </c>
      <c r="Y17" s="113">
        <v>6954</v>
      </c>
      <c r="Z17" s="113">
        <v>7265</v>
      </c>
      <c r="AB17" s="118">
        <f t="shared" si="2"/>
        <v>1.69273533448124E-2</v>
      </c>
    </row>
    <row r="18" spans="1:28" x14ac:dyDescent="0.25">
      <c r="A18" s="60" t="s">
        <v>8</v>
      </c>
      <c r="B18" s="60"/>
      <c r="C18" s="60"/>
      <c r="D18" s="60"/>
      <c r="E18" s="60"/>
      <c r="F18" s="60"/>
      <c r="G18" s="60" t="s">
        <v>130</v>
      </c>
      <c r="H18" s="60"/>
      <c r="I18" s="60"/>
      <c r="J18" s="60"/>
      <c r="K18" s="60"/>
      <c r="L18" s="60"/>
      <c r="M18" s="60"/>
      <c r="N18" s="60"/>
      <c r="O18" s="60"/>
      <c r="P18" s="60"/>
      <c r="S18" s="116" t="s">
        <v>63</v>
      </c>
      <c r="T18" s="116"/>
      <c r="U18" s="117"/>
      <c r="V18" s="117">
        <v>1608</v>
      </c>
      <c r="W18" s="117">
        <v>1738</v>
      </c>
      <c r="X18" s="117">
        <v>1716</v>
      </c>
      <c r="Y18" s="113">
        <v>1673</v>
      </c>
      <c r="Z18" s="113">
        <v>1806</v>
      </c>
      <c r="AB18" s="118">
        <f t="shared" si="2"/>
        <v>4.2079559725713969E-3</v>
      </c>
    </row>
    <row r="19" spans="1:28" x14ac:dyDescent="0.25">
      <c r="A19" s="60" t="str">
        <f>$S$1&amp;" ("&amp;$V$2&amp;" to "&amp;$Z$2&amp;")"</f>
        <v>Australian Capital Territory (2017-18 to 2021-22)</v>
      </c>
      <c r="B19" s="60"/>
      <c r="C19" s="60"/>
      <c r="D19" s="60"/>
      <c r="E19" s="60"/>
      <c r="F19" s="60"/>
      <c r="G19" s="60" t="str">
        <f>$S$1&amp;" ("&amp;$V$2&amp;" to "&amp;$Z$2&amp;")"</f>
        <v>Australian Capital Territory (2017-18 to 2021-22)</v>
      </c>
      <c r="H19" s="60"/>
      <c r="I19" s="60"/>
      <c r="J19" s="60"/>
      <c r="K19" s="60"/>
      <c r="L19" s="60"/>
      <c r="M19" s="60"/>
      <c r="N19" s="60"/>
      <c r="O19" s="60"/>
      <c r="P19" s="60"/>
      <c r="S19" s="116" t="s">
        <v>64</v>
      </c>
      <c r="T19" s="116"/>
      <c r="U19" s="117"/>
      <c r="V19" s="117">
        <v>18200</v>
      </c>
      <c r="W19" s="117">
        <v>19350</v>
      </c>
      <c r="X19" s="117">
        <v>19787</v>
      </c>
      <c r="Y19" s="113">
        <v>21202</v>
      </c>
      <c r="Z19" s="113">
        <v>22146</v>
      </c>
      <c r="AB19" s="118">
        <f t="shared" si="2"/>
        <v>5.1599885364654569E-2</v>
      </c>
    </row>
    <row r="20" spans="1:28" x14ac:dyDescent="0.25">
      <c r="S20" s="116" t="s">
        <v>65</v>
      </c>
      <c r="T20" s="116"/>
      <c r="U20" s="117"/>
      <c r="V20" s="117">
        <v>4645</v>
      </c>
      <c r="W20" s="117">
        <v>4805</v>
      </c>
      <c r="X20" s="117">
        <v>4475</v>
      </c>
      <c r="Y20" s="113">
        <v>4786</v>
      </c>
      <c r="Z20" s="113">
        <v>5134</v>
      </c>
      <c r="AB20" s="118">
        <f t="shared" si="2"/>
        <v>1.1962151696113815E-2</v>
      </c>
    </row>
    <row r="21" spans="1:28" x14ac:dyDescent="0.25">
      <c r="S21" s="116" t="s">
        <v>66</v>
      </c>
      <c r="T21" s="116"/>
      <c r="U21" s="117"/>
      <c r="V21" s="117">
        <v>26280</v>
      </c>
      <c r="W21" s="117">
        <v>27295</v>
      </c>
      <c r="X21" s="117">
        <v>27519</v>
      </c>
      <c r="Y21" s="113">
        <v>28545</v>
      </c>
      <c r="Z21" s="113">
        <v>31644</v>
      </c>
      <c r="AB21" s="118">
        <f t="shared" si="2"/>
        <v>7.3730099001134697E-2</v>
      </c>
    </row>
    <row r="22" spans="1:28" x14ac:dyDescent="0.25">
      <c r="S22" s="116" t="s">
        <v>67</v>
      </c>
      <c r="T22" s="116"/>
      <c r="U22" s="117"/>
      <c r="V22" s="117">
        <v>29976</v>
      </c>
      <c r="W22" s="117">
        <v>31302</v>
      </c>
      <c r="X22" s="117">
        <v>32840</v>
      </c>
      <c r="Y22" s="113">
        <v>34625</v>
      </c>
      <c r="Z22" s="113">
        <v>37983</v>
      </c>
      <c r="AB22" s="118">
        <f t="shared" si="2"/>
        <v>8.8499884665658557E-2</v>
      </c>
    </row>
    <row r="23" spans="1:28" x14ac:dyDescent="0.25">
      <c r="S23" s="116" t="s">
        <v>68</v>
      </c>
      <c r="T23" s="116"/>
      <c r="U23" s="117"/>
      <c r="V23" s="117">
        <v>6961</v>
      </c>
      <c r="W23" s="117">
        <v>6921</v>
      </c>
      <c r="X23" s="117">
        <v>7470</v>
      </c>
      <c r="Y23" s="113">
        <v>8363</v>
      </c>
      <c r="Z23" s="113">
        <v>9251</v>
      </c>
      <c r="AB23" s="118">
        <f t="shared" si="2"/>
        <v>2.1554706922623471E-2</v>
      </c>
    </row>
    <row r="24" spans="1:28" x14ac:dyDescent="0.25">
      <c r="S24" s="116" t="s">
        <v>69</v>
      </c>
      <c r="T24" s="116"/>
      <c r="U24" s="117"/>
      <c r="V24" s="117">
        <v>5656</v>
      </c>
      <c r="W24" s="117">
        <v>5693</v>
      </c>
      <c r="X24" s="117">
        <v>5708</v>
      </c>
      <c r="Y24" s="113">
        <v>5894</v>
      </c>
      <c r="Z24" s="113">
        <v>6391</v>
      </c>
      <c r="AB24" s="118">
        <f t="shared" si="2"/>
        <v>1.4890944972704205E-2</v>
      </c>
    </row>
    <row r="25" spans="1:28" x14ac:dyDescent="0.25">
      <c r="S25" s="116" t="s">
        <v>70</v>
      </c>
      <c r="T25" s="116"/>
      <c r="U25" s="117"/>
      <c r="V25" s="117">
        <v>6749</v>
      </c>
      <c r="W25" s="117">
        <v>7269</v>
      </c>
      <c r="X25" s="117">
        <v>7389</v>
      </c>
      <c r="Y25" s="113">
        <v>8059</v>
      </c>
      <c r="Z25" s="113">
        <v>8869</v>
      </c>
      <c r="AB25" s="118">
        <f t="shared" si="2"/>
        <v>2.0664652004837053E-2</v>
      </c>
    </row>
    <row r="26" spans="1:28" x14ac:dyDescent="0.25">
      <c r="S26" s="116" t="s">
        <v>71</v>
      </c>
      <c r="T26" s="116"/>
      <c r="U26" s="117"/>
      <c r="V26" s="117">
        <v>5862</v>
      </c>
      <c r="W26" s="117">
        <v>5548</v>
      </c>
      <c r="X26" s="117">
        <v>5530</v>
      </c>
      <c r="Y26" s="113">
        <v>5468</v>
      </c>
      <c r="Z26" s="113">
        <v>5703</v>
      </c>
      <c r="AB26" s="118">
        <f t="shared" si="2"/>
        <v>1.3287914126010341E-2</v>
      </c>
    </row>
    <row r="27" spans="1:28" x14ac:dyDescent="0.25">
      <c r="S27" s="116" t="s">
        <v>72</v>
      </c>
      <c r="T27" s="116"/>
      <c r="U27" s="117"/>
      <c r="V27" s="117">
        <v>37051</v>
      </c>
      <c r="W27" s="117">
        <v>39488</v>
      </c>
      <c r="X27" s="117">
        <v>39346</v>
      </c>
      <c r="Y27" s="113">
        <v>42903</v>
      </c>
      <c r="Z27" s="113">
        <v>48410</v>
      </c>
      <c r="AB27" s="118">
        <f t="shared" si="2"/>
        <v>0.11279465594251457</v>
      </c>
    </row>
    <row r="28" spans="1:28" x14ac:dyDescent="0.25">
      <c r="S28" s="116" t="s">
        <v>73</v>
      </c>
      <c r="T28" s="116"/>
      <c r="U28" s="117"/>
      <c r="V28" s="117">
        <v>29059</v>
      </c>
      <c r="W28" s="117">
        <v>32825</v>
      </c>
      <c r="X28" s="117">
        <v>34691</v>
      </c>
      <c r="Y28" s="113">
        <v>35539</v>
      </c>
      <c r="Z28" s="113">
        <v>38541</v>
      </c>
      <c r="AB28" s="118">
        <f t="shared" si="2"/>
        <v>8.980001724190155E-2</v>
      </c>
    </row>
    <row r="29" spans="1:28" x14ac:dyDescent="0.25">
      <c r="S29" s="116" t="s">
        <v>74</v>
      </c>
      <c r="T29" s="116"/>
      <c r="U29" s="117"/>
      <c r="V29" s="117">
        <v>92091</v>
      </c>
      <c r="W29" s="117">
        <v>96214</v>
      </c>
      <c r="X29" s="117">
        <v>102183</v>
      </c>
      <c r="Y29" s="113">
        <v>101343</v>
      </c>
      <c r="Z29" s="113">
        <v>108381</v>
      </c>
      <c r="AB29" s="118">
        <f t="shared" si="2"/>
        <v>0.25252628807489508</v>
      </c>
    </row>
    <row r="30" spans="1:28" x14ac:dyDescent="0.25">
      <c r="S30" s="116" t="s">
        <v>75</v>
      </c>
      <c r="T30" s="116"/>
      <c r="U30" s="117"/>
      <c r="V30" s="117">
        <v>22624</v>
      </c>
      <c r="W30" s="117">
        <v>23603</v>
      </c>
      <c r="X30" s="117">
        <v>24056</v>
      </c>
      <c r="Y30" s="113">
        <v>23631</v>
      </c>
      <c r="Z30" s="113">
        <v>24750</v>
      </c>
      <c r="AB30" s="118">
        <f t="shared" si="2"/>
        <v>5.7667170720455185E-2</v>
      </c>
    </row>
    <row r="31" spans="1:28" x14ac:dyDescent="0.25">
      <c r="S31" s="116" t="s">
        <v>76</v>
      </c>
      <c r="T31" s="116"/>
      <c r="U31" s="117"/>
      <c r="V31" s="117">
        <v>29236</v>
      </c>
      <c r="W31" s="117">
        <v>31506</v>
      </c>
      <c r="X31" s="117">
        <v>32861</v>
      </c>
      <c r="Y31" s="113">
        <v>37183</v>
      </c>
      <c r="Z31" s="113">
        <v>40603</v>
      </c>
      <c r="AB31" s="118">
        <f t="shared" si="2"/>
        <v>9.460444980859159E-2</v>
      </c>
    </row>
    <row r="32" spans="1:28" ht="15.75" customHeight="1" x14ac:dyDescent="0.25">
      <c r="A32" s="60" t="str">
        <f>"Distribution of jobs per industry "&amp;"("&amp;Z2&amp;") *"</f>
        <v>Distribution of jobs per industry (2021-22) *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S32" s="116" t="s">
        <v>77</v>
      </c>
      <c r="T32" s="116"/>
      <c r="U32" s="117"/>
      <c r="V32" s="117">
        <v>7987</v>
      </c>
      <c r="W32" s="117">
        <v>8344</v>
      </c>
      <c r="X32" s="117">
        <v>8686</v>
      </c>
      <c r="Y32" s="113">
        <v>8900</v>
      </c>
      <c r="Z32" s="113">
        <v>9368</v>
      </c>
      <c r="AB32" s="118">
        <f t="shared" si="2"/>
        <v>2.1827315366029259E-2</v>
      </c>
    </row>
    <row r="33" spans="19:32" x14ac:dyDescent="0.25">
      <c r="S33" s="116" t="s">
        <v>78</v>
      </c>
      <c r="T33" s="116"/>
      <c r="U33" s="117"/>
      <c r="V33" s="117">
        <v>11631</v>
      </c>
      <c r="W33" s="117">
        <v>12197</v>
      </c>
      <c r="X33" s="117">
        <v>12201</v>
      </c>
      <c r="Y33" s="113">
        <v>12991</v>
      </c>
      <c r="Z33" s="113">
        <v>13578</v>
      </c>
      <c r="AB33" s="118">
        <f t="shared" si="2"/>
        <v>3.1636559355246084E-2</v>
      </c>
    </row>
    <row r="34" spans="19:32" x14ac:dyDescent="0.25">
      <c r="S34" s="119" t="s">
        <v>53</v>
      </c>
      <c r="T34" s="119"/>
      <c r="U34" s="120"/>
      <c r="V34" s="120">
        <v>357201</v>
      </c>
      <c r="W34" s="120">
        <v>372858</v>
      </c>
      <c r="X34" s="120">
        <v>383541</v>
      </c>
      <c r="Y34" s="121">
        <v>397473</v>
      </c>
      <c r="Z34" s="121">
        <v>429187</v>
      </c>
      <c r="AA34" s="122"/>
      <c r="AB34" s="123">
        <f t="shared" si="2"/>
        <v>1</v>
      </c>
    </row>
    <row r="35" spans="19:32" x14ac:dyDescent="0.25">
      <c r="Y35" s="124"/>
      <c r="Z35" s="124"/>
      <c r="AB35" s="125"/>
      <c r="AC35" s="125"/>
      <c r="AD35" s="125"/>
      <c r="AE35" s="125"/>
      <c r="AF35" s="125"/>
    </row>
    <row r="36" spans="19:32" x14ac:dyDescent="0.25">
      <c r="S36" s="108" t="s">
        <v>86</v>
      </c>
      <c r="T36" s="108"/>
      <c r="AB36" s="126"/>
      <c r="AC36" s="107"/>
      <c r="AD36" s="107"/>
      <c r="AF36" s="107"/>
    </row>
    <row r="37" spans="19:32" x14ac:dyDescent="0.25">
      <c r="S37" s="112" t="s">
        <v>9</v>
      </c>
      <c r="T37" s="113"/>
      <c r="U37" s="113"/>
      <c r="V37" s="113">
        <v>214545</v>
      </c>
      <c r="W37" s="113">
        <v>216718</v>
      </c>
      <c r="X37" s="113">
        <v>217284</v>
      </c>
      <c r="Y37" s="113">
        <v>223492</v>
      </c>
      <c r="Z37" s="113">
        <v>225443</v>
      </c>
      <c r="AB37" s="133">
        <f>Z37/Z40*100</f>
        <v>79.57410910939177</v>
      </c>
      <c r="AD37" s="111"/>
      <c r="AF37" s="111"/>
    </row>
    <row r="38" spans="19:32" x14ac:dyDescent="0.25">
      <c r="S38" s="112" t="s">
        <v>10</v>
      </c>
      <c r="T38" s="113"/>
      <c r="U38" s="113"/>
      <c r="V38" s="113">
        <v>40173</v>
      </c>
      <c r="W38" s="113">
        <v>45561</v>
      </c>
      <c r="X38" s="113">
        <v>51166</v>
      </c>
      <c r="Y38" s="113">
        <v>50104</v>
      </c>
      <c r="Z38" s="113">
        <v>57869</v>
      </c>
      <c r="AB38" s="133">
        <f>Z38/Z40*100</f>
        <v>20.425890890608233</v>
      </c>
      <c r="AD38" s="111"/>
      <c r="AF38" s="111"/>
    </row>
    <row r="39" spans="19:32" x14ac:dyDescent="0.25">
      <c r="S39" s="112" t="s">
        <v>11</v>
      </c>
      <c r="Y39" s="113"/>
      <c r="Z39" s="113"/>
      <c r="AB39" s="110"/>
      <c r="AD39" s="118"/>
      <c r="AF39" s="110"/>
    </row>
    <row r="40" spans="19:32" x14ac:dyDescent="0.25">
      <c r="S40" s="112" t="s">
        <v>33</v>
      </c>
      <c r="T40" s="113"/>
      <c r="U40" s="113"/>
      <c r="V40" s="113">
        <v>254718</v>
      </c>
      <c r="W40" s="113">
        <v>262279</v>
      </c>
      <c r="X40" s="113">
        <v>268450</v>
      </c>
      <c r="Y40" s="113">
        <v>273596</v>
      </c>
      <c r="Z40" s="113">
        <v>283312</v>
      </c>
      <c r="AB40" s="134"/>
      <c r="AC40" s="107"/>
      <c r="AD40" s="107"/>
      <c r="AE40" s="107"/>
      <c r="AF40" s="107"/>
    </row>
    <row r="41" spans="19:32" x14ac:dyDescent="0.25">
      <c r="AB41" s="127"/>
      <c r="AD41" s="128"/>
    </row>
    <row r="42" spans="19:32" x14ac:dyDescent="0.25">
      <c r="S42" s="115" t="s">
        <v>34</v>
      </c>
      <c r="T42" s="115"/>
      <c r="AB42" s="127"/>
      <c r="AD42" s="128"/>
    </row>
    <row r="43" spans="19:32" x14ac:dyDescent="0.25">
      <c r="S43" s="115" t="s">
        <v>35</v>
      </c>
      <c r="T43" s="115"/>
    </row>
    <row r="44" spans="19:32" x14ac:dyDescent="0.25">
      <c r="S44" s="116" t="s">
        <v>36</v>
      </c>
      <c r="T44" s="116"/>
      <c r="U44" s="113"/>
      <c r="V44" s="113">
        <v>168</v>
      </c>
      <c r="W44" s="113">
        <v>192</v>
      </c>
      <c r="X44" s="113">
        <v>160</v>
      </c>
      <c r="Y44" s="113">
        <v>222</v>
      </c>
      <c r="Z44" s="113">
        <v>260</v>
      </c>
    </row>
    <row r="45" spans="19:32" x14ac:dyDescent="0.25">
      <c r="S45" s="116" t="s">
        <v>37</v>
      </c>
      <c r="T45" s="116"/>
      <c r="U45" s="113"/>
      <c r="V45" s="113">
        <v>3000</v>
      </c>
      <c r="W45" s="113">
        <v>3344</v>
      </c>
      <c r="X45" s="113">
        <v>3356</v>
      </c>
      <c r="Y45" s="113">
        <v>3572</v>
      </c>
      <c r="Z45" s="113">
        <v>4318</v>
      </c>
    </row>
    <row r="46" spans="19:32" x14ac:dyDescent="0.25">
      <c r="S46" s="116" t="s">
        <v>38</v>
      </c>
      <c r="T46" s="116"/>
      <c r="U46" s="113"/>
      <c r="V46" s="113">
        <v>10577</v>
      </c>
      <c r="W46" s="113">
        <v>11146</v>
      </c>
      <c r="X46" s="113">
        <v>10480</v>
      </c>
      <c r="Y46" s="113">
        <v>10606</v>
      </c>
      <c r="Z46" s="113">
        <v>11738</v>
      </c>
    </row>
    <row r="47" spans="19:32" x14ac:dyDescent="0.25">
      <c r="S47" s="116" t="s">
        <v>39</v>
      </c>
      <c r="T47" s="116"/>
      <c r="U47" s="113"/>
      <c r="V47" s="113">
        <v>18139</v>
      </c>
      <c r="W47" s="113">
        <v>18564</v>
      </c>
      <c r="X47" s="113">
        <v>18519</v>
      </c>
      <c r="Y47" s="113">
        <v>19282</v>
      </c>
      <c r="Z47" s="113">
        <v>21666</v>
      </c>
    </row>
    <row r="48" spans="19:32" x14ac:dyDescent="0.25">
      <c r="S48" s="116" t="s">
        <v>40</v>
      </c>
      <c r="T48" s="116"/>
      <c r="U48" s="113"/>
      <c r="V48" s="113">
        <v>25256</v>
      </c>
      <c r="W48" s="113">
        <v>26434</v>
      </c>
      <c r="X48" s="113">
        <v>28006</v>
      </c>
      <c r="Y48" s="113">
        <v>30769</v>
      </c>
      <c r="Z48" s="113">
        <v>33838</v>
      </c>
    </row>
    <row r="49" spans="1:26" ht="16.5" customHeight="1" x14ac:dyDescent="0.25"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S49" s="116" t="s">
        <v>41</v>
      </c>
      <c r="T49" s="116"/>
      <c r="U49" s="113"/>
      <c r="V49" s="113">
        <v>24701</v>
      </c>
      <c r="W49" s="113">
        <v>25470</v>
      </c>
      <c r="X49" s="113">
        <v>26764</v>
      </c>
      <c r="Y49" s="113">
        <v>28189</v>
      </c>
      <c r="Z49" s="113">
        <v>30773</v>
      </c>
    </row>
    <row r="50" spans="1:26" ht="15" customHeight="1" x14ac:dyDescent="0.25">
      <c r="A50" s="60" t="str">
        <f>"Number of jobs by age and sex of job holders in "&amp;S1&amp;" ("&amp;Z2&amp;") *"</f>
        <v>Number of jobs by age and sex of job holders in Australian Capital Territory (2021-22) *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S50" s="116" t="s">
        <v>42</v>
      </c>
      <c r="T50" s="116"/>
      <c r="U50" s="113"/>
      <c r="V50" s="113">
        <v>22102</v>
      </c>
      <c r="W50" s="113">
        <v>23382</v>
      </c>
      <c r="X50" s="113">
        <v>24581</v>
      </c>
      <c r="Y50" s="113">
        <v>25014</v>
      </c>
      <c r="Z50" s="113">
        <v>26517</v>
      </c>
    </row>
    <row r="51" spans="1:26" ht="15" customHeight="1" x14ac:dyDescent="0.25">
      <c r="A51" s="2"/>
      <c r="S51" s="116" t="s">
        <v>43</v>
      </c>
      <c r="T51" s="116"/>
      <c r="U51" s="113"/>
      <c r="V51" s="113">
        <v>18167</v>
      </c>
      <c r="W51" s="113">
        <v>18974</v>
      </c>
      <c r="X51" s="113">
        <v>19683</v>
      </c>
      <c r="Y51" s="113">
        <v>20463</v>
      </c>
      <c r="Z51" s="113">
        <v>21880</v>
      </c>
    </row>
    <row r="52" spans="1:26" ht="15" customHeight="1" x14ac:dyDescent="0.25">
      <c r="S52" s="116" t="s">
        <v>44</v>
      </c>
      <c r="T52" s="116"/>
      <c r="U52" s="113"/>
      <c r="V52" s="113">
        <v>16944</v>
      </c>
      <c r="W52" s="113">
        <v>17416</v>
      </c>
      <c r="X52" s="113">
        <v>17788</v>
      </c>
      <c r="Y52" s="113">
        <v>17491</v>
      </c>
      <c r="Z52" s="113">
        <v>18168</v>
      </c>
    </row>
    <row r="53" spans="1:26" ht="15" customHeight="1" x14ac:dyDescent="0.25">
      <c r="A53" s="90"/>
      <c r="B53" s="90"/>
      <c r="C53" s="90"/>
      <c r="D53" s="91"/>
      <c r="E53" s="5"/>
      <c r="S53" s="116" t="s">
        <v>45</v>
      </c>
      <c r="T53" s="116"/>
      <c r="U53" s="113"/>
      <c r="V53" s="113">
        <v>13931</v>
      </c>
      <c r="W53" s="113">
        <v>14287</v>
      </c>
      <c r="X53" s="113">
        <v>14810</v>
      </c>
      <c r="Y53" s="113">
        <v>15227</v>
      </c>
      <c r="Z53" s="113">
        <v>16121</v>
      </c>
    </row>
    <row r="54" spans="1:26" ht="15" customHeight="1" x14ac:dyDescent="0.25">
      <c r="A54" s="90"/>
      <c r="B54" s="90"/>
      <c r="C54" s="90"/>
      <c r="D54" s="91"/>
      <c r="E54" s="5"/>
      <c r="S54" s="116" t="s">
        <v>46</v>
      </c>
      <c r="T54" s="116"/>
      <c r="U54" s="113"/>
      <c r="V54" s="113">
        <v>11580</v>
      </c>
      <c r="W54" s="113">
        <v>11929</v>
      </c>
      <c r="X54" s="113">
        <v>12186</v>
      </c>
      <c r="Y54" s="113">
        <v>12181</v>
      </c>
      <c r="Z54" s="113">
        <v>12331</v>
      </c>
    </row>
    <row r="55" spans="1:26" ht="15" customHeight="1" x14ac:dyDescent="0.25">
      <c r="A55" s="90"/>
      <c r="B55" s="90"/>
      <c r="C55" s="90"/>
      <c r="D55" s="91"/>
      <c r="E55" s="5"/>
      <c r="S55" s="116" t="s">
        <v>47</v>
      </c>
      <c r="T55" s="116"/>
      <c r="U55" s="113"/>
      <c r="V55" s="113">
        <v>7818</v>
      </c>
      <c r="W55" s="113">
        <v>7931</v>
      </c>
      <c r="X55" s="113">
        <v>8287</v>
      </c>
      <c r="Y55" s="113">
        <v>8388</v>
      </c>
      <c r="Z55" s="113">
        <v>8768</v>
      </c>
    </row>
    <row r="56" spans="1:26" ht="15" customHeight="1" x14ac:dyDescent="0.25">
      <c r="S56" s="116" t="s">
        <v>48</v>
      </c>
      <c r="T56" s="116"/>
      <c r="U56" s="113"/>
      <c r="V56" s="113">
        <v>4465</v>
      </c>
      <c r="W56" s="113">
        <v>4592</v>
      </c>
      <c r="X56" s="113">
        <v>4557</v>
      </c>
      <c r="Y56" s="113">
        <v>4599</v>
      </c>
      <c r="Z56" s="113">
        <v>4776</v>
      </c>
    </row>
    <row r="57" spans="1:26" ht="15" customHeight="1" x14ac:dyDescent="0.25">
      <c r="A57" s="2"/>
      <c r="B57" s="90"/>
      <c r="C57" s="90"/>
      <c r="D57" s="90"/>
      <c r="E57" s="90"/>
      <c r="S57" s="116" t="s">
        <v>49</v>
      </c>
      <c r="T57" s="116"/>
      <c r="U57" s="113"/>
      <c r="V57" s="113">
        <v>2022</v>
      </c>
      <c r="W57" s="113">
        <v>2225</v>
      </c>
      <c r="X57" s="113">
        <v>2213</v>
      </c>
      <c r="Y57" s="113">
        <v>2269</v>
      </c>
      <c r="Z57" s="113">
        <v>2279</v>
      </c>
    </row>
    <row r="58" spans="1:26" ht="15" customHeight="1" x14ac:dyDescent="0.25">
      <c r="A58" s="90"/>
      <c r="B58" s="90"/>
      <c r="C58" s="90"/>
      <c r="D58" s="90"/>
      <c r="E58" s="90"/>
      <c r="S58" s="116" t="s">
        <v>50</v>
      </c>
      <c r="T58" s="116"/>
      <c r="U58" s="113"/>
      <c r="V58" s="113">
        <v>679</v>
      </c>
      <c r="W58" s="113">
        <v>767</v>
      </c>
      <c r="X58" s="113">
        <v>791</v>
      </c>
      <c r="Y58" s="113">
        <v>819</v>
      </c>
      <c r="Z58" s="113">
        <v>986</v>
      </c>
    </row>
    <row r="59" spans="1:26" ht="15" customHeight="1" x14ac:dyDescent="0.25">
      <c r="A59" s="90"/>
      <c r="B59" s="90"/>
      <c r="C59" s="90"/>
      <c r="D59" s="92"/>
      <c r="E59" s="5"/>
      <c r="S59" s="116" t="s">
        <v>51</v>
      </c>
      <c r="T59" s="116"/>
      <c r="U59" s="113"/>
      <c r="V59" s="113">
        <v>284</v>
      </c>
      <c r="W59" s="113">
        <v>311</v>
      </c>
      <c r="X59" s="113">
        <v>298</v>
      </c>
      <c r="Y59" s="113">
        <v>279</v>
      </c>
      <c r="Z59" s="113">
        <v>305</v>
      </c>
    </row>
    <row r="60" spans="1:26" ht="15" customHeight="1" x14ac:dyDescent="0.25">
      <c r="A60" s="90"/>
      <c r="B60" s="90"/>
      <c r="C60" s="90"/>
      <c r="D60" s="92"/>
      <c r="E60" s="5"/>
      <c r="S60" s="116" t="s">
        <v>52</v>
      </c>
      <c r="T60" s="116"/>
      <c r="U60" s="113"/>
      <c r="V60" s="113">
        <v>181</v>
      </c>
      <c r="W60" s="113">
        <v>175</v>
      </c>
      <c r="X60" s="113">
        <v>195</v>
      </c>
      <c r="Y60" s="113">
        <v>176</v>
      </c>
      <c r="Z60" s="113">
        <v>176</v>
      </c>
    </row>
    <row r="61" spans="1:26" ht="15" customHeight="1" x14ac:dyDescent="0.25">
      <c r="A61" s="90"/>
      <c r="B61" s="90"/>
      <c r="C61" s="90"/>
      <c r="D61" s="92"/>
      <c r="E61" s="5"/>
      <c r="S61" s="119" t="s">
        <v>53</v>
      </c>
      <c r="T61" s="119"/>
      <c r="U61" s="113"/>
      <c r="V61" s="113">
        <v>180012</v>
      </c>
      <c r="W61" s="113">
        <v>187149</v>
      </c>
      <c r="X61" s="113">
        <v>192670</v>
      </c>
      <c r="Y61" s="113">
        <v>199546</v>
      </c>
      <c r="Z61" s="113">
        <v>214908</v>
      </c>
    </row>
    <row r="62" spans="1:26" ht="15" customHeight="1" x14ac:dyDescent="0.25">
      <c r="S62" s="115" t="s">
        <v>54</v>
      </c>
      <c r="T62" s="115"/>
    </row>
    <row r="63" spans="1:26" x14ac:dyDescent="0.25">
      <c r="S63" s="116" t="s">
        <v>36</v>
      </c>
      <c r="T63" s="116"/>
      <c r="U63" s="113"/>
      <c r="V63" s="113">
        <v>177</v>
      </c>
      <c r="W63" s="113">
        <v>231</v>
      </c>
      <c r="X63" s="113">
        <v>187</v>
      </c>
      <c r="Y63" s="113">
        <v>292</v>
      </c>
      <c r="Z63" s="113">
        <v>338</v>
      </c>
    </row>
    <row r="64" spans="1:26" ht="15.75" customHeight="1" x14ac:dyDescent="0.25"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S64" s="116" t="s">
        <v>37</v>
      </c>
      <c r="T64" s="116"/>
      <c r="U64" s="113"/>
      <c r="V64" s="113">
        <v>3753</v>
      </c>
      <c r="W64" s="113">
        <v>3918</v>
      </c>
      <c r="X64" s="113">
        <v>3814</v>
      </c>
      <c r="Y64" s="113">
        <v>4012</v>
      </c>
      <c r="Z64" s="113">
        <v>5074</v>
      </c>
    </row>
    <row r="65" spans="1:26" ht="15.75" customHeight="1" x14ac:dyDescent="0.25">
      <c r="A65" s="60" t="str">
        <f>"Number of employed persons per occupation of main job by sex in "&amp;S1&amp;" ("&amp;Z2&amp;") *"</f>
        <v>Number of employed persons per occupation of main job by sex in Australian Capital Territory (2021-22) *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S65" s="116" t="s">
        <v>38</v>
      </c>
      <c r="T65" s="116"/>
      <c r="U65" s="113"/>
      <c r="V65" s="113">
        <v>11889</v>
      </c>
      <c r="W65" s="113">
        <v>12140</v>
      </c>
      <c r="X65" s="113">
        <v>11410</v>
      </c>
      <c r="Y65" s="113">
        <v>11826</v>
      </c>
      <c r="Z65" s="113">
        <v>13033</v>
      </c>
    </row>
    <row r="66" spans="1:26" x14ac:dyDescent="0.25">
      <c r="S66" s="116" t="s">
        <v>39</v>
      </c>
      <c r="T66" s="116"/>
      <c r="U66" s="113"/>
      <c r="V66" s="113">
        <v>19216</v>
      </c>
      <c r="W66" s="113">
        <v>19821</v>
      </c>
      <c r="X66" s="113">
        <v>20232</v>
      </c>
      <c r="Y66" s="113">
        <v>21414</v>
      </c>
      <c r="Z66" s="113">
        <v>23206</v>
      </c>
    </row>
    <row r="67" spans="1:26" x14ac:dyDescent="0.25">
      <c r="S67" s="116" t="s">
        <v>40</v>
      </c>
      <c r="T67" s="116"/>
      <c r="U67" s="113"/>
      <c r="V67" s="113">
        <v>24761</v>
      </c>
      <c r="W67" s="113">
        <v>26243</v>
      </c>
      <c r="X67" s="113">
        <v>27463</v>
      </c>
      <c r="Y67" s="113">
        <v>29381</v>
      </c>
      <c r="Z67" s="113">
        <v>32763</v>
      </c>
    </row>
    <row r="68" spans="1:26" x14ac:dyDescent="0.25">
      <c r="S68" s="116" t="s">
        <v>41</v>
      </c>
      <c r="T68" s="116"/>
      <c r="U68" s="113"/>
      <c r="V68" s="113">
        <v>23162</v>
      </c>
      <c r="W68" s="113">
        <v>24564</v>
      </c>
      <c r="X68" s="113">
        <v>25601</v>
      </c>
      <c r="Y68" s="113">
        <v>26546</v>
      </c>
      <c r="Z68" s="113">
        <v>29129</v>
      </c>
    </row>
    <row r="69" spans="1:26" x14ac:dyDescent="0.25">
      <c r="S69" s="116" t="s">
        <v>42</v>
      </c>
      <c r="T69" s="116"/>
      <c r="U69" s="113"/>
      <c r="V69" s="113">
        <v>20536</v>
      </c>
      <c r="W69" s="113">
        <v>22268</v>
      </c>
      <c r="X69" s="113">
        <v>23217</v>
      </c>
      <c r="Y69" s="113">
        <v>24038</v>
      </c>
      <c r="Z69" s="113">
        <v>25777</v>
      </c>
    </row>
    <row r="70" spans="1:26" x14ac:dyDescent="0.25">
      <c r="S70" s="116" t="s">
        <v>43</v>
      </c>
      <c r="T70" s="116"/>
      <c r="U70" s="113"/>
      <c r="V70" s="113">
        <v>17214</v>
      </c>
      <c r="W70" s="113">
        <v>17910</v>
      </c>
      <c r="X70" s="113">
        <v>18798</v>
      </c>
      <c r="Y70" s="113">
        <v>19680</v>
      </c>
      <c r="Z70" s="113">
        <v>21612</v>
      </c>
    </row>
    <row r="71" spans="1:26" x14ac:dyDescent="0.25">
      <c r="S71" s="116" t="s">
        <v>44</v>
      </c>
      <c r="T71" s="116"/>
      <c r="U71" s="113"/>
      <c r="V71" s="113">
        <v>16905</v>
      </c>
      <c r="W71" s="113">
        <v>17580</v>
      </c>
      <c r="X71" s="113">
        <v>18135</v>
      </c>
      <c r="Y71" s="113">
        <v>17619</v>
      </c>
      <c r="Z71" s="113">
        <v>18307</v>
      </c>
    </row>
    <row r="72" spans="1:26" x14ac:dyDescent="0.25">
      <c r="S72" s="116" t="s">
        <v>45</v>
      </c>
      <c r="T72" s="116"/>
      <c r="U72" s="113"/>
      <c r="V72" s="113">
        <v>14206</v>
      </c>
      <c r="W72" s="113">
        <v>14577</v>
      </c>
      <c r="X72" s="113">
        <v>15109</v>
      </c>
      <c r="Y72" s="113">
        <v>15371</v>
      </c>
      <c r="Z72" s="113">
        <v>16414</v>
      </c>
    </row>
    <row r="73" spans="1:26" x14ac:dyDescent="0.25">
      <c r="S73" s="116" t="s">
        <v>46</v>
      </c>
      <c r="T73" s="116"/>
      <c r="U73" s="113"/>
      <c r="V73" s="113">
        <v>11764</v>
      </c>
      <c r="W73" s="113">
        <v>12189</v>
      </c>
      <c r="X73" s="113">
        <v>12312</v>
      </c>
      <c r="Y73" s="113">
        <v>12432</v>
      </c>
      <c r="Z73" s="113">
        <v>12537</v>
      </c>
    </row>
    <row r="74" spans="1:26" x14ac:dyDescent="0.25">
      <c r="S74" s="116" t="s">
        <v>47</v>
      </c>
      <c r="T74" s="116"/>
      <c r="U74" s="113"/>
      <c r="V74" s="113">
        <v>7477</v>
      </c>
      <c r="W74" s="113">
        <v>7855</v>
      </c>
      <c r="X74" s="113">
        <v>8011</v>
      </c>
      <c r="Y74" s="113">
        <v>8279</v>
      </c>
      <c r="Z74" s="113">
        <v>8781</v>
      </c>
    </row>
    <row r="75" spans="1:26" x14ac:dyDescent="0.25">
      <c r="S75" s="116" t="s">
        <v>48</v>
      </c>
      <c r="T75" s="116"/>
      <c r="U75" s="113"/>
      <c r="V75" s="113">
        <v>3736</v>
      </c>
      <c r="W75" s="113">
        <v>3912</v>
      </c>
      <c r="X75" s="113">
        <v>3962</v>
      </c>
      <c r="Y75" s="113">
        <v>4055</v>
      </c>
      <c r="Z75" s="113">
        <v>4196</v>
      </c>
    </row>
    <row r="76" spans="1:26" x14ac:dyDescent="0.25">
      <c r="S76" s="116" t="s">
        <v>49</v>
      </c>
      <c r="T76" s="116"/>
      <c r="U76" s="113"/>
      <c r="V76" s="113">
        <v>1426</v>
      </c>
      <c r="W76" s="113">
        <v>1500</v>
      </c>
      <c r="X76" s="113">
        <v>1609</v>
      </c>
      <c r="Y76" s="113">
        <v>1634</v>
      </c>
      <c r="Z76" s="113">
        <v>1757</v>
      </c>
    </row>
    <row r="77" spans="1:26" x14ac:dyDescent="0.25">
      <c r="S77" s="116" t="s">
        <v>50</v>
      </c>
      <c r="T77" s="116"/>
      <c r="U77" s="113"/>
      <c r="V77" s="113">
        <v>503</v>
      </c>
      <c r="W77" s="113">
        <v>562</v>
      </c>
      <c r="X77" s="113">
        <v>589</v>
      </c>
      <c r="Y77" s="113">
        <v>587</v>
      </c>
      <c r="Z77" s="113">
        <v>620</v>
      </c>
    </row>
    <row r="78" spans="1:26" x14ac:dyDescent="0.25">
      <c r="S78" s="116" t="s">
        <v>51</v>
      </c>
      <c r="T78" s="116"/>
      <c r="U78" s="113"/>
      <c r="V78" s="113">
        <v>241</v>
      </c>
      <c r="W78" s="113">
        <v>249</v>
      </c>
      <c r="X78" s="113">
        <v>249</v>
      </c>
      <c r="Y78" s="113">
        <v>259</v>
      </c>
      <c r="Z78" s="113">
        <v>286</v>
      </c>
    </row>
    <row r="79" spans="1:26" x14ac:dyDescent="0.25">
      <c r="S79" s="116" t="s">
        <v>52</v>
      </c>
      <c r="T79" s="116"/>
      <c r="U79" s="113"/>
      <c r="V79" s="113">
        <v>220</v>
      </c>
      <c r="W79" s="113">
        <v>190</v>
      </c>
      <c r="X79" s="113">
        <v>188</v>
      </c>
      <c r="Y79" s="113">
        <v>199</v>
      </c>
      <c r="Z79" s="113">
        <v>207</v>
      </c>
    </row>
    <row r="80" spans="1:26" x14ac:dyDescent="0.25">
      <c r="S80" s="119" t="s">
        <v>53</v>
      </c>
      <c r="T80" s="119"/>
      <c r="U80" s="113"/>
      <c r="V80" s="113">
        <v>177182</v>
      </c>
      <c r="W80" s="113">
        <v>185711</v>
      </c>
      <c r="X80" s="113">
        <v>190876</v>
      </c>
      <c r="Y80" s="113">
        <v>197624</v>
      </c>
      <c r="Z80" s="113">
        <v>214034</v>
      </c>
    </row>
    <row r="81" spans="1:30" x14ac:dyDescent="0.25">
      <c r="S81" s="129" t="s">
        <v>55</v>
      </c>
      <c r="T81" s="129"/>
      <c r="Y81" s="124"/>
      <c r="Z81" s="124"/>
    </row>
    <row r="82" spans="1:30" x14ac:dyDescent="0.25">
      <c r="S82" s="130" t="s">
        <v>35</v>
      </c>
      <c r="T82" s="130"/>
    </row>
    <row r="83" spans="1:30" ht="15.75" customHeight="1" x14ac:dyDescent="0.25">
      <c r="A83" s="45"/>
      <c r="B83" s="45"/>
      <c r="C83" s="144" t="str">
        <f>S1</f>
        <v>Australian Capital Territory</v>
      </c>
      <c r="D83" s="144"/>
      <c r="E83" s="144"/>
      <c r="F83" s="144"/>
      <c r="G83" s="144"/>
      <c r="H83" s="96"/>
      <c r="I83" s="96"/>
      <c r="J83" s="99"/>
      <c r="K83" s="99"/>
      <c r="L83" s="99"/>
      <c r="M83" s="99"/>
      <c r="N83" s="99"/>
      <c r="O83" s="99"/>
      <c r="S83" s="116" t="s">
        <v>56</v>
      </c>
      <c r="T83" s="116"/>
      <c r="U83" s="113"/>
      <c r="V83" s="113">
        <v>22689</v>
      </c>
      <c r="W83" s="113">
        <v>23186</v>
      </c>
      <c r="X83" s="113">
        <v>23891</v>
      </c>
      <c r="Y83" s="113">
        <v>24094</v>
      </c>
      <c r="Z83" s="113">
        <v>24699</v>
      </c>
      <c r="AD83" s="118"/>
    </row>
    <row r="84" spans="1:30" ht="15" customHeight="1" x14ac:dyDescent="0.25">
      <c r="A84" s="45"/>
      <c r="B84" s="45"/>
      <c r="C84" s="46"/>
      <c r="D84" s="140" t="s">
        <v>0</v>
      </c>
      <c r="E84" s="140"/>
      <c r="F84" s="140" t="s">
        <v>114</v>
      </c>
      <c r="G84" s="140"/>
      <c r="H84" s="55"/>
      <c r="I84" s="55"/>
      <c r="J84" s="55"/>
      <c r="K84" s="55"/>
      <c r="L84" s="98"/>
      <c r="M84" s="98"/>
      <c r="N84" s="98"/>
      <c r="O84" s="98"/>
      <c r="S84" s="116" t="s">
        <v>57</v>
      </c>
      <c r="T84" s="116"/>
      <c r="U84" s="113"/>
      <c r="V84" s="113">
        <v>28140</v>
      </c>
      <c r="W84" s="113">
        <v>29347</v>
      </c>
      <c r="X84" s="113">
        <v>30466</v>
      </c>
      <c r="Y84" s="113">
        <v>31213</v>
      </c>
      <c r="Z84" s="113">
        <v>32820</v>
      </c>
    </row>
    <row r="85" spans="1:30" ht="15" customHeight="1" x14ac:dyDescent="0.25">
      <c r="A85" s="45"/>
      <c r="B85" s="45"/>
      <c r="C85" s="54" t="s">
        <v>1</v>
      </c>
      <c r="D85" s="140" t="s">
        <v>2</v>
      </c>
      <c r="E85" s="140"/>
      <c r="F85" s="140" t="str">
        <f>"since "&amp;$V$2</f>
        <v>since 2017-18</v>
      </c>
      <c r="G85" s="140"/>
      <c r="H85" s="55"/>
      <c r="I85" s="55"/>
      <c r="J85" s="55"/>
      <c r="K85" s="97"/>
      <c r="L85" s="98"/>
      <c r="M85" s="98"/>
      <c r="N85" s="98"/>
      <c r="O85" s="98"/>
      <c r="S85" s="116" t="s">
        <v>109</v>
      </c>
      <c r="T85" s="116"/>
      <c r="U85" s="113"/>
      <c r="V85" s="113">
        <v>15971</v>
      </c>
      <c r="W85" s="113">
        <v>16757</v>
      </c>
      <c r="X85" s="113">
        <v>17157</v>
      </c>
      <c r="Y85" s="113">
        <v>17619</v>
      </c>
      <c r="Z85" s="113">
        <v>18157</v>
      </c>
    </row>
    <row r="86" spans="1:30" ht="15" customHeight="1" x14ac:dyDescent="0.25">
      <c r="A86" s="47" t="s">
        <v>3</v>
      </c>
      <c r="B86" s="47"/>
      <c r="C86" s="55" t="str">
        <f t="shared" ref="C86:C91" si="3">AB4</f>
        <v>429,186</v>
      </c>
      <c r="D86" s="93">
        <f t="shared" ref="D86:D91" si="4">AD4</f>
        <v>7.9786551539349881E-2</v>
      </c>
      <c r="E86" s="94">
        <f t="shared" ref="E86:E91" si="5">AD4</f>
        <v>7.9786551539349881E-2</v>
      </c>
      <c r="F86" s="93">
        <f t="shared" ref="F86:F91" si="6">AF4</f>
        <v>0.20152855543113102</v>
      </c>
      <c r="G86" s="94">
        <f t="shared" ref="G86:G91" si="7">AF4</f>
        <v>0.20152855543113102</v>
      </c>
      <c r="H86" s="55"/>
      <c r="I86" s="55"/>
      <c r="J86" s="47"/>
      <c r="K86" s="47"/>
      <c r="L86" s="93"/>
      <c r="M86" s="94"/>
      <c r="N86" s="93"/>
      <c r="O86" s="94"/>
      <c r="S86" s="116" t="s">
        <v>110</v>
      </c>
      <c r="T86" s="116"/>
      <c r="U86" s="113"/>
      <c r="V86" s="113">
        <v>10022</v>
      </c>
      <c r="W86" s="113">
        <v>10290</v>
      </c>
      <c r="X86" s="113">
        <v>10515</v>
      </c>
      <c r="Y86" s="113">
        <v>10740</v>
      </c>
      <c r="Z86" s="113">
        <v>11077</v>
      </c>
    </row>
    <row r="87" spans="1:30" ht="15" customHeight="1" x14ac:dyDescent="0.25">
      <c r="A87" s="95" t="s">
        <v>4</v>
      </c>
      <c r="B87" s="47"/>
      <c r="C87" s="55" t="str">
        <f t="shared" si="3"/>
        <v>214,906</v>
      </c>
      <c r="D87" s="93">
        <f t="shared" si="4"/>
        <v>7.6974732643099841E-2</v>
      </c>
      <c r="E87" s="94">
        <f t="shared" si="5"/>
        <v>7.6974732643099841E-2</v>
      </c>
      <c r="F87" s="93">
        <f t="shared" si="6"/>
        <v>0.19383600073328044</v>
      </c>
      <c r="G87" s="94">
        <f t="shared" si="7"/>
        <v>0.19383600073328044</v>
      </c>
      <c r="H87" s="55"/>
      <c r="I87" s="55"/>
      <c r="J87" s="47"/>
      <c r="K87" s="47"/>
      <c r="L87" s="93"/>
      <c r="M87" s="94"/>
      <c r="N87" s="93"/>
      <c r="O87" s="94"/>
      <c r="S87" s="116" t="s">
        <v>111</v>
      </c>
      <c r="T87" s="116"/>
      <c r="U87" s="113"/>
      <c r="V87" s="113">
        <v>13619</v>
      </c>
      <c r="W87" s="113">
        <v>14097</v>
      </c>
      <c r="X87" s="113">
        <v>14223</v>
      </c>
      <c r="Y87" s="113">
        <v>14403</v>
      </c>
      <c r="Z87" s="113">
        <v>14851</v>
      </c>
    </row>
    <row r="88" spans="1:30" ht="15" customHeight="1" x14ac:dyDescent="0.25">
      <c r="A88" s="95" t="s">
        <v>5</v>
      </c>
      <c r="B88" s="47"/>
      <c r="C88" s="55" t="str">
        <f t="shared" si="3"/>
        <v>214,037</v>
      </c>
      <c r="D88" s="93">
        <f t="shared" si="4"/>
        <v>8.3051653645306311E-2</v>
      </c>
      <c r="E88" s="94">
        <f t="shared" si="5"/>
        <v>8.3051653645306311E-2</v>
      </c>
      <c r="F88" s="93">
        <f t="shared" si="6"/>
        <v>0.20797236817599485</v>
      </c>
      <c r="G88" s="94">
        <f t="shared" si="7"/>
        <v>0.20797236817599485</v>
      </c>
      <c r="H88" s="55"/>
      <c r="I88" s="55"/>
      <c r="J88" s="47"/>
      <c r="K88" s="47"/>
      <c r="L88" s="93"/>
      <c r="M88" s="94"/>
      <c r="N88" s="93"/>
      <c r="O88" s="94"/>
      <c r="S88" s="116" t="s">
        <v>112</v>
      </c>
      <c r="T88" s="116"/>
      <c r="U88" s="113"/>
      <c r="V88" s="113">
        <v>6431</v>
      </c>
      <c r="W88" s="113">
        <v>6594</v>
      </c>
      <c r="X88" s="113">
        <v>6811</v>
      </c>
      <c r="Y88" s="113">
        <v>6945</v>
      </c>
      <c r="Z88" s="113">
        <v>7213</v>
      </c>
    </row>
    <row r="89" spans="1:30" ht="15" customHeight="1" x14ac:dyDescent="0.25">
      <c r="A89" s="47" t="s">
        <v>6</v>
      </c>
      <c r="B89" s="47"/>
      <c r="C89" s="55" t="str">
        <f t="shared" si="3"/>
        <v>283,314</v>
      </c>
      <c r="D89" s="93">
        <f t="shared" si="4"/>
        <v>3.551952513925638E-2</v>
      </c>
      <c r="E89" s="94">
        <f t="shared" si="5"/>
        <v>3.551952513925638E-2</v>
      </c>
      <c r="F89" s="93">
        <f t="shared" si="6"/>
        <v>0.11226096207978209</v>
      </c>
      <c r="G89" s="94">
        <f t="shared" si="7"/>
        <v>0.11226096207978209</v>
      </c>
      <c r="H89" s="55"/>
      <c r="I89" s="55"/>
      <c r="J89" s="47"/>
      <c r="K89" s="47"/>
      <c r="L89" s="93"/>
      <c r="M89" s="94"/>
      <c r="N89" s="93"/>
      <c r="O89" s="94"/>
      <c r="S89" s="116" t="s">
        <v>113</v>
      </c>
      <c r="T89" s="116"/>
      <c r="U89" s="113"/>
      <c r="V89" s="113">
        <v>4285</v>
      </c>
      <c r="W89" s="113">
        <v>4470</v>
      </c>
      <c r="X89" s="113">
        <v>4587</v>
      </c>
      <c r="Y89" s="113">
        <v>4766</v>
      </c>
      <c r="Z89" s="113">
        <v>4826</v>
      </c>
    </row>
    <row r="90" spans="1:30" ht="15" customHeight="1" x14ac:dyDescent="0.25">
      <c r="A90" s="47" t="s">
        <v>96</v>
      </c>
      <c r="B90" s="47"/>
      <c r="C90" s="55" t="str">
        <f t="shared" si="3"/>
        <v>$59,961</v>
      </c>
      <c r="D90" s="93">
        <f t="shared" si="4"/>
        <v>5.9891531080524807E-4</v>
      </c>
      <c r="E90" s="94">
        <f t="shared" si="5"/>
        <v>5.9891531080524807E-4</v>
      </c>
      <c r="F90" s="93">
        <f t="shared" si="6"/>
        <v>7.0749299094626572E-2</v>
      </c>
      <c r="G90" s="94">
        <f t="shared" si="7"/>
        <v>7.0749299094626572E-2</v>
      </c>
      <c r="H90" s="55"/>
      <c r="I90" s="55"/>
      <c r="J90" s="55"/>
      <c r="K90" s="55"/>
      <c r="L90" s="93"/>
      <c r="M90" s="94"/>
      <c r="N90" s="93"/>
      <c r="O90" s="94"/>
      <c r="S90" s="116" t="s">
        <v>58</v>
      </c>
      <c r="T90" s="116"/>
      <c r="U90" s="113"/>
      <c r="V90" s="113">
        <v>8396</v>
      </c>
      <c r="W90" s="113">
        <v>8692</v>
      </c>
      <c r="X90" s="113">
        <v>9122</v>
      </c>
      <c r="Y90" s="113">
        <v>9184</v>
      </c>
      <c r="Z90" s="113">
        <v>9539</v>
      </c>
    </row>
    <row r="91" spans="1:30" ht="15" customHeight="1" x14ac:dyDescent="0.25">
      <c r="A91" s="47" t="s">
        <v>7</v>
      </c>
      <c r="B91" s="47"/>
      <c r="C91" s="55" t="str">
        <f t="shared" si="3"/>
        <v>$23,757.5 mil</v>
      </c>
      <c r="D91" s="93">
        <f t="shared" si="4"/>
        <v>6.5275382897327594E-2</v>
      </c>
      <c r="E91" s="94">
        <f t="shared" si="5"/>
        <v>6.5275382897327594E-2</v>
      </c>
      <c r="F91" s="93">
        <f t="shared" si="6"/>
        <v>0.27811513767200635</v>
      </c>
      <c r="G91" s="94">
        <f t="shared" si="7"/>
        <v>0.27811513767200635</v>
      </c>
      <c r="H91" s="55"/>
      <c r="I91" s="55"/>
      <c r="J91" s="55"/>
      <c r="K91" s="55"/>
      <c r="L91" s="93"/>
      <c r="M91" s="94"/>
      <c r="N91" s="93"/>
      <c r="O91" s="94"/>
      <c r="S91" s="119" t="s">
        <v>53</v>
      </c>
      <c r="T91" s="119"/>
      <c r="U91" s="113"/>
      <c r="V91" s="113">
        <v>129053</v>
      </c>
      <c r="W91" s="113">
        <v>132954</v>
      </c>
      <c r="X91" s="113">
        <v>136132</v>
      </c>
      <c r="Y91" s="113">
        <v>138261</v>
      </c>
      <c r="Z91" s="113">
        <v>143139</v>
      </c>
    </row>
    <row r="92" spans="1:30" ht="15" customHeight="1" x14ac:dyDescent="0.25">
      <c r="S92" s="130" t="s">
        <v>54</v>
      </c>
      <c r="T92" s="130"/>
    </row>
    <row r="93" spans="1:30" ht="15" customHeight="1" x14ac:dyDescent="0.25">
      <c r="A93" s="136" t="s">
        <v>116</v>
      </c>
      <c r="S93" s="116" t="s">
        <v>56</v>
      </c>
      <c r="T93" s="116"/>
      <c r="U93" s="113"/>
      <c r="V93" s="113">
        <v>18289</v>
      </c>
      <c r="W93" s="113">
        <v>18823</v>
      </c>
      <c r="X93" s="113">
        <v>19377</v>
      </c>
      <c r="Y93" s="113">
        <v>19899</v>
      </c>
      <c r="Z93" s="113">
        <v>20635</v>
      </c>
    </row>
    <row r="94" spans="1:30" ht="15" customHeight="1" x14ac:dyDescent="0.25">
      <c r="A94" s="137" t="s">
        <v>117</v>
      </c>
      <c r="S94" s="116" t="s">
        <v>57</v>
      </c>
      <c r="T94" s="116"/>
      <c r="U94" s="113"/>
      <c r="V94" s="113">
        <v>29077</v>
      </c>
      <c r="W94" s="113">
        <v>30671</v>
      </c>
      <c r="X94" s="113">
        <v>32027</v>
      </c>
      <c r="Y94" s="113">
        <v>33167</v>
      </c>
      <c r="Z94" s="113">
        <v>34967</v>
      </c>
    </row>
    <row r="95" spans="1:30" ht="15" customHeight="1" x14ac:dyDescent="0.25">
      <c r="A95" s="135" t="s">
        <v>126</v>
      </c>
      <c r="S95" s="116" t="s">
        <v>109</v>
      </c>
      <c r="T95" s="116"/>
      <c r="U95" s="113"/>
      <c r="V95" s="113">
        <v>3191</v>
      </c>
      <c r="W95" s="113">
        <v>3329</v>
      </c>
      <c r="X95" s="113">
        <v>3592</v>
      </c>
      <c r="Y95" s="113">
        <v>3800</v>
      </c>
      <c r="Z95" s="113">
        <v>4005</v>
      </c>
    </row>
    <row r="96" spans="1:30" ht="15" customHeight="1" x14ac:dyDescent="0.25">
      <c r="A96" s="135" t="s">
        <v>128</v>
      </c>
      <c r="S96" s="116" t="s">
        <v>110</v>
      </c>
      <c r="T96" s="116"/>
      <c r="U96" s="113"/>
      <c r="V96" s="113">
        <v>15526</v>
      </c>
      <c r="W96" s="113">
        <v>16413</v>
      </c>
      <c r="X96" s="113">
        <v>16955</v>
      </c>
      <c r="Y96" s="113">
        <v>17591</v>
      </c>
      <c r="Z96" s="113">
        <v>18220</v>
      </c>
    </row>
    <row r="97" spans="1:32" ht="15" customHeight="1" x14ac:dyDescent="0.25">
      <c r="A97" s="135" t="s">
        <v>135</v>
      </c>
      <c r="S97" s="116" t="s">
        <v>111</v>
      </c>
      <c r="T97" s="116"/>
      <c r="U97" s="113"/>
      <c r="V97" s="113">
        <v>30649</v>
      </c>
      <c r="W97" s="113">
        <v>31244</v>
      </c>
      <c r="X97" s="113">
        <v>31486</v>
      </c>
      <c r="Y97" s="113">
        <v>31661</v>
      </c>
      <c r="Z97" s="113">
        <v>32620</v>
      </c>
    </row>
    <row r="98" spans="1:32" ht="15" customHeight="1" x14ac:dyDescent="0.25">
      <c r="S98" s="116" t="s">
        <v>112</v>
      </c>
      <c r="T98" s="116"/>
      <c r="U98" s="113"/>
      <c r="V98" s="113">
        <v>8882</v>
      </c>
      <c r="W98" s="113">
        <v>9010</v>
      </c>
      <c r="X98" s="113">
        <v>9201</v>
      </c>
      <c r="Y98" s="113">
        <v>9178</v>
      </c>
      <c r="Z98" s="113">
        <v>9261</v>
      </c>
    </row>
    <row r="99" spans="1:32" ht="15" customHeight="1" x14ac:dyDescent="0.25">
      <c r="S99" s="116" t="s">
        <v>113</v>
      </c>
      <c r="T99" s="116"/>
      <c r="U99" s="113"/>
      <c r="V99" s="113">
        <v>402</v>
      </c>
      <c r="W99" s="113">
        <v>418</v>
      </c>
      <c r="X99" s="113">
        <v>455</v>
      </c>
      <c r="Y99" s="113">
        <v>469</v>
      </c>
      <c r="Z99" s="113">
        <v>511</v>
      </c>
    </row>
    <row r="100" spans="1:32" ht="15" customHeight="1" x14ac:dyDescent="0.25">
      <c r="S100" s="116" t="s">
        <v>58</v>
      </c>
      <c r="T100" s="116"/>
      <c r="U100" s="113"/>
      <c r="V100" s="113">
        <v>3777</v>
      </c>
      <c r="W100" s="113">
        <v>3953</v>
      </c>
      <c r="X100" s="113">
        <v>4287</v>
      </c>
      <c r="Y100" s="113">
        <v>4321</v>
      </c>
      <c r="Z100" s="113">
        <v>4391</v>
      </c>
    </row>
    <row r="101" spans="1:32" x14ac:dyDescent="0.25">
      <c r="A101" s="17"/>
      <c r="S101" s="119" t="s">
        <v>53</v>
      </c>
      <c r="T101" s="119"/>
      <c r="U101" s="113"/>
      <c r="V101" s="113">
        <v>125655</v>
      </c>
      <c r="W101" s="113">
        <v>129321</v>
      </c>
      <c r="X101" s="113">
        <v>132316</v>
      </c>
      <c r="Y101" s="113">
        <v>135068</v>
      </c>
      <c r="Z101" s="113">
        <v>139966</v>
      </c>
    </row>
    <row r="102" spans="1:32" x14ac:dyDescent="0.25">
      <c r="S102" s="116"/>
      <c r="T102" s="116"/>
      <c r="Y102" s="124"/>
      <c r="Z102" s="124"/>
    </row>
    <row r="103" spans="1:32" x14ac:dyDescent="0.25">
      <c r="A103" s="18"/>
      <c r="S103" s="129" t="s">
        <v>13</v>
      </c>
      <c r="T103" s="129"/>
      <c r="U103" s="107"/>
      <c r="V103" s="107" t="s">
        <v>108</v>
      </c>
      <c r="W103" s="107" t="s">
        <v>118</v>
      </c>
      <c r="X103" s="107" t="s">
        <v>121</v>
      </c>
      <c r="Y103" s="107" t="s">
        <v>127</v>
      </c>
      <c r="Z103" s="107" t="s">
        <v>133</v>
      </c>
      <c r="AB103" s="126" t="s">
        <v>24</v>
      </c>
      <c r="AC103" s="107"/>
      <c r="AD103" s="107" t="s">
        <v>32</v>
      </c>
      <c r="AE103" s="107"/>
      <c r="AF103" s="107"/>
    </row>
    <row r="104" spans="1:32" x14ac:dyDescent="0.25">
      <c r="A104" s="19"/>
      <c r="S104" s="116" t="s">
        <v>14</v>
      </c>
      <c r="T104" s="116"/>
      <c r="U104" s="113"/>
      <c r="V104" s="113">
        <v>214620</v>
      </c>
      <c r="W104" s="113">
        <v>226852</v>
      </c>
      <c r="X104" s="113">
        <v>243752</v>
      </c>
      <c r="Y104" s="113">
        <v>245036</v>
      </c>
      <c r="Z104" s="113">
        <v>267655</v>
      </c>
      <c r="AB104" s="110" t="str">
        <f>TEXT(Z104,"###,###")</f>
        <v>267,655</v>
      </c>
      <c r="AD104" s="131">
        <f>Z104/($Z$4)*100</f>
        <v>62.363404211693762</v>
      </c>
      <c r="AF104" s="110"/>
    </row>
    <row r="105" spans="1:32" x14ac:dyDescent="0.25">
      <c r="S105" s="116" t="s">
        <v>17</v>
      </c>
      <c r="T105" s="116"/>
      <c r="U105" s="113"/>
      <c r="V105" s="113">
        <v>123557</v>
      </c>
      <c r="W105" s="113">
        <v>126669</v>
      </c>
      <c r="X105" s="113">
        <v>132963</v>
      </c>
      <c r="Y105" s="113">
        <v>131859</v>
      </c>
      <c r="Z105" s="113">
        <v>140543</v>
      </c>
      <c r="AB105" s="110" t="str">
        <f>TEXT(Z105,"###,###")</f>
        <v>140,543</v>
      </c>
      <c r="AD105" s="131">
        <f>Z105/($Z$4)*100</f>
        <v>32.746408317139888</v>
      </c>
      <c r="AF105" s="110"/>
    </row>
    <row r="106" spans="1:32" x14ac:dyDescent="0.25">
      <c r="S106" s="119" t="s">
        <v>53</v>
      </c>
      <c r="T106" s="119"/>
      <c r="U106" s="121"/>
      <c r="V106" s="121">
        <v>338177</v>
      </c>
      <c r="W106" s="121">
        <v>353521</v>
      </c>
      <c r="X106" s="121">
        <v>376715</v>
      </c>
      <c r="Y106" s="121">
        <v>376895</v>
      </c>
      <c r="Z106" s="121">
        <v>408198</v>
      </c>
      <c r="AB106" s="110"/>
      <c r="AD106" s="131"/>
      <c r="AF106" s="110"/>
    </row>
    <row r="107" spans="1:32" x14ac:dyDescent="0.25">
      <c r="S107" s="129" t="s">
        <v>18</v>
      </c>
      <c r="T107" s="129"/>
      <c r="U107" s="113"/>
      <c r="V107" s="113"/>
      <c r="W107" s="113"/>
      <c r="X107" s="113"/>
      <c r="Y107" s="113"/>
      <c r="Z107" s="113"/>
    </row>
    <row r="108" spans="1:32" x14ac:dyDescent="0.25">
      <c r="S108" s="116" t="s">
        <v>19</v>
      </c>
      <c r="T108" s="116"/>
      <c r="U108" s="113"/>
      <c r="V108" s="113">
        <v>45504</v>
      </c>
      <c r="W108" s="113">
        <v>41295</v>
      </c>
      <c r="X108" s="113">
        <v>42244</v>
      </c>
      <c r="Y108" s="113">
        <v>42741</v>
      </c>
      <c r="Z108" s="113">
        <v>46898</v>
      </c>
      <c r="AB108" s="110" t="str">
        <f>TEXT(Z108,"###,###")</f>
        <v>46,898</v>
      </c>
      <c r="AD108" s="131">
        <f>Z108/($Z$4)*100</f>
        <v>10.927197066073917</v>
      </c>
      <c r="AF108" s="110"/>
    </row>
    <row r="109" spans="1:32" x14ac:dyDescent="0.25">
      <c r="S109" s="116" t="s">
        <v>20</v>
      </c>
      <c r="T109" s="116"/>
      <c r="U109" s="113"/>
      <c r="V109" s="113">
        <v>41051</v>
      </c>
      <c r="W109" s="113">
        <v>42522</v>
      </c>
      <c r="X109" s="113">
        <v>43091</v>
      </c>
      <c r="Y109" s="113">
        <v>48620</v>
      </c>
      <c r="Z109" s="113">
        <v>51208</v>
      </c>
      <c r="AB109" s="110" t="str">
        <f>TEXT(Z109,"###,###")</f>
        <v>51,208</v>
      </c>
      <c r="AD109" s="131">
        <f>Z109/($Z$4)*100</f>
        <v>11.931423671787989</v>
      </c>
      <c r="AF109" s="110"/>
    </row>
    <row r="110" spans="1:32" x14ac:dyDescent="0.25">
      <c r="S110" s="116" t="s">
        <v>21</v>
      </c>
      <c r="T110" s="116"/>
      <c r="U110" s="113"/>
      <c r="V110" s="113">
        <v>64863</v>
      </c>
      <c r="W110" s="113">
        <v>72573</v>
      </c>
      <c r="X110" s="113">
        <v>72936</v>
      </c>
      <c r="Y110" s="113">
        <v>76820</v>
      </c>
      <c r="Z110" s="113">
        <v>81545</v>
      </c>
      <c r="AB110" s="110" t="str">
        <f>TEXT(Z110,"###,###")</f>
        <v>81,545</v>
      </c>
      <c r="AD110" s="131">
        <f>Z110/($Z$4)*100</f>
        <v>18.999920780267761</v>
      </c>
      <c r="AF110" s="110"/>
    </row>
    <row r="111" spans="1:32" x14ac:dyDescent="0.25">
      <c r="S111" s="116" t="s">
        <v>22</v>
      </c>
      <c r="T111" s="116"/>
      <c r="U111" s="113"/>
      <c r="V111" s="113">
        <v>185326</v>
      </c>
      <c r="W111" s="113">
        <v>196327</v>
      </c>
      <c r="X111" s="113">
        <v>204983</v>
      </c>
      <c r="Y111" s="113">
        <v>208714</v>
      </c>
      <c r="Z111" s="113">
        <v>228545</v>
      </c>
      <c r="AB111" s="110" t="str">
        <f>TEXT(Z111,"###,###")</f>
        <v>228,545</v>
      </c>
      <c r="AD111" s="131">
        <f>Z111/($Z$4)*100</f>
        <v>53.250805012279059</v>
      </c>
      <c r="AF111" s="110"/>
    </row>
    <row r="112" spans="1:32" x14ac:dyDescent="0.25">
      <c r="S112" s="119" t="s">
        <v>53</v>
      </c>
      <c r="T112" s="119"/>
      <c r="U112" s="113"/>
      <c r="V112" s="113">
        <v>357201</v>
      </c>
      <c r="W112" s="113">
        <v>372855</v>
      </c>
      <c r="X112" s="113">
        <v>383541</v>
      </c>
      <c r="Y112" s="113">
        <v>397473</v>
      </c>
      <c r="Z112" s="113">
        <v>429188</v>
      </c>
    </row>
    <row r="113" spans="19:32" x14ac:dyDescent="0.25">
      <c r="AB113" s="126" t="s">
        <v>24</v>
      </c>
      <c r="AC113" s="107"/>
      <c r="AD113" s="107" t="s">
        <v>106</v>
      </c>
      <c r="AF113" s="107" t="s">
        <v>107</v>
      </c>
    </row>
    <row r="114" spans="19:32" x14ac:dyDescent="0.25">
      <c r="S114" s="116" t="s">
        <v>87</v>
      </c>
      <c r="T114" s="113"/>
      <c r="U114" s="113"/>
      <c r="V114" s="113"/>
      <c r="W114" s="113"/>
      <c r="X114" s="113"/>
      <c r="Y114" s="113"/>
      <c r="Z114" s="113"/>
      <c r="AB114" s="110"/>
      <c r="AD114" s="111"/>
      <c r="AF114" s="111"/>
    </row>
    <row r="115" spans="19:32" x14ac:dyDescent="0.25">
      <c r="S115" s="116" t="s">
        <v>88</v>
      </c>
      <c r="T115" s="113"/>
      <c r="U115" s="113"/>
      <c r="V115" s="113"/>
      <c r="W115" s="113"/>
      <c r="X115" s="113"/>
      <c r="Y115" s="113"/>
      <c r="Z115" s="113"/>
      <c r="AB115" s="110"/>
      <c r="AD115" s="111"/>
      <c r="AF115" s="111"/>
    </row>
    <row r="116" spans="19:32" x14ac:dyDescent="0.25">
      <c r="S116" s="119" t="s">
        <v>53</v>
      </c>
      <c r="T116" s="121"/>
      <c r="U116" s="121"/>
      <c r="V116" s="121"/>
      <c r="W116" s="121"/>
      <c r="X116" s="121"/>
      <c r="Y116" s="121"/>
      <c r="Z116" s="121"/>
    </row>
    <row r="118" spans="19:32" x14ac:dyDescent="0.25">
      <c r="S118" s="102" t="s">
        <v>97</v>
      </c>
      <c r="T118" s="132"/>
      <c r="U118" s="132"/>
      <c r="V118" s="132">
        <v>39.5</v>
      </c>
      <c r="W118" s="132">
        <v>39.47</v>
      </c>
      <c r="X118" s="132">
        <v>39.479999999999997</v>
      </c>
      <c r="Y118" s="132">
        <v>39.49</v>
      </c>
      <c r="Z118" s="132">
        <v>39.32</v>
      </c>
      <c r="AB118" s="110" t="str">
        <f>TEXT(Z118,"##.0")</f>
        <v>39.3</v>
      </c>
    </row>
    <row r="120" spans="19:32" x14ac:dyDescent="0.25">
      <c r="S120" s="102" t="s">
        <v>98</v>
      </c>
      <c r="T120" s="113"/>
      <c r="U120" s="113"/>
      <c r="V120" s="113">
        <v>229833</v>
      </c>
      <c r="W120" s="113">
        <v>235755</v>
      </c>
      <c r="X120" s="113">
        <v>241051</v>
      </c>
      <c r="Y120" s="113">
        <v>243776</v>
      </c>
      <c r="Z120" s="113">
        <v>252574</v>
      </c>
      <c r="AB120" s="110" t="str">
        <f>TEXT(Z120,"###,###")</f>
        <v>252,574</v>
      </c>
    </row>
    <row r="121" spans="19:32" x14ac:dyDescent="0.25">
      <c r="S121" s="102" t="s">
        <v>99</v>
      </c>
      <c r="T121" s="113"/>
      <c r="U121" s="113"/>
      <c r="V121" s="113">
        <v>10369</v>
      </c>
      <c r="W121" s="113">
        <v>10545</v>
      </c>
      <c r="X121" s="113">
        <v>10724</v>
      </c>
      <c r="Y121" s="113">
        <v>10988</v>
      </c>
      <c r="Z121" s="113">
        <v>11058</v>
      </c>
      <c r="AB121" s="110" t="str">
        <f>TEXT(Z121,"###,###")</f>
        <v>11,058</v>
      </c>
    </row>
    <row r="122" spans="19:32" x14ac:dyDescent="0.25">
      <c r="S122" s="102" t="s">
        <v>100</v>
      </c>
      <c r="T122" s="113"/>
      <c r="U122" s="113"/>
      <c r="V122" s="113">
        <v>14508</v>
      </c>
      <c r="W122" s="113">
        <v>15972</v>
      </c>
      <c r="X122" s="113">
        <v>16677</v>
      </c>
      <c r="Y122" s="113">
        <v>18831</v>
      </c>
      <c r="Z122" s="113">
        <v>19680</v>
      </c>
      <c r="AB122" s="110" t="str">
        <f>TEXT(Z122,"###,###")</f>
        <v>19,680</v>
      </c>
    </row>
    <row r="123" spans="19:32" x14ac:dyDescent="0.25">
      <c r="AB123" s="126" t="s">
        <v>24</v>
      </c>
      <c r="AC123" s="107"/>
      <c r="AD123" s="107" t="s">
        <v>32</v>
      </c>
      <c r="AE123" s="107"/>
      <c r="AF123" s="107"/>
    </row>
    <row r="124" spans="19:32" x14ac:dyDescent="0.25">
      <c r="S124" s="102" t="s">
        <v>101</v>
      </c>
      <c r="T124" s="113"/>
      <c r="U124" s="113"/>
      <c r="V124" s="113">
        <v>244341</v>
      </c>
      <c r="W124" s="113">
        <v>251727</v>
      </c>
      <c r="X124" s="113">
        <v>257728</v>
      </c>
      <c r="Y124" s="113">
        <v>262607</v>
      </c>
      <c r="Z124" s="113">
        <v>272254</v>
      </c>
      <c r="AB124" s="110" t="str">
        <f>TEXT(Z124,"###,###")</f>
        <v>272,254</v>
      </c>
      <c r="AD124" s="128">
        <f>Z124/$Z$7*100</f>
        <v>96.096204211581494</v>
      </c>
    </row>
    <row r="125" spans="19:32" x14ac:dyDescent="0.25">
      <c r="S125" s="102" t="s">
        <v>102</v>
      </c>
      <c r="T125" s="113"/>
      <c r="U125" s="113"/>
      <c r="V125" s="113">
        <v>24877</v>
      </c>
      <c r="W125" s="113">
        <v>26517</v>
      </c>
      <c r="X125" s="113">
        <v>27401</v>
      </c>
      <c r="Y125" s="113">
        <v>29819</v>
      </c>
      <c r="Z125" s="113">
        <v>30738</v>
      </c>
      <c r="AB125" s="110" t="str">
        <f>TEXT(Z125,"###,###")</f>
        <v>30,738</v>
      </c>
      <c r="AD125" s="128">
        <f>Z125/$Z$7*100</f>
        <v>10.849446197505241</v>
      </c>
    </row>
    <row r="127" spans="19:32" x14ac:dyDescent="0.25">
      <c r="S127" s="102" t="s">
        <v>103</v>
      </c>
      <c r="T127" s="113"/>
      <c r="U127" s="113"/>
      <c r="V127" s="113">
        <v>129058</v>
      </c>
      <c r="W127" s="113">
        <v>132956</v>
      </c>
      <c r="X127" s="113">
        <v>136136</v>
      </c>
      <c r="Y127" s="113">
        <v>138263</v>
      </c>
      <c r="Z127" s="113">
        <v>143140</v>
      </c>
      <c r="AB127" s="110" t="str">
        <f>TEXT(Z127,"###,###")</f>
        <v>143,140</v>
      </c>
      <c r="AD127" s="128">
        <f>Z127/$Z$7*100</f>
        <v>50.523447482298792</v>
      </c>
    </row>
    <row r="128" spans="19:32" x14ac:dyDescent="0.25">
      <c r="S128" s="102" t="s">
        <v>104</v>
      </c>
      <c r="T128" s="113"/>
      <c r="U128" s="113"/>
      <c r="V128" s="113">
        <v>125657</v>
      </c>
      <c r="W128" s="113">
        <v>129318</v>
      </c>
      <c r="X128" s="113">
        <v>132319</v>
      </c>
      <c r="Y128" s="113">
        <v>135073</v>
      </c>
      <c r="Z128" s="113">
        <v>139970</v>
      </c>
      <c r="AB128" s="110" t="str">
        <f>TEXT(Z128,"###,###")</f>
        <v>139,970</v>
      </c>
      <c r="AD128" s="128">
        <f>Z128/$Z$7*100</f>
        <v>49.404547604424771</v>
      </c>
    </row>
    <row r="130" spans="19:20" x14ac:dyDescent="0.25">
      <c r="S130" s="102" t="s">
        <v>122</v>
      </c>
      <c r="T130" s="128">
        <v>89.14984787197244</v>
      </c>
    </row>
    <row r="131" spans="19:20" x14ac:dyDescent="0.25">
      <c r="S131" s="102" t="s">
        <v>123</v>
      </c>
      <c r="T131" s="128">
        <v>3.9030898578961857</v>
      </c>
    </row>
    <row r="132" spans="19:20" x14ac:dyDescent="0.25">
      <c r="S132" s="102" t="s">
        <v>124</v>
      </c>
      <c r="T132" s="128">
        <v>6.9463563396090553</v>
      </c>
    </row>
  </sheetData>
  <sheetProtection selectLockedCells="1"/>
  <mergeCells count="7">
    <mergeCell ref="D85:E85"/>
    <mergeCell ref="F85:G85"/>
    <mergeCell ref="AB2:AF2"/>
    <mergeCell ref="G13:L13"/>
    <mergeCell ref="C83:G83"/>
    <mergeCell ref="D84:E84"/>
    <mergeCell ref="F84:G84"/>
  </mergeCells>
  <pageMargins left="0.43307086614173229" right="0.23622047244094491" top="0.51181102362204722" bottom="0.55118110236220474" header="0.31496062992125984" footer="0.31496062992125984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EEA0206-B959-4297-A29A-79142556B73B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E86:E91</xm:sqref>
        </x14:conditionalFormatting>
        <x14:conditionalFormatting xmlns:xm="http://schemas.microsoft.com/office/excel/2006/main">
          <x14:cfRule type="iconSet" priority="2" id="{4E803210-7474-4600-B3B8-F413C130976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G86:G91</xm:sqref>
        </x14:conditionalFormatting>
        <x14:conditionalFormatting xmlns:xm="http://schemas.microsoft.com/office/excel/2006/main">
          <x14:cfRule type="iconSet" priority="3" id="{267169DD-B2C8-4CF2-8390-29A7076E9FE4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M86:M91</xm:sqref>
        </x14:conditionalFormatting>
        <x14:conditionalFormatting xmlns:xm="http://schemas.microsoft.com/office/excel/2006/main">
          <x14:cfRule type="iconSet" priority="4" id="{D98E45BF-786D-4F1A-8DCD-411AB84F252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O86:O91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666B-91BE-47F5-A7AF-E0EC98DA34EA}">
  <sheetPr codeName="Sheet17">
    <tabColor theme="4" tint="-0.249977111117893"/>
  </sheetPr>
  <dimension ref="A1:N58"/>
  <sheetViews>
    <sheetView workbookViewId="0"/>
  </sheetViews>
  <sheetFormatPr defaultRowHeight="15" x14ac:dyDescent="0.25"/>
  <cols>
    <col min="1" max="1" width="43.140625" bestFit="1" customWidth="1"/>
    <col min="2" max="2" width="14.85546875" bestFit="1" customWidth="1"/>
    <col min="3" max="3" width="16.7109375" bestFit="1" customWidth="1"/>
    <col min="4" max="8" width="14.85546875" bestFit="1" customWidth="1"/>
    <col min="9" max="9" width="7.85546875" customWidth="1"/>
    <col min="10" max="10" width="11.5703125" bestFit="1" customWidth="1"/>
    <col min="11" max="11" width="5.28515625" customWidth="1"/>
    <col min="13" max="13" width="4.28515625" customWidth="1"/>
  </cols>
  <sheetData>
    <row r="1" spans="1:14" ht="18" thickBot="1" x14ac:dyDescent="0.35">
      <c r="A1" s="48" t="str">
        <f>C3</f>
        <v>Australian Capital Territory</v>
      </c>
      <c r="B1" s="48"/>
      <c r="C1" s="48"/>
      <c r="D1" s="48"/>
      <c r="E1" s="48"/>
      <c r="F1" s="48"/>
      <c r="G1" s="49">
        <f>G3</f>
        <v>8</v>
      </c>
      <c r="H1" s="49"/>
      <c r="J1" s="145" t="s">
        <v>23</v>
      </c>
      <c r="K1" s="145"/>
      <c r="L1" s="145"/>
      <c r="M1" s="145"/>
      <c r="N1" s="145"/>
    </row>
    <row r="2" spans="1:14" ht="18.75" thickTop="1" thickBot="1" x14ac:dyDescent="0.35">
      <c r="A2" s="48"/>
      <c r="B2" s="50" t="s">
        <v>59</v>
      </c>
      <c r="C2" s="50" t="s">
        <v>89</v>
      </c>
      <c r="D2" s="50" t="s">
        <v>108</v>
      </c>
      <c r="E2" s="50" t="s">
        <v>118</v>
      </c>
      <c r="F2" s="50" t="s">
        <v>121</v>
      </c>
      <c r="G2" s="50" t="s">
        <v>127</v>
      </c>
      <c r="H2" s="50" t="s">
        <v>133</v>
      </c>
      <c r="J2" s="145" t="str">
        <f>$H$2</f>
        <v>2021-22</v>
      </c>
      <c r="K2" s="145"/>
      <c r="L2" s="145"/>
      <c r="M2" s="145"/>
      <c r="N2" s="145"/>
    </row>
    <row r="3" spans="1:14" ht="16.5" thickTop="1" thickBot="1" x14ac:dyDescent="0.3">
      <c r="C3" t="s">
        <v>105</v>
      </c>
      <c r="G3" s="4">
        <v>8</v>
      </c>
      <c r="H3" s="4"/>
      <c r="J3" s="20" t="s">
        <v>24</v>
      </c>
      <c r="L3" s="21" t="s">
        <v>25</v>
      </c>
      <c r="N3" s="21" t="s">
        <v>26</v>
      </c>
    </row>
    <row r="4" spans="1:14" x14ac:dyDescent="0.25">
      <c r="A4" s="24" t="s">
        <v>27</v>
      </c>
      <c r="B4" s="31"/>
      <c r="C4" s="31"/>
      <c r="D4" s="31">
        <v>357200</v>
      </c>
      <c r="E4" s="31">
        <v>372856</v>
      </c>
      <c r="F4" s="31">
        <v>383543</v>
      </c>
      <c r="G4" s="31">
        <v>397473</v>
      </c>
      <c r="H4" s="31">
        <v>429186</v>
      </c>
      <c r="J4" s="25" t="str">
        <f>TEXT(H4,"#,###,###")</f>
        <v>429,186</v>
      </c>
      <c r="L4" s="26">
        <f>H4/G4-1</f>
        <v>7.9786551539349881E-2</v>
      </c>
      <c r="N4" s="26">
        <f>H4/D4-1</f>
        <v>0.20152855543113102</v>
      </c>
    </row>
    <row r="5" spans="1:14" x14ac:dyDescent="0.25">
      <c r="A5" s="27" t="s">
        <v>4</v>
      </c>
      <c r="B5" s="31"/>
      <c r="C5" s="31"/>
      <c r="D5" s="31">
        <v>180013</v>
      </c>
      <c r="E5" s="31">
        <v>187148</v>
      </c>
      <c r="F5" s="31">
        <v>192664</v>
      </c>
      <c r="G5" s="31">
        <v>199546</v>
      </c>
      <c r="H5" s="31">
        <v>214906</v>
      </c>
      <c r="J5" s="25" t="str">
        <f>TEXT(H5,"#,###,###")</f>
        <v>214,906</v>
      </c>
      <c r="L5" s="26">
        <f t="shared" ref="L5:L9" si="0">H5/G5-1</f>
        <v>7.6974732643099841E-2</v>
      </c>
      <c r="N5" s="26">
        <f t="shared" ref="N5:N8" si="1">H5/D5-1</f>
        <v>0.19383600073328044</v>
      </c>
    </row>
    <row r="6" spans="1:14" x14ac:dyDescent="0.25">
      <c r="A6" s="27" t="s">
        <v>5</v>
      </c>
      <c r="B6" s="31"/>
      <c r="C6" s="31"/>
      <c r="D6" s="31">
        <v>177187</v>
      </c>
      <c r="E6" s="31">
        <v>185712</v>
      </c>
      <c r="F6" s="31">
        <v>190871</v>
      </c>
      <c r="G6" s="31">
        <v>197624</v>
      </c>
      <c r="H6" s="31">
        <v>214037</v>
      </c>
      <c r="J6" s="25" t="str">
        <f>TEXT(H6,"#,###,###")</f>
        <v>214,037</v>
      </c>
      <c r="L6" s="26">
        <f t="shared" si="0"/>
        <v>8.3051653645306311E-2</v>
      </c>
      <c r="N6" s="26">
        <f t="shared" si="1"/>
        <v>0.20797236817599485</v>
      </c>
    </row>
    <row r="7" spans="1:14" x14ac:dyDescent="0.25">
      <c r="A7" s="24" t="s">
        <v>6</v>
      </c>
      <c r="B7" s="31"/>
      <c r="C7" s="31"/>
      <c r="D7" s="31">
        <v>254719</v>
      </c>
      <c r="E7" s="31">
        <v>262275</v>
      </c>
      <c r="F7" s="31">
        <v>268450</v>
      </c>
      <c r="G7" s="31">
        <v>273596</v>
      </c>
      <c r="H7" s="31">
        <v>283314</v>
      </c>
      <c r="J7" s="25" t="str">
        <f>TEXT(H7,"#,###,###")</f>
        <v>283,314</v>
      </c>
      <c r="L7" s="26">
        <f t="shared" si="0"/>
        <v>3.551952513925638E-2</v>
      </c>
      <c r="N7" s="26">
        <f t="shared" si="1"/>
        <v>0.11226096207978209</v>
      </c>
    </row>
    <row r="8" spans="1:14" x14ac:dyDescent="0.25">
      <c r="A8" s="24" t="s">
        <v>28</v>
      </c>
      <c r="B8" s="31"/>
      <c r="C8" s="31"/>
      <c r="D8" s="31">
        <v>55999</v>
      </c>
      <c r="E8" s="31">
        <v>56739.28</v>
      </c>
      <c r="F8" s="31">
        <v>56440.04</v>
      </c>
      <c r="G8" s="31">
        <v>59925</v>
      </c>
      <c r="H8" s="31">
        <v>59960.89</v>
      </c>
      <c r="J8" s="25" t="str">
        <f>TEXT(H8,"$###,###")</f>
        <v>$59,961</v>
      </c>
      <c r="L8" s="26">
        <f t="shared" si="0"/>
        <v>5.9891531080524807E-4</v>
      </c>
      <c r="N8" s="26">
        <f t="shared" si="1"/>
        <v>7.0749299094626572E-2</v>
      </c>
    </row>
    <row r="9" spans="1:14" x14ac:dyDescent="0.25">
      <c r="A9" s="24" t="s">
        <v>7</v>
      </c>
      <c r="B9" s="31"/>
      <c r="C9" s="31"/>
      <c r="D9" s="31">
        <v>18587883433</v>
      </c>
      <c r="E9" s="31">
        <v>19712887980</v>
      </c>
      <c r="F9" s="31">
        <v>20916456376</v>
      </c>
      <c r="G9" s="31">
        <v>22301702991</v>
      </c>
      <c r="H9" s="31">
        <v>23757455193</v>
      </c>
      <c r="J9" s="25" t="str">
        <f>TEXT(H9/1000000000,"$#,###.0")&amp;" bil"</f>
        <v>$23.8 bil</v>
      </c>
      <c r="L9" s="26">
        <f t="shared" si="0"/>
        <v>6.5275382897327594E-2</v>
      </c>
      <c r="N9" s="26">
        <f>H9/D9-1</f>
        <v>0.27811513767200635</v>
      </c>
    </row>
    <row r="10" spans="1:14" x14ac:dyDescent="0.25">
      <c r="A10" s="24"/>
    </row>
    <row r="11" spans="1:14" x14ac:dyDescent="0.25">
      <c r="A11" s="24" t="s">
        <v>29</v>
      </c>
      <c r="B11" s="31"/>
      <c r="C11" s="31"/>
      <c r="D11" s="31">
        <v>332320</v>
      </c>
      <c r="E11" s="31">
        <v>346339</v>
      </c>
      <c r="F11" s="31">
        <v>356144</v>
      </c>
      <c r="G11" s="31">
        <v>367655</v>
      </c>
      <c r="H11" s="31">
        <v>398446</v>
      </c>
    </row>
    <row r="12" spans="1:14" x14ac:dyDescent="0.25">
      <c r="A12" s="24" t="s">
        <v>30</v>
      </c>
      <c r="B12" s="31"/>
      <c r="C12" s="31"/>
      <c r="D12" s="31">
        <v>24880</v>
      </c>
      <c r="E12" s="31">
        <v>26521</v>
      </c>
      <c r="F12" s="31">
        <v>27402</v>
      </c>
      <c r="G12" s="31">
        <v>29818</v>
      </c>
      <c r="H12" s="31">
        <v>30737</v>
      </c>
    </row>
    <row r="13" spans="1:14" x14ac:dyDescent="0.25">
      <c r="A13" s="24"/>
      <c r="B13" s="24"/>
    </row>
    <row r="14" spans="1:14" ht="15.75" thickBot="1" x14ac:dyDescent="0.3">
      <c r="A14" s="33" t="s">
        <v>31</v>
      </c>
      <c r="B14" s="33"/>
      <c r="C14" s="20"/>
      <c r="D14" s="20"/>
      <c r="E14" s="20"/>
      <c r="F14" s="20"/>
      <c r="G14" s="20"/>
      <c r="H14" s="20"/>
      <c r="J14" s="33" t="s">
        <v>32</v>
      </c>
    </row>
    <row r="15" spans="1:14" x14ac:dyDescent="0.25">
      <c r="A15" s="37" t="s">
        <v>60</v>
      </c>
      <c r="B15" s="37"/>
      <c r="C15" s="38"/>
      <c r="D15" s="38"/>
      <c r="E15" s="38"/>
      <c r="F15" s="38"/>
      <c r="G15" s="31">
        <v>1301</v>
      </c>
      <c r="H15" s="31">
        <v>1289</v>
      </c>
      <c r="J15" s="51">
        <f t="shared" ref="J15:J34" si="2">IF(H15="np",0,H15/$H$34)</f>
        <v>3.0033528508552217E-3</v>
      </c>
    </row>
    <row r="16" spans="1:14" x14ac:dyDescent="0.25">
      <c r="A16" s="37" t="s">
        <v>61</v>
      </c>
      <c r="B16" s="37"/>
      <c r="C16" s="38"/>
      <c r="D16" s="38"/>
      <c r="E16" s="38"/>
      <c r="F16" s="38"/>
      <c r="G16" s="31">
        <v>239</v>
      </c>
      <c r="H16" s="31">
        <v>265</v>
      </c>
      <c r="J16" s="51">
        <f t="shared" si="2"/>
        <v>6.1744647438063125E-4</v>
      </c>
    </row>
    <row r="17" spans="1:10" x14ac:dyDescent="0.25">
      <c r="A17" s="37" t="s">
        <v>62</v>
      </c>
      <c r="B17" s="37"/>
      <c r="C17" s="38"/>
      <c r="D17" s="38"/>
      <c r="E17" s="38"/>
      <c r="F17" s="38"/>
      <c r="G17" s="31">
        <v>6954</v>
      </c>
      <c r="H17" s="31">
        <v>7265</v>
      </c>
      <c r="J17" s="51">
        <f t="shared" si="2"/>
        <v>1.69273533448124E-2</v>
      </c>
    </row>
    <row r="18" spans="1:10" x14ac:dyDescent="0.25">
      <c r="A18" s="37" t="s">
        <v>63</v>
      </c>
      <c r="B18" s="37"/>
      <c r="C18" s="38"/>
      <c r="D18" s="38"/>
      <c r="E18" s="38"/>
      <c r="F18" s="38"/>
      <c r="G18" s="31">
        <v>1673</v>
      </c>
      <c r="H18" s="31">
        <v>1806</v>
      </c>
      <c r="J18" s="51">
        <f t="shared" si="2"/>
        <v>4.2079559725713969E-3</v>
      </c>
    </row>
    <row r="19" spans="1:10" x14ac:dyDescent="0.25">
      <c r="A19" s="37" t="s">
        <v>64</v>
      </c>
      <c r="B19" s="37"/>
      <c r="C19" s="38"/>
      <c r="D19" s="38"/>
      <c r="E19" s="38"/>
      <c r="F19" s="38"/>
      <c r="G19" s="31">
        <v>21202</v>
      </c>
      <c r="H19" s="31">
        <v>22146</v>
      </c>
      <c r="J19" s="51">
        <f t="shared" si="2"/>
        <v>5.1599885364654569E-2</v>
      </c>
    </row>
    <row r="20" spans="1:10" x14ac:dyDescent="0.25">
      <c r="A20" s="37" t="s">
        <v>65</v>
      </c>
      <c r="B20" s="37"/>
      <c r="C20" s="38"/>
      <c r="D20" s="38"/>
      <c r="E20" s="38"/>
      <c r="F20" s="38"/>
      <c r="G20" s="31">
        <v>4786</v>
      </c>
      <c r="H20" s="31">
        <v>5134</v>
      </c>
      <c r="J20" s="51">
        <f t="shared" si="2"/>
        <v>1.1962151696113815E-2</v>
      </c>
    </row>
    <row r="21" spans="1:10" x14ac:dyDescent="0.25">
      <c r="A21" s="37" t="s">
        <v>66</v>
      </c>
      <c r="B21" s="37"/>
      <c r="C21" s="38"/>
      <c r="D21" s="38"/>
      <c r="E21" s="38"/>
      <c r="F21" s="38"/>
      <c r="G21" s="31">
        <v>28545</v>
      </c>
      <c r="H21" s="31">
        <v>31644</v>
      </c>
      <c r="J21" s="51">
        <f t="shared" si="2"/>
        <v>7.3730099001134697E-2</v>
      </c>
    </row>
    <row r="22" spans="1:10" x14ac:dyDescent="0.25">
      <c r="A22" s="37" t="s">
        <v>67</v>
      </c>
      <c r="B22" s="37"/>
      <c r="C22" s="38"/>
      <c r="D22" s="38"/>
      <c r="E22" s="38"/>
      <c r="F22" s="38"/>
      <c r="G22" s="31">
        <v>34625</v>
      </c>
      <c r="H22" s="31">
        <v>37983</v>
      </c>
      <c r="J22" s="51">
        <f t="shared" si="2"/>
        <v>8.8499884665658557E-2</v>
      </c>
    </row>
    <row r="23" spans="1:10" x14ac:dyDescent="0.25">
      <c r="A23" s="37" t="s">
        <v>68</v>
      </c>
      <c r="B23" s="37"/>
      <c r="C23" s="38"/>
      <c r="D23" s="38"/>
      <c r="E23" s="38"/>
      <c r="F23" s="38"/>
      <c r="G23" s="31">
        <v>8363</v>
      </c>
      <c r="H23" s="31">
        <v>9251</v>
      </c>
      <c r="J23" s="51">
        <f t="shared" si="2"/>
        <v>2.1554706922623471E-2</v>
      </c>
    </row>
    <row r="24" spans="1:10" x14ac:dyDescent="0.25">
      <c r="A24" s="37" t="s">
        <v>69</v>
      </c>
      <c r="B24" s="37"/>
      <c r="C24" s="38"/>
      <c r="D24" s="38"/>
      <c r="E24" s="38"/>
      <c r="F24" s="38"/>
      <c r="G24" s="31">
        <v>5894</v>
      </c>
      <c r="H24" s="31">
        <v>6391</v>
      </c>
      <c r="J24" s="51">
        <f t="shared" si="2"/>
        <v>1.4890944972704205E-2</v>
      </c>
    </row>
    <row r="25" spans="1:10" x14ac:dyDescent="0.25">
      <c r="A25" s="37" t="s">
        <v>70</v>
      </c>
      <c r="B25" s="37"/>
      <c r="C25" s="38"/>
      <c r="D25" s="38"/>
      <c r="E25" s="38"/>
      <c r="F25" s="38"/>
      <c r="G25" s="31">
        <v>8059</v>
      </c>
      <c r="H25" s="31">
        <v>8869</v>
      </c>
      <c r="J25" s="51">
        <f t="shared" si="2"/>
        <v>2.0664652004837053E-2</v>
      </c>
    </row>
    <row r="26" spans="1:10" x14ac:dyDescent="0.25">
      <c r="A26" s="37" t="s">
        <v>71</v>
      </c>
      <c r="B26" s="37"/>
      <c r="C26" s="38"/>
      <c r="D26" s="38"/>
      <c r="E26" s="38"/>
      <c r="F26" s="38"/>
      <c r="G26" s="31">
        <v>5468</v>
      </c>
      <c r="H26" s="31">
        <v>5703</v>
      </c>
      <c r="J26" s="51">
        <f t="shared" si="2"/>
        <v>1.3287914126010341E-2</v>
      </c>
    </row>
    <row r="27" spans="1:10" x14ac:dyDescent="0.25">
      <c r="A27" s="37" t="s">
        <v>72</v>
      </c>
      <c r="B27" s="37"/>
      <c r="C27" s="38"/>
      <c r="D27" s="38"/>
      <c r="E27" s="38"/>
      <c r="F27" s="38"/>
      <c r="G27" s="31">
        <v>42903</v>
      </c>
      <c r="H27" s="31">
        <v>48410</v>
      </c>
      <c r="J27" s="51">
        <f t="shared" si="2"/>
        <v>0.11279465594251457</v>
      </c>
    </row>
    <row r="28" spans="1:10" x14ac:dyDescent="0.25">
      <c r="A28" s="37" t="s">
        <v>73</v>
      </c>
      <c r="B28" s="37"/>
      <c r="C28" s="38"/>
      <c r="D28" s="38"/>
      <c r="E28" s="38"/>
      <c r="F28" s="38"/>
      <c r="G28" s="31">
        <v>35539</v>
      </c>
      <c r="H28" s="31">
        <v>38541</v>
      </c>
      <c r="J28" s="51">
        <f t="shared" si="2"/>
        <v>8.980001724190155E-2</v>
      </c>
    </row>
    <row r="29" spans="1:10" x14ac:dyDescent="0.25">
      <c r="A29" s="37" t="s">
        <v>74</v>
      </c>
      <c r="B29" s="37"/>
      <c r="C29" s="38"/>
      <c r="D29" s="38"/>
      <c r="E29" s="38"/>
      <c r="F29" s="38"/>
      <c r="G29" s="31">
        <v>101343</v>
      </c>
      <c r="H29" s="31">
        <v>108381</v>
      </c>
      <c r="J29" s="51">
        <f t="shared" si="2"/>
        <v>0.25252628807489508</v>
      </c>
    </row>
    <row r="30" spans="1:10" x14ac:dyDescent="0.25">
      <c r="A30" s="37" t="s">
        <v>75</v>
      </c>
      <c r="B30" s="37"/>
      <c r="C30" s="38"/>
      <c r="D30" s="38"/>
      <c r="E30" s="38"/>
      <c r="F30" s="38"/>
      <c r="G30" s="31">
        <v>23631</v>
      </c>
      <c r="H30" s="31">
        <v>24750</v>
      </c>
      <c r="J30" s="51">
        <f t="shared" si="2"/>
        <v>5.7667170720455185E-2</v>
      </c>
    </row>
    <row r="31" spans="1:10" x14ac:dyDescent="0.25">
      <c r="A31" s="37" t="s">
        <v>76</v>
      </c>
      <c r="B31" s="37"/>
      <c r="C31" s="38"/>
      <c r="D31" s="38"/>
      <c r="E31" s="38"/>
      <c r="F31" s="38"/>
      <c r="G31" s="31">
        <v>37183</v>
      </c>
      <c r="H31" s="31">
        <v>40603</v>
      </c>
      <c r="J31" s="51">
        <f t="shared" si="2"/>
        <v>9.460444980859159E-2</v>
      </c>
    </row>
    <row r="32" spans="1:10" x14ac:dyDescent="0.25">
      <c r="A32" s="37" t="s">
        <v>77</v>
      </c>
      <c r="B32" s="37"/>
      <c r="C32" s="38"/>
      <c r="D32" s="38"/>
      <c r="E32" s="38"/>
      <c r="F32" s="38"/>
      <c r="G32" s="31">
        <v>8900</v>
      </c>
      <c r="H32" s="31">
        <v>9368</v>
      </c>
      <c r="J32" s="51">
        <f t="shared" si="2"/>
        <v>2.1827315366029259E-2</v>
      </c>
    </row>
    <row r="33" spans="1:14" x14ac:dyDescent="0.25">
      <c r="A33" s="37" t="s">
        <v>78</v>
      </c>
      <c r="B33" s="37"/>
      <c r="C33" s="38"/>
      <c r="D33" s="38"/>
      <c r="E33" s="38"/>
      <c r="F33" s="38"/>
      <c r="G33" s="31">
        <v>12991</v>
      </c>
      <c r="H33" s="31">
        <v>13578</v>
      </c>
      <c r="J33" s="51">
        <f t="shared" si="2"/>
        <v>3.1636559355246084E-2</v>
      </c>
    </row>
    <row r="34" spans="1:14" ht="15.75" thickBot="1" x14ac:dyDescent="0.3">
      <c r="A34" s="39" t="s">
        <v>79</v>
      </c>
      <c r="B34" s="39"/>
      <c r="C34" s="40"/>
      <c r="D34" s="40"/>
      <c r="E34" s="40"/>
      <c r="F34" s="40"/>
      <c r="G34" s="41">
        <v>397473</v>
      </c>
      <c r="H34" s="41">
        <v>429187</v>
      </c>
      <c r="J34" s="42">
        <f t="shared" si="2"/>
        <v>1</v>
      </c>
    </row>
    <row r="35" spans="1:14" ht="15.75" thickTop="1" x14ac:dyDescent="0.25">
      <c r="G35" s="43"/>
      <c r="H35" s="43"/>
    </row>
    <row r="36" spans="1:14" x14ac:dyDescent="0.25">
      <c r="J36" s="86"/>
      <c r="L36" s="87"/>
      <c r="N36" s="87"/>
    </row>
    <row r="37" spans="1:14" x14ac:dyDescent="0.25">
      <c r="A37" s="24" t="s">
        <v>9</v>
      </c>
      <c r="B37" s="31"/>
      <c r="C37" s="31"/>
      <c r="D37" s="31"/>
      <c r="E37" s="31"/>
      <c r="F37" s="31"/>
      <c r="G37" s="31"/>
      <c r="H37" s="31"/>
      <c r="J37" s="25"/>
      <c r="L37" s="88"/>
      <c r="N37" s="88"/>
    </row>
    <row r="38" spans="1:14" x14ac:dyDescent="0.25">
      <c r="A38" s="24" t="s">
        <v>10</v>
      </c>
      <c r="B38" s="31"/>
      <c r="C38" s="31"/>
      <c r="D38" s="31"/>
      <c r="E38" s="31"/>
      <c r="F38" s="31"/>
      <c r="G38" s="31"/>
      <c r="H38" s="31"/>
      <c r="J38" s="25"/>
      <c r="L38" s="88"/>
      <c r="N38" s="88"/>
    </row>
    <row r="39" spans="1:14" x14ac:dyDescent="0.25">
      <c r="A39" s="24" t="s">
        <v>11</v>
      </c>
      <c r="B39" s="24"/>
      <c r="G39" s="31"/>
      <c r="H39" s="31"/>
      <c r="J39" s="25"/>
      <c r="L39" s="89"/>
      <c r="N39" s="25"/>
    </row>
    <row r="40" spans="1:14" x14ac:dyDescent="0.25">
      <c r="A40" s="24" t="s">
        <v>33</v>
      </c>
      <c r="B40" s="31"/>
      <c r="C40" s="31"/>
      <c r="D40" s="31"/>
      <c r="E40" s="31"/>
      <c r="F40" s="31"/>
      <c r="G40" s="31"/>
      <c r="H40" s="31"/>
      <c r="J40" s="25"/>
    </row>
    <row r="42" spans="1:14" x14ac:dyDescent="0.25">
      <c r="A42" s="37"/>
      <c r="B42" s="37"/>
      <c r="G42" s="43"/>
      <c r="H42" s="43"/>
    </row>
    <row r="43" spans="1:14" ht="15.75" thickBot="1" x14ac:dyDescent="0.3">
      <c r="A43" s="44" t="s">
        <v>13</v>
      </c>
      <c r="B43" s="44"/>
      <c r="J43" s="85"/>
      <c r="K43" s="86"/>
      <c r="L43" s="86"/>
      <c r="M43" s="86"/>
      <c r="N43" s="86"/>
    </row>
    <row r="44" spans="1:14" x14ac:dyDescent="0.25">
      <c r="A44" s="37" t="s">
        <v>14</v>
      </c>
      <c r="B44" s="37"/>
      <c r="C44" s="31"/>
      <c r="D44" s="31"/>
      <c r="E44" s="31"/>
      <c r="F44" s="31"/>
      <c r="G44" s="31"/>
      <c r="H44" s="31"/>
      <c r="J44" s="25"/>
      <c r="L44" s="89"/>
      <c r="N44" s="25"/>
    </row>
    <row r="45" spans="1:14" x14ac:dyDescent="0.25">
      <c r="A45" s="52" t="s">
        <v>15</v>
      </c>
      <c r="B45" s="52"/>
      <c r="C45" s="31"/>
      <c r="D45" s="31"/>
      <c r="E45" s="31"/>
      <c r="F45" s="31"/>
      <c r="G45" s="31"/>
      <c r="H45" s="31"/>
      <c r="J45" s="25"/>
      <c r="L45" s="89"/>
      <c r="N45" s="25"/>
    </row>
    <row r="46" spans="1:14" x14ac:dyDescent="0.25">
      <c r="A46" s="52" t="s">
        <v>16</v>
      </c>
      <c r="B46" s="52"/>
      <c r="C46" s="31"/>
      <c r="D46" s="31"/>
      <c r="E46" s="31"/>
      <c r="F46" s="31"/>
      <c r="G46" s="31"/>
      <c r="H46" s="31"/>
      <c r="J46" s="25"/>
      <c r="L46" s="89"/>
      <c r="N46" s="25"/>
    </row>
    <row r="47" spans="1:14" x14ac:dyDescent="0.25">
      <c r="A47" s="37" t="s">
        <v>17</v>
      </c>
      <c r="B47" s="37"/>
      <c r="C47" s="31"/>
      <c r="D47" s="31"/>
      <c r="E47" s="31"/>
      <c r="F47" s="31"/>
      <c r="G47" s="31"/>
      <c r="H47" s="31"/>
      <c r="J47" s="25"/>
      <c r="L47" s="89"/>
      <c r="N47" s="25"/>
    </row>
    <row r="48" spans="1:14" ht="15.75" thickBot="1" x14ac:dyDescent="0.3">
      <c r="A48" s="44" t="s">
        <v>18</v>
      </c>
      <c r="B48" s="44"/>
      <c r="C48" s="31"/>
      <c r="D48" s="31"/>
      <c r="E48" s="31"/>
      <c r="F48" s="31"/>
      <c r="G48" s="31"/>
      <c r="H48" s="31"/>
    </row>
    <row r="49" spans="1:14" x14ac:dyDescent="0.25">
      <c r="A49" s="37" t="s">
        <v>19</v>
      </c>
      <c r="B49" s="37"/>
      <c r="C49" s="31"/>
      <c r="D49" s="31"/>
      <c r="E49" s="31"/>
      <c r="F49" s="31"/>
      <c r="G49" s="31"/>
      <c r="H49" s="31"/>
      <c r="J49" s="25"/>
      <c r="L49" s="89"/>
      <c r="N49" s="25"/>
    </row>
    <row r="50" spans="1:14" x14ac:dyDescent="0.25">
      <c r="A50" s="37" t="s">
        <v>20</v>
      </c>
      <c r="B50" s="37"/>
      <c r="C50" s="31"/>
      <c r="D50" s="31"/>
      <c r="E50" s="31"/>
      <c r="F50" s="31"/>
      <c r="G50" s="31"/>
      <c r="H50" s="31"/>
      <c r="J50" s="25"/>
      <c r="L50" s="89"/>
      <c r="N50" s="25"/>
    </row>
    <row r="51" spans="1:14" x14ac:dyDescent="0.25">
      <c r="A51" s="37" t="s">
        <v>21</v>
      </c>
      <c r="B51" s="37"/>
      <c r="C51" s="31"/>
      <c r="D51" s="31"/>
      <c r="E51" s="31"/>
      <c r="F51" s="31"/>
      <c r="G51" s="31"/>
      <c r="H51" s="31"/>
      <c r="J51" s="25"/>
      <c r="L51" s="89"/>
      <c r="N51" s="25"/>
    </row>
    <row r="52" spans="1:14" x14ac:dyDescent="0.25">
      <c r="A52" s="37" t="s">
        <v>22</v>
      </c>
      <c r="B52" s="37"/>
      <c r="C52" s="31"/>
      <c r="D52" s="31"/>
      <c r="E52" s="31"/>
      <c r="F52" s="31"/>
      <c r="G52" s="31"/>
      <c r="H52" s="31"/>
      <c r="J52" s="25"/>
      <c r="L52" s="89"/>
      <c r="N52" s="25"/>
    </row>
    <row r="54" spans="1:14" x14ac:dyDescent="0.25">
      <c r="J54" s="86"/>
      <c r="L54" s="87"/>
      <c r="N54" s="87"/>
    </row>
    <row r="55" spans="1:14" x14ac:dyDescent="0.25">
      <c r="A55" s="37" t="s">
        <v>87</v>
      </c>
      <c r="B55" s="31"/>
      <c r="C55" s="31"/>
      <c r="D55" s="31"/>
      <c r="E55" s="31"/>
      <c r="F55" s="31"/>
      <c r="G55" s="31"/>
      <c r="H55" s="31"/>
      <c r="J55" s="25"/>
      <c r="L55" s="26"/>
      <c r="N55" s="26"/>
    </row>
    <row r="56" spans="1:14" x14ac:dyDescent="0.25">
      <c r="A56" s="37" t="s">
        <v>88</v>
      </c>
      <c r="B56" s="31"/>
      <c r="C56" s="31"/>
      <c r="D56" s="31"/>
      <c r="E56" s="31"/>
      <c r="F56" s="31"/>
      <c r="G56" s="31"/>
      <c r="H56" s="31"/>
      <c r="J56" s="25"/>
      <c r="L56" s="26"/>
      <c r="N56" s="26"/>
    </row>
    <row r="57" spans="1:14" ht="15.75" thickBot="1" x14ac:dyDescent="0.3">
      <c r="A57" s="39" t="s">
        <v>53</v>
      </c>
      <c r="B57" s="41"/>
      <c r="C57" s="41"/>
      <c r="D57" s="41"/>
      <c r="E57" s="41"/>
      <c r="F57" s="41"/>
      <c r="G57" s="41"/>
      <c r="H57" s="41"/>
    </row>
    <row r="58" spans="1:14" ht="15.75" thickTop="1" x14ac:dyDescent="0.25"/>
  </sheetData>
  <mergeCells count="2">
    <mergeCell ref="J1:N1"/>
    <mergeCell ref="J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Contents</vt:lpstr>
      <vt:lpstr>Table 14.1</vt:lpstr>
      <vt:lpstr>State data for spotlight</vt:lpstr>
      <vt:lpstr>'Table 14.1'!Print_Area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Wade1</dc:creator>
  <cp:lastModifiedBy>Tanika Sharman</cp:lastModifiedBy>
  <cp:lastPrinted>2021-10-22T04:57:01Z</cp:lastPrinted>
  <dcterms:created xsi:type="dcterms:W3CDTF">2019-07-02T01:38:47Z</dcterms:created>
  <dcterms:modified xsi:type="dcterms:W3CDTF">2024-11-06T03:00:56Z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2021-05-19T23:35:57Z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dd829078-7429-43a0-921f-a67a55718a78</vt:lpwstr>
  </property>
  <property fmtid="{D5CDD505-2E9C-101B-9397-08002B2CF9AE}" pid="8" name="MSIP_Label_c8e5a7ee-c283-40b0-98eb-fa437df4c031_ContentBits">
    <vt:lpwstr>0</vt:lpwstr>
  </property>
</Properties>
</file>