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ml.chartshape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9.xml" ContentType="application/vnd.openxmlformats-officedocument.drawingml.chartshap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1.xml" ContentType="application/vnd.openxmlformats-officedocument.drawingml.chartshape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2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3.xml" ContentType="application/vnd.openxmlformats-officedocument.drawingml.chartshapes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5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6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7.xml" ContentType="application/vnd.openxmlformats-officedocument.drawingml.chartshapes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8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9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0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21.xml" ContentType="application/vnd.openxmlformats-officedocument.drawingml.chartshapes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23.xml" ContentType="application/vnd.openxmlformats-officedocument.drawingml.chartshapes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24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25.xml" ContentType="application/vnd.openxmlformats-officedocument.drawingml.chartshapes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26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27.xml" ContentType="application/vnd.openxmlformats-officedocument.drawingml.chartshapes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28.xml" ContentType="application/vnd.openxmlformats-officedocument.drawing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drawing29.xml" ContentType="application/vnd.openxmlformats-officedocument.drawingml.chartshapes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30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drawings/drawing31.xml" ContentType="application/vnd.openxmlformats-officedocument.drawingml.chartshapes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32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drawings/drawing33.xml" ContentType="application/vnd.openxmlformats-officedocument.drawingml.chartshapes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drawings/drawing34.xml" ContentType="application/vnd.openxmlformats-officedocument.drawing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drawings/drawing35.xml" ContentType="application/vnd.openxmlformats-officedocument.drawingml.chartshapes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36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37.xml" ContentType="application/vnd.openxmlformats-officedocument.drawingml.chartshapes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R:\LEED\2018 LEED Project\Output\2024 JIA Publication\Output tables\Final\"/>
    </mc:Choice>
  </mc:AlternateContent>
  <xr:revisionPtr revIDLastSave="0" documentId="13_ncr:1_{46D13701-ADE7-472E-845B-5CEF0F86F7AE}" xr6:coauthVersionLast="47" xr6:coauthVersionMax="47" xr10:uidLastSave="{00000000-0000-0000-0000-000000000000}"/>
  <bookViews>
    <workbookView xWindow="28680" yWindow="-120" windowWidth="29040" windowHeight="15840" tabRatio="841" xr2:uid="{00000000-000D-0000-FFFF-FFFF00000000}"/>
  </bookViews>
  <sheets>
    <sheet name="Contents" sheetId="175" r:id="rId1"/>
    <sheet name="Table 13.1" sheetId="180" r:id="rId2"/>
    <sheet name="Table 13.2" sheetId="181" r:id="rId3"/>
    <sheet name="Table 13.3" sheetId="182" r:id="rId4"/>
    <sheet name="Table 13.4" sheetId="183" r:id="rId5"/>
    <sheet name="Table 13.5" sheetId="184" r:id="rId6"/>
    <sheet name="Table 13.6" sheetId="185" r:id="rId7"/>
    <sheet name="Table 13.7" sheetId="186" r:id="rId8"/>
    <sheet name="Table 13.8" sheetId="197" r:id="rId9"/>
    <sheet name="Table 13.9" sheetId="187" r:id="rId10"/>
    <sheet name="Table 13.10" sheetId="188" r:id="rId11"/>
    <sheet name="Table 13.11" sheetId="189" r:id="rId12"/>
    <sheet name="Table 13.12" sheetId="190" r:id="rId13"/>
    <sheet name="Table 13.13" sheetId="191" r:id="rId14"/>
    <sheet name="Table 13.14" sheetId="192" r:id="rId15"/>
    <sheet name="Table 13.15" sheetId="193" r:id="rId16"/>
    <sheet name="Table 13.16" sheetId="194" r:id="rId17"/>
    <sheet name="Table 13.17" sheetId="195" r:id="rId18"/>
    <sheet name="Table 13.18" sheetId="196" r:id="rId19"/>
    <sheet name="State data for spotlight" sheetId="179" state="hidden" r:id="rId20"/>
  </sheets>
  <definedNames>
    <definedName name="_AMO_UniqueIdentifier" hidden="1">"'2995e12c-7f92-4103-a2d1-a1d598d57c6f'"</definedName>
    <definedName name="_xlnm.Print_Area" localSheetId="1">'Table 13.1'!$A$1:$P$99</definedName>
    <definedName name="_xlnm.Print_Area" localSheetId="10">'Table 13.10'!$A$1:$P$99</definedName>
    <definedName name="_xlnm.Print_Area" localSheetId="11">'Table 13.11'!$A$1:$P$99</definedName>
    <definedName name="_xlnm.Print_Area" localSheetId="12">'Table 13.12'!$A$1:$P$99</definedName>
    <definedName name="_xlnm.Print_Area" localSheetId="13">'Table 13.13'!$A$1:$P$99</definedName>
    <definedName name="_xlnm.Print_Area" localSheetId="14">'Table 13.14'!$A$1:$P$99</definedName>
    <definedName name="_xlnm.Print_Area" localSheetId="15">'Table 13.15'!$A$1:$P$99</definedName>
    <definedName name="_xlnm.Print_Area" localSheetId="16">'Table 13.16'!$A$1:$P$99</definedName>
    <definedName name="_xlnm.Print_Area" localSheetId="17">'Table 13.17'!$A$1:$P$99</definedName>
    <definedName name="_xlnm.Print_Area" localSheetId="18">'Table 13.18'!$A$1:$P$99</definedName>
    <definedName name="_xlnm.Print_Area" localSheetId="2">'Table 13.2'!$A$1:$P$99</definedName>
    <definedName name="_xlnm.Print_Area" localSheetId="3">'Table 13.3'!$A$1:$P$99</definedName>
    <definedName name="_xlnm.Print_Area" localSheetId="4">'Table 13.4'!$A$1:$P$99</definedName>
    <definedName name="_xlnm.Print_Area" localSheetId="5">'Table 13.5'!$A$1:$P$99</definedName>
    <definedName name="_xlnm.Print_Area" localSheetId="6">'Table 13.6'!$A$1:$P$99</definedName>
    <definedName name="_xlnm.Print_Area" localSheetId="7">'Table 13.7'!$A$1:$P$99</definedName>
    <definedName name="_xlnm.Print_Area" localSheetId="8">'Table 13.8'!$A$1:$P$99</definedName>
    <definedName name="_xlnm.Print_Area" localSheetId="9">'Table 13.9'!$A$1:$P$99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81" l="1"/>
  <c r="A32" i="182"/>
  <c r="A32" i="183"/>
  <c r="A32" i="184"/>
  <c r="A32" i="185"/>
  <c r="A32" i="186"/>
  <c r="A32" i="197"/>
  <c r="A32" i="187"/>
  <c r="A32" i="188"/>
  <c r="A32" i="189"/>
  <c r="A32" i="190"/>
  <c r="A32" i="191"/>
  <c r="A32" i="192"/>
  <c r="A32" i="193"/>
  <c r="A32" i="194"/>
  <c r="A32" i="195"/>
  <c r="A32" i="196"/>
  <c r="A32" i="179"/>
  <c r="A32" i="180"/>
  <c r="AD128" i="197"/>
  <c r="AB128" i="197"/>
  <c r="AD127" i="197"/>
  <c r="AB127" i="197"/>
  <c r="AD125" i="197"/>
  <c r="AB125" i="197"/>
  <c r="AD124" i="197"/>
  <c r="AB124" i="197"/>
  <c r="AB122" i="197"/>
  <c r="AB121" i="197"/>
  <c r="AB120" i="197"/>
  <c r="AB118" i="197"/>
  <c r="AD111" i="197"/>
  <c r="D16" i="197"/>
  <c r="AB111" i="197"/>
  <c r="AD110" i="197"/>
  <c r="AB110" i="197"/>
  <c r="AD109" i="197"/>
  <c r="D14" i="197"/>
  <c r="AB109" i="197"/>
  <c r="AD108" i="197"/>
  <c r="AB108" i="197"/>
  <c r="AD105" i="197"/>
  <c r="D10" i="197"/>
  <c r="AB105" i="197"/>
  <c r="AD104" i="197"/>
  <c r="AB104" i="197"/>
  <c r="N9" i="179"/>
  <c r="O91" i="197"/>
  <c r="L9" i="179"/>
  <c r="L91" i="197"/>
  <c r="J9" i="179"/>
  <c r="K91" i="197"/>
  <c r="AF9" i="197"/>
  <c r="F91" i="197"/>
  <c r="AD9" i="197"/>
  <c r="E91" i="197"/>
  <c r="AB9" i="197"/>
  <c r="C91" i="197"/>
  <c r="N8" i="179"/>
  <c r="N90" i="197"/>
  <c r="L8" i="179"/>
  <c r="M90" i="197"/>
  <c r="J8" i="179"/>
  <c r="K90" i="197"/>
  <c r="AF8" i="197"/>
  <c r="F90" i="197"/>
  <c r="AD8" i="197"/>
  <c r="E90" i="197"/>
  <c r="AB8" i="197"/>
  <c r="C90" i="197"/>
  <c r="N7" i="179"/>
  <c r="O89" i="197"/>
  <c r="L7" i="179"/>
  <c r="L89" i="197"/>
  <c r="J7" i="179"/>
  <c r="J89" i="197"/>
  <c r="AF7" i="197"/>
  <c r="G89" i="197"/>
  <c r="F89" i="197"/>
  <c r="AD7" i="197"/>
  <c r="E89" i="197"/>
  <c r="AB7" i="197"/>
  <c r="C89" i="197"/>
  <c r="N6" i="179"/>
  <c r="O88" i="197"/>
  <c r="L6" i="179"/>
  <c r="M88" i="197"/>
  <c r="L88" i="197"/>
  <c r="J6" i="179"/>
  <c r="J88" i="197"/>
  <c r="AF6" i="197"/>
  <c r="F88" i="197"/>
  <c r="AD6" i="197"/>
  <c r="E88" i="197"/>
  <c r="AB6" i="197"/>
  <c r="C88" i="197"/>
  <c r="N5" i="179"/>
  <c r="O87" i="197"/>
  <c r="L5" i="179"/>
  <c r="M87" i="197"/>
  <c r="J5" i="179"/>
  <c r="J87" i="197"/>
  <c r="AF5" i="197"/>
  <c r="G87" i="197"/>
  <c r="F87" i="197"/>
  <c r="AD5" i="197"/>
  <c r="E87" i="197"/>
  <c r="AB5" i="197"/>
  <c r="C87" i="197"/>
  <c r="N4" i="179"/>
  <c r="N86" i="197"/>
  <c r="L4" i="179"/>
  <c r="L86" i="197"/>
  <c r="J4" i="179"/>
  <c r="J86" i="197"/>
  <c r="AF4" i="197"/>
  <c r="F86" i="197"/>
  <c r="G86" i="197"/>
  <c r="AD4" i="197"/>
  <c r="E86" i="197"/>
  <c r="AB4" i="197"/>
  <c r="C86" i="197"/>
  <c r="N85" i="197"/>
  <c r="F85" i="197"/>
  <c r="A1" i="179"/>
  <c r="J83" i="196"/>
  <c r="C83" i="197"/>
  <c r="A65" i="197"/>
  <c r="A50" i="197"/>
  <c r="AB38" i="197"/>
  <c r="O15" i="197"/>
  <c r="AB37" i="197"/>
  <c r="O16" i="197"/>
  <c r="AB34" i="197"/>
  <c r="AB33" i="197"/>
  <c r="AB32" i="197"/>
  <c r="AB31" i="197"/>
  <c r="AB30" i="197"/>
  <c r="AB29" i="197"/>
  <c r="AB28" i="197"/>
  <c r="AB27" i="197"/>
  <c r="AB26" i="197"/>
  <c r="AB25" i="197"/>
  <c r="AB24" i="197"/>
  <c r="AB23" i="197"/>
  <c r="AB22" i="197"/>
  <c r="AB21" i="197"/>
  <c r="AB20" i="197"/>
  <c r="AB19" i="197"/>
  <c r="G19" i="197"/>
  <c r="A19" i="197"/>
  <c r="AB18" i="197"/>
  <c r="AB17" i="197"/>
  <c r="AB16" i="197"/>
  <c r="AB15" i="197"/>
  <c r="D15" i="197"/>
  <c r="O14" i="197"/>
  <c r="O13" i="197"/>
  <c r="D13" i="197"/>
  <c r="O12" i="197"/>
  <c r="O11" i="197"/>
  <c r="O10" i="197"/>
  <c r="O9" i="197"/>
  <c r="D9" i="197"/>
  <c r="A7" i="197"/>
  <c r="A4" i="197"/>
  <c r="AB2" i="197"/>
  <c r="A2" i="197"/>
  <c r="AB9" i="182"/>
  <c r="C91" i="182"/>
  <c r="AB8" i="182"/>
  <c r="C90" i="182"/>
  <c r="D90" i="182"/>
  <c r="D91" i="182"/>
  <c r="AB5" i="182"/>
  <c r="C87" i="182"/>
  <c r="AB6" i="182"/>
  <c r="C88" i="182"/>
  <c r="AB7" i="182"/>
  <c r="C89" i="182"/>
  <c r="AB4" i="182"/>
  <c r="C86" i="182"/>
  <c r="AD111" i="182"/>
  <c r="D16" i="182"/>
  <c r="AF5" i="182"/>
  <c r="G87" i="182"/>
  <c r="AF8" i="182"/>
  <c r="G90" i="182"/>
  <c r="AF9" i="182"/>
  <c r="AD109" i="182"/>
  <c r="D14" i="182"/>
  <c r="AD110" i="182"/>
  <c r="D15" i="182"/>
  <c r="AD108" i="182"/>
  <c r="D13" i="182"/>
  <c r="AB37" i="182"/>
  <c r="O16" i="182"/>
  <c r="AB38" i="182"/>
  <c r="O15" i="182"/>
  <c r="AB118" i="182"/>
  <c r="O14" i="182"/>
  <c r="AD128" i="182"/>
  <c r="O10" i="182"/>
  <c r="AD127" i="182"/>
  <c r="O9" i="182"/>
  <c r="AD127" i="183"/>
  <c r="O9" i="183"/>
  <c r="AD105" i="182"/>
  <c r="D10" i="182"/>
  <c r="AD104" i="182"/>
  <c r="D9" i="182"/>
  <c r="O13" i="196"/>
  <c r="O12" i="196"/>
  <c r="O11" i="196"/>
  <c r="O13" i="195"/>
  <c r="O12" i="195"/>
  <c r="O11" i="195"/>
  <c r="O13" i="194"/>
  <c r="O12" i="194"/>
  <c r="O11" i="194"/>
  <c r="O13" i="193"/>
  <c r="O12" i="193"/>
  <c r="O11" i="193"/>
  <c r="O13" i="192"/>
  <c r="O12" i="192"/>
  <c r="O11" i="192"/>
  <c r="O13" i="191"/>
  <c r="O12" i="191"/>
  <c r="O11" i="191"/>
  <c r="O13" i="190"/>
  <c r="O12" i="190"/>
  <c r="O11" i="190"/>
  <c r="O13" i="189"/>
  <c r="O12" i="189"/>
  <c r="O11" i="189"/>
  <c r="O13" i="188"/>
  <c r="O12" i="188"/>
  <c r="O11" i="188"/>
  <c r="O13" i="187"/>
  <c r="O12" i="187"/>
  <c r="O11" i="187"/>
  <c r="O13" i="186"/>
  <c r="O12" i="186"/>
  <c r="O11" i="186"/>
  <c r="O13" i="185"/>
  <c r="O12" i="185"/>
  <c r="O11" i="185"/>
  <c r="O13" i="184"/>
  <c r="O12" i="184"/>
  <c r="O11" i="184"/>
  <c r="O13" i="183"/>
  <c r="O12" i="183"/>
  <c r="O11" i="183"/>
  <c r="O13" i="182"/>
  <c r="O12" i="182"/>
  <c r="O11" i="182"/>
  <c r="O13" i="181"/>
  <c r="O12" i="181"/>
  <c r="O11" i="181"/>
  <c r="O13" i="180"/>
  <c r="O12" i="180"/>
  <c r="O11" i="180"/>
  <c r="AB38" i="181"/>
  <c r="O15" i="181"/>
  <c r="AB37" i="181"/>
  <c r="AB38" i="183"/>
  <c r="O15" i="183"/>
  <c r="AB37" i="183"/>
  <c r="O16" i="183"/>
  <c r="AB38" i="184"/>
  <c r="AB37" i="184"/>
  <c r="O16" i="184"/>
  <c r="AB38" i="185"/>
  <c r="O15" i="185"/>
  <c r="AB37" i="185"/>
  <c r="O16" i="185"/>
  <c r="AB38" i="186"/>
  <c r="O15" i="186"/>
  <c r="AB37" i="186"/>
  <c r="O16" i="186"/>
  <c r="AB38" i="187"/>
  <c r="O15" i="187"/>
  <c r="AB37" i="187"/>
  <c r="AB38" i="188"/>
  <c r="O15" i="188"/>
  <c r="AB37" i="188"/>
  <c r="O16" i="188"/>
  <c r="AB38" i="189"/>
  <c r="O15" i="189"/>
  <c r="AB37" i="189"/>
  <c r="AB38" i="190"/>
  <c r="O15" i="190"/>
  <c r="AB37" i="190"/>
  <c r="AB38" i="191"/>
  <c r="O15" i="191"/>
  <c r="AB37" i="191"/>
  <c r="AB38" i="192"/>
  <c r="O15" i="192"/>
  <c r="AB37" i="192"/>
  <c r="O16" i="192"/>
  <c r="AB38" i="193"/>
  <c r="O15" i="193"/>
  <c r="AB37" i="193"/>
  <c r="O16" i="193"/>
  <c r="AB38" i="194"/>
  <c r="O15" i="194"/>
  <c r="AB37" i="194"/>
  <c r="O16" i="194"/>
  <c r="AB38" i="195"/>
  <c r="O15" i="195"/>
  <c r="AB37" i="195"/>
  <c r="O16" i="195"/>
  <c r="AB38" i="196"/>
  <c r="O15" i="196"/>
  <c r="AB37" i="196"/>
  <c r="AB38" i="180"/>
  <c r="O15" i="180"/>
  <c r="AB37" i="180"/>
  <c r="O16" i="180"/>
  <c r="O16" i="181"/>
  <c r="O15" i="184"/>
  <c r="O16" i="187"/>
  <c r="O16" i="189"/>
  <c r="O16" i="190"/>
  <c r="O16" i="191"/>
  <c r="O16" i="196"/>
  <c r="AD128" i="196"/>
  <c r="O10" i="196"/>
  <c r="AB128" i="196"/>
  <c r="AD127" i="196"/>
  <c r="AB127" i="196"/>
  <c r="AD125" i="196"/>
  <c r="AB125" i="196"/>
  <c r="AD124" i="196"/>
  <c r="AB124" i="196"/>
  <c r="AB122" i="196"/>
  <c r="AB121" i="196"/>
  <c r="AB120" i="196"/>
  <c r="AB118" i="196"/>
  <c r="AD111" i="196"/>
  <c r="D16" i="196"/>
  <c r="AB111" i="196"/>
  <c r="AD110" i="196"/>
  <c r="AB110" i="196"/>
  <c r="AD109" i="196"/>
  <c r="D14" i="196"/>
  <c r="AB109" i="196"/>
  <c r="AD108" i="196"/>
  <c r="AB108" i="196"/>
  <c r="AD105" i="196"/>
  <c r="AB105" i="196"/>
  <c r="AD104" i="196"/>
  <c r="AB104" i="196"/>
  <c r="M91" i="196"/>
  <c r="L91" i="196"/>
  <c r="K91" i="196"/>
  <c r="AF9" i="196"/>
  <c r="G91" i="196"/>
  <c r="AD9" i="196"/>
  <c r="E91" i="196"/>
  <c r="AB9" i="196"/>
  <c r="C91" i="196"/>
  <c r="O90" i="196"/>
  <c r="N90" i="196"/>
  <c r="M90" i="196"/>
  <c r="L90" i="196"/>
  <c r="K90" i="196"/>
  <c r="AF8" i="196"/>
  <c r="F90" i="196"/>
  <c r="AD8" i="196"/>
  <c r="E90" i="196"/>
  <c r="AB8" i="196"/>
  <c r="C90" i="196"/>
  <c r="N89" i="196"/>
  <c r="M89" i="196"/>
  <c r="L89" i="196"/>
  <c r="J89" i="196"/>
  <c r="AF7" i="196"/>
  <c r="F89" i="196"/>
  <c r="AD7" i="196"/>
  <c r="E89" i="196"/>
  <c r="AB7" i="196"/>
  <c r="C89" i="196"/>
  <c r="O88" i="196"/>
  <c r="M88" i="196"/>
  <c r="L88" i="196"/>
  <c r="J88" i="196"/>
  <c r="AF6" i="196"/>
  <c r="F88" i="196"/>
  <c r="AD6" i="196"/>
  <c r="D88" i="196"/>
  <c r="AB6" i="196"/>
  <c r="C88" i="196"/>
  <c r="O87" i="196"/>
  <c r="N87" i="196"/>
  <c r="M87" i="196"/>
  <c r="J87" i="196"/>
  <c r="AF5" i="196"/>
  <c r="G87" i="196"/>
  <c r="AD5" i="196"/>
  <c r="D87" i="196"/>
  <c r="AB5" i="196"/>
  <c r="C87" i="196"/>
  <c r="O86" i="196"/>
  <c r="N86" i="196"/>
  <c r="J86" i="196"/>
  <c r="AF4" i="196"/>
  <c r="G86" i="196"/>
  <c r="AD4" i="196"/>
  <c r="E86" i="196"/>
  <c r="AB4" i="196"/>
  <c r="C86" i="196"/>
  <c r="N85" i="196"/>
  <c r="F85" i="196"/>
  <c r="C83" i="196"/>
  <c r="A65" i="196"/>
  <c r="AB34" i="196"/>
  <c r="AB33" i="196"/>
  <c r="AB32" i="196"/>
  <c r="AB31" i="196"/>
  <c r="AB30" i="196"/>
  <c r="AB29" i="196"/>
  <c r="AB28" i="196"/>
  <c r="AB27" i="196"/>
  <c r="AB26" i="196"/>
  <c r="AB25" i="196"/>
  <c r="AB24" i="196"/>
  <c r="AB23" i="196"/>
  <c r="AB22" i="196"/>
  <c r="AB21" i="196"/>
  <c r="AB20" i="196"/>
  <c r="AB19" i="196"/>
  <c r="AB18" i="196"/>
  <c r="G19" i="196"/>
  <c r="AB17" i="196"/>
  <c r="AB16" i="196"/>
  <c r="AB15" i="196"/>
  <c r="D15" i="196"/>
  <c r="O14" i="196"/>
  <c r="D13" i="196"/>
  <c r="D10" i="196"/>
  <c r="O9" i="196"/>
  <c r="D9" i="196"/>
  <c r="A7" i="196"/>
  <c r="A4" i="196"/>
  <c r="AB2" i="196"/>
  <c r="A2" i="196"/>
  <c r="AD128" i="195"/>
  <c r="O10" i="195"/>
  <c r="AB128" i="195"/>
  <c r="AD127" i="195"/>
  <c r="O9" i="195"/>
  <c r="AB127" i="195"/>
  <c r="AD125" i="195"/>
  <c r="AB125" i="195"/>
  <c r="AD124" i="195"/>
  <c r="AB124" i="195"/>
  <c r="AB122" i="195"/>
  <c r="AB121" i="195"/>
  <c r="AB120" i="195"/>
  <c r="AB118" i="195"/>
  <c r="O14" i="195"/>
  <c r="AD111" i="195"/>
  <c r="D16" i="195"/>
  <c r="AB111" i="195"/>
  <c r="AD110" i="195"/>
  <c r="AB110" i="195"/>
  <c r="AD109" i="195"/>
  <c r="D14" i="195"/>
  <c r="AB109" i="195"/>
  <c r="AD108" i="195"/>
  <c r="AB108" i="195"/>
  <c r="AD105" i="195"/>
  <c r="D10" i="195"/>
  <c r="AB105" i="195"/>
  <c r="AD104" i="195"/>
  <c r="AB104" i="195"/>
  <c r="N91" i="195"/>
  <c r="M91" i="195"/>
  <c r="L91" i="195"/>
  <c r="K91" i="195"/>
  <c r="AF9" i="195"/>
  <c r="G91" i="195"/>
  <c r="AD9" i="195"/>
  <c r="D91" i="195"/>
  <c r="AB9" i="195"/>
  <c r="C91" i="195"/>
  <c r="O90" i="195"/>
  <c r="N90" i="195"/>
  <c r="M90" i="195"/>
  <c r="L90" i="195"/>
  <c r="K90" i="195"/>
  <c r="AF8" i="195"/>
  <c r="F90" i="195"/>
  <c r="AD8" i="195"/>
  <c r="E90" i="195"/>
  <c r="AB8" i="195"/>
  <c r="C90" i="195"/>
  <c r="N89" i="195"/>
  <c r="M89" i="195"/>
  <c r="L89" i="195"/>
  <c r="J89" i="195"/>
  <c r="AF7" i="195"/>
  <c r="G89" i="195"/>
  <c r="AD7" i="195"/>
  <c r="E89" i="195"/>
  <c r="AB7" i="195"/>
  <c r="O8" i="195"/>
  <c r="O88" i="195"/>
  <c r="M88" i="195"/>
  <c r="L88" i="195"/>
  <c r="J88" i="195"/>
  <c r="AF6" i="195"/>
  <c r="F88" i="195"/>
  <c r="AD6" i="195"/>
  <c r="E88" i="195"/>
  <c r="AB6" i="195"/>
  <c r="C88" i="195"/>
  <c r="O87" i="195"/>
  <c r="N87" i="195"/>
  <c r="J87" i="195"/>
  <c r="AF5" i="195"/>
  <c r="G87" i="195"/>
  <c r="AD5" i="195"/>
  <c r="D87" i="195"/>
  <c r="AB5" i="195"/>
  <c r="C87" i="195"/>
  <c r="O86" i="195"/>
  <c r="N86" i="195"/>
  <c r="M86" i="195"/>
  <c r="J86" i="195"/>
  <c r="AF4" i="195"/>
  <c r="F86" i="195"/>
  <c r="AD4" i="195"/>
  <c r="E86" i="195"/>
  <c r="AB4" i="195"/>
  <c r="D8" i="195"/>
  <c r="N85" i="195"/>
  <c r="F85" i="195"/>
  <c r="J83" i="195"/>
  <c r="C83" i="195"/>
  <c r="A65" i="195"/>
  <c r="AB34" i="195"/>
  <c r="AB33" i="195"/>
  <c r="AB32" i="195"/>
  <c r="AB31" i="195"/>
  <c r="AB30" i="195"/>
  <c r="AB29" i="195"/>
  <c r="AB28" i="195"/>
  <c r="AB27" i="195"/>
  <c r="AB26" i="195"/>
  <c r="AB25" i="195"/>
  <c r="AB24" i="195"/>
  <c r="AB23" i="195"/>
  <c r="AB22" i="195"/>
  <c r="AB21" i="195"/>
  <c r="AB20" i="195"/>
  <c r="AB19" i="195"/>
  <c r="AB18" i="195"/>
  <c r="AB17" i="195"/>
  <c r="AB16" i="195"/>
  <c r="AB15" i="195"/>
  <c r="D15" i="195"/>
  <c r="D13" i="195"/>
  <c r="D9" i="195"/>
  <c r="A7" i="195"/>
  <c r="A4" i="195"/>
  <c r="AB2" i="195"/>
  <c r="A2" i="195"/>
  <c r="AD128" i="194"/>
  <c r="O10" i="194"/>
  <c r="AB128" i="194"/>
  <c r="AD127" i="194"/>
  <c r="AB127" i="194"/>
  <c r="AD125" i="194"/>
  <c r="AB125" i="194"/>
  <c r="AD124" i="194"/>
  <c r="AB124" i="194"/>
  <c r="AB122" i="194"/>
  <c r="AB121" i="194"/>
  <c r="AB120" i="194"/>
  <c r="AB118" i="194"/>
  <c r="O14" i="194"/>
  <c r="AD111" i="194"/>
  <c r="AB111" i="194"/>
  <c r="AD110" i="194"/>
  <c r="AB110" i="194"/>
  <c r="AD109" i="194"/>
  <c r="D14" i="194"/>
  <c r="AB109" i="194"/>
  <c r="AD108" i="194"/>
  <c r="AB108" i="194"/>
  <c r="AD105" i="194"/>
  <c r="AB105" i="194"/>
  <c r="AD104" i="194"/>
  <c r="AB104" i="194"/>
  <c r="M91" i="194"/>
  <c r="L91" i="194"/>
  <c r="K91" i="194"/>
  <c r="AF9" i="194"/>
  <c r="G91" i="194"/>
  <c r="AD9" i="194"/>
  <c r="E91" i="194"/>
  <c r="AB9" i="194"/>
  <c r="C91" i="194"/>
  <c r="O90" i="194"/>
  <c r="N90" i="194"/>
  <c r="M90" i="194"/>
  <c r="L90" i="194"/>
  <c r="K90" i="194"/>
  <c r="AF8" i="194"/>
  <c r="G90" i="194"/>
  <c r="AD8" i="194"/>
  <c r="E90" i="194"/>
  <c r="AB8" i="194"/>
  <c r="C90" i="194"/>
  <c r="M89" i="194"/>
  <c r="L89" i="194"/>
  <c r="J89" i="194"/>
  <c r="AF7" i="194"/>
  <c r="F89" i="194"/>
  <c r="AD7" i="194"/>
  <c r="E89" i="194"/>
  <c r="AB7" i="194"/>
  <c r="C89" i="194"/>
  <c r="N88" i="194"/>
  <c r="M88" i="194"/>
  <c r="L88" i="194"/>
  <c r="J88" i="194"/>
  <c r="AF6" i="194"/>
  <c r="F88" i="194"/>
  <c r="AD6" i="194"/>
  <c r="E88" i="194"/>
  <c r="AB6" i="194"/>
  <c r="C88" i="194"/>
  <c r="O87" i="194"/>
  <c r="N87" i="194"/>
  <c r="J87" i="194"/>
  <c r="AF5" i="194"/>
  <c r="G87" i="194"/>
  <c r="AD5" i="194"/>
  <c r="D87" i="194"/>
  <c r="E87" i="194"/>
  <c r="AB5" i="194"/>
  <c r="C87" i="194"/>
  <c r="O86" i="194"/>
  <c r="N86" i="194"/>
  <c r="M86" i="194"/>
  <c r="J86" i="194"/>
  <c r="AF4" i="194"/>
  <c r="G86" i="194"/>
  <c r="AD4" i="194"/>
  <c r="E86" i="194"/>
  <c r="AB4" i="194"/>
  <c r="C86" i="194"/>
  <c r="N85" i="194"/>
  <c r="F85" i="194"/>
  <c r="J83" i="194"/>
  <c r="C83" i="194"/>
  <c r="A65" i="194"/>
  <c r="AB34" i="194"/>
  <c r="AB33" i="194"/>
  <c r="AB32" i="194"/>
  <c r="AB31" i="194"/>
  <c r="AB30" i="194"/>
  <c r="AB29" i="194"/>
  <c r="AB28" i="194"/>
  <c r="AB27" i="194"/>
  <c r="AB26" i="194"/>
  <c r="AB25" i="194"/>
  <c r="AB24" i="194"/>
  <c r="AB23" i="194"/>
  <c r="AB22" i="194"/>
  <c r="AB21" i="194"/>
  <c r="AB20" i="194"/>
  <c r="AB19" i="194"/>
  <c r="AB18" i="194"/>
  <c r="G19" i="194"/>
  <c r="AB17" i="194"/>
  <c r="AB16" i="194"/>
  <c r="AB15" i="194"/>
  <c r="D16" i="194"/>
  <c r="D15" i="194"/>
  <c r="D13" i="194"/>
  <c r="D10" i="194"/>
  <c r="O9" i="194"/>
  <c r="D9" i="194"/>
  <c r="A7" i="194"/>
  <c r="A4" i="194"/>
  <c r="AB2" i="194"/>
  <c r="A2" i="194"/>
  <c r="AD128" i="193"/>
  <c r="AB128" i="193"/>
  <c r="AD127" i="193"/>
  <c r="AB127" i="193"/>
  <c r="AD125" i="193"/>
  <c r="AB125" i="193"/>
  <c r="AD124" i="193"/>
  <c r="AB124" i="193"/>
  <c r="AB122" i="193"/>
  <c r="AB121" i="193"/>
  <c r="AB120" i="193"/>
  <c r="AB118" i="193"/>
  <c r="O14" i="193"/>
  <c r="AD111" i="193"/>
  <c r="AB111" i="193"/>
  <c r="AD110" i="193"/>
  <c r="AB110" i="193"/>
  <c r="AD109" i="193"/>
  <c r="AB109" i="193"/>
  <c r="AD108" i="193"/>
  <c r="D13" i="193"/>
  <c r="AB108" i="193"/>
  <c r="AD105" i="193"/>
  <c r="AB105" i="193"/>
  <c r="AD104" i="193"/>
  <c r="D9" i="193"/>
  <c r="AB104" i="193"/>
  <c r="N91" i="193"/>
  <c r="M91" i="193"/>
  <c r="L91" i="193"/>
  <c r="K91" i="193"/>
  <c r="AF9" i="193"/>
  <c r="G91" i="193"/>
  <c r="AD9" i="193"/>
  <c r="E91" i="193"/>
  <c r="AB9" i="193"/>
  <c r="C91" i="193"/>
  <c r="O90" i="193"/>
  <c r="N90" i="193"/>
  <c r="M90" i="193"/>
  <c r="L90" i="193"/>
  <c r="K90" i="193"/>
  <c r="AF8" i="193"/>
  <c r="G90" i="193"/>
  <c r="AD8" i="193"/>
  <c r="E90" i="193"/>
  <c r="AB8" i="193"/>
  <c r="C90" i="193"/>
  <c r="N89" i="193"/>
  <c r="M89" i="193"/>
  <c r="L89" i="193"/>
  <c r="J89" i="193"/>
  <c r="AF7" i="193"/>
  <c r="G89" i="193"/>
  <c r="AD7" i="193"/>
  <c r="E89" i="193"/>
  <c r="AB7" i="193"/>
  <c r="C89" i="193"/>
  <c r="M88" i="193"/>
  <c r="L88" i="193"/>
  <c r="J88" i="193"/>
  <c r="AF6" i="193"/>
  <c r="G88" i="193"/>
  <c r="AD6" i="193"/>
  <c r="E88" i="193"/>
  <c r="AB6" i="193"/>
  <c r="C88" i="193"/>
  <c r="O87" i="193"/>
  <c r="N87" i="193"/>
  <c r="J87" i="193"/>
  <c r="AF5" i="193"/>
  <c r="G87" i="193"/>
  <c r="AD5" i="193"/>
  <c r="E87" i="193"/>
  <c r="AB5" i="193"/>
  <c r="C87" i="193"/>
  <c r="O86" i="193"/>
  <c r="N86" i="193"/>
  <c r="J86" i="193"/>
  <c r="AF4" i="193"/>
  <c r="G86" i="193"/>
  <c r="AD4" i="193"/>
  <c r="E86" i="193"/>
  <c r="AB4" i="193"/>
  <c r="C86" i="193"/>
  <c r="N85" i="193"/>
  <c r="F85" i="193"/>
  <c r="J83" i="193"/>
  <c r="A65" i="193"/>
  <c r="AB34" i="193"/>
  <c r="AB33" i="193"/>
  <c r="AB32" i="193"/>
  <c r="AB31" i="193"/>
  <c r="AB30" i="193"/>
  <c r="AB29" i="193"/>
  <c r="AB28" i="193"/>
  <c r="AB27" i="193"/>
  <c r="AB26" i="193"/>
  <c r="AB25" i="193"/>
  <c r="AB24" i="193"/>
  <c r="AB23" i="193"/>
  <c r="AB22" i="193"/>
  <c r="AB21" i="193"/>
  <c r="AB20" i="193"/>
  <c r="AB19" i="193"/>
  <c r="AB18" i="193"/>
  <c r="G19" i="193"/>
  <c r="AB17" i="193"/>
  <c r="AB16" i="193"/>
  <c r="AB15" i="193"/>
  <c r="D16" i="193"/>
  <c r="D15" i="193"/>
  <c r="D14" i="193"/>
  <c r="O10" i="193"/>
  <c r="D10" i="193"/>
  <c r="O9" i="193"/>
  <c r="D8" i="193"/>
  <c r="A7" i="193"/>
  <c r="A4" i="193"/>
  <c r="AB2" i="193"/>
  <c r="A2" i="193"/>
  <c r="AD128" i="192"/>
  <c r="O10" i="192"/>
  <c r="AB128" i="192"/>
  <c r="AD127" i="192"/>
  <c r="AB127" i="192"/>
  <c r="AD125" i="192"/>
  <c r="AB125" i="192"/>
  <c r="AD124" i="192"/>
  <c r="AB124" i="192"/>
  <c r="AB122" i="192"/>
  <c r="AB121" i="192"/>
  <c r="AB120" i="192"/>
  <c r="AB118" i="192"/>
  <c r="O14" i="192"/>
  <c r="AD111" i="192"/>
  <c r="AB111" i="192"/>
  <c r="AD110" i="192"/>
  <c r="AB110" i="192"/>
  <c r="AD109" i="192"/>
  <c r="AB109" i="192"/>
  <c r="AD108" i="192"/>
  <c r="AB108" i="192"/>
  <c r="AD105" i="192"/>
  <c r="AB105" i="192"/>
  <c r="AD104" i="192"/>
  <c r="AB104" i="192"/>
  <c r="M91" i="192"/>
  <c r="L91" i="192"/>
  <c r="K91" i="192"/>
  <c r="AF9" i="192"/>
  <c r="F91" i="192"/>
  <c r="AD9" i="192"/>
  <c r="E91" i="192"/>
  <c r="AB9" i="192"/>
  <c r="C91" i="192"/>
  <c r="O90" i="192"/>
  <c r="N90" i="192"/>
  <c r="M90" i="192"/>
  <c r="L90" i="192"/>
  <c r="K90" i="192"/>
  <c r="AF8" i="192"/>
  <c r="G90" i="192"/>
  <c r="AD8" i="192"/>
  <c r="D90" i="192"/>
  <c r="AB8" i="192"/>
  <c r="C90" i="192"/>
  <c r="N89" i="192"/>
  <c r="M89" i="192"/>
  <c r="L89" i="192"/>
  <c r="J89" i="192"/>
  <c r="AF7" i="192"/>
  <c r="G89" i="192"/>
  <c r="AD7" i="192"/>
  <c r="E89" i="192"/>
  <c r="AB7" i="192"/>
  <c r="C89" i="192"/>
  <c r="M88" i="192"/>
  <c r="L88" i="192"/>
  <c r="J88" i="192"/>
  <c r="AF6" i="192"/>
  <c r="G88" i="192"/>
  <c r="AD6" i="192"/>
  <c r="E88" i="192"/>
  <c r="AB6" i="192"/>
  <c r="C88" i="192"/>
  <c r="O87" i="192"/>
  <c r="N87" i="192"/>
  <c r="L87" i="192"/>
  <c r="J87" i="192"/>
  <c r="AF5" i="192"/>
  <c r="G87" i="192"/>
  <c r="AD5" i="192"/>
  <c r="E87" i="192"/>
  <c r="AB5" i="192"/>
  <c r="C87" i="192"/>
  <c r="O86" i="192"/>
  <c r="N86" i="192"/>
  <c r="J86" i="192"/>
  <c r="AF4" i="192"/>
  <c r="F86" i="192"/>
  <c r="AD4" i="192"/>
  <c r="E86" i="192"/>
  <c r="AB4" i="192"/>
  <c r="C86" i="192"/>
  <c r="N85" i="192"/>
  <c r="F85" i="192"/>
  <c r="J83" i="192"/>
  <c r="AB34" i="192"/>
  <c r="AB33" i="192"/>
  <c r="AB32" i="192"/>
  <c r="AB31" i="192"/>
  <c r="AB30" i="192"/>
  <c r="AB29" i="192"/>
  <c r="AB28" i="192"/>
  <c r="AB27" i="192"/>
  <c r="AB26" i="192"/>
  <c r="AB25" i="192"/>
  <c r="AB24" i="192"/>
  <c r="AB23" i="192"/>
  <c r="AB22" i="192"/>
  <c r="AB21" i="192"/>
  <c r="AB20" i="192"/>
  <c r="AB19" i="192"/>
  <c r="AB18" i="192"/>
  <c r="G19" i="192"/>
  <c r="AB17" i="192"/>
  <c r="AB16" i="192"/>
  <c r="AB15" i="192"/>
  <c r="D16" i="192"/>
  <c r="D15" i="192"/>
  <c r="D14" i="192"/>
  <c r="D13" i="192"/>
  <c r="D10" i="192"/>
  <c r="O9" i="192"/>
  <c r="D9" i="192"/>
  <c r="A7" i="192"/>
  <c r="A4" i="192"/>
  <c r="AB2" i="192"/>
  <c r="A2" i="192"/>
  <c r="AD128" i="191"/>
  <c r="AB128" i="191"/>
  <c r="AD127" i="191"/>
  <c r="O9" i="191"/>
  <c r="AB127" i="191"/>
  <c r="AD125" i="191"/>
  <c r="AB125" i="191"/>
  <c r="AD124" i="191"/>
  <c r="AB124" i="191"/>
  <c r="AB122" i="191"/>
  <c r="AB121" i="191"/>
  <c r="AB120" i="191"/>
  <c r="AB118" i="191"/>
  <c r="O14" i="191"/>
  <c r="AD111" i="191"/>
  <c r="AB111" i="191"/>
  <c r="AD110" i="191"/>
  <c r="AB110" i="191"/>
  <c r="AD109" i="191"/>
  <c r="AB109" i="191"/>
  <c r="AD108" i="191"/>
  <c r="D13" i="191"/>
  <c r="AB108" i="191"/>
  <c r="AD105" i="191"/>
  <c r="AB105" i="191"/>
  <c r="AD104" i="191"/>
  <c r="D9" i="191"/>
  <c r="AB104" i="191"/>
  <c r="M91" i="191"/>
  <c r="L91" i="191"/>
  <c r="K91" i="191"/>
  <c r="AF9" i="191"/>
  <c r="G91" i="191"/>
  <c r="AD9" i="191"/>
  <c r="D91" i="191"/>
  <c r="AB9" i="191"/>
  <c r="C91" i="191"/>
  <c r="O90" i="191"/>
  <c r="N90" i="191"/>
  <c r="M90" i="191"/>
  <c r="L90" i="191"/>
  <c r="K90" i="191"/>
  <c r="AF8" i="191"/>
  <c r="G90" i="191"/>
  <c r="AD8" i="191"/>
  <c r="E90" i="191"/>
  <c r="AB8" i="191"/>
  <c r="C90" i="191"/>
  <c r="O89" i="191"/>
  <c r="M89" i="191"/>
  <c r="L89" i="191"/>
  <c r="J89" i="191"/>
  <c r="AF7" i="191"/>
  <c r="F89" i="191"/>
  <c r="AD7" i="191"/>
  <c r="E89" i="191"/>
  <c r="AB7" i="191"/>
  <c r="C89" i="191"/>
  <c r="O88" i="191"/>
  <c r="M88" i="191"/>
  <c r="L88" i="191"/>
  <c r="J88" i="191"/>
  <c r="AF6" i="191"/>
  <c r="G88" i="191"/>
  <c r="AD6" i="191"/>
  <c r="E88" i="191"/>
  <c r="AB6" i="191"/>
  <c r="C88" i="191"/>
  <c r="O87" i="191"/>
  <c r="N87" i="191"/>
  <c r="M87" i="191"/>
  <c r="J87" i="191"/>
  <c r="AF5" i="191"/>
  <c r="G87" i="191"/>
  <c r="AD5" i="191"/>
  <c r="E87" i="191"/>
  <c r="AB5" i="191"/>
  <c r="C87" i="191"/>
  <c r="O86" i="191"/>
  <c r="N86" i="191"/>
  <c r="J86" i="191"/>
  <c r="AF4" i="191"/>
  <c r="F86" i="191"/>
  <c r="AD4" i="191"/>
  <c r="D86" i="191"/>
  <c r="AB4" i="191"/>
  <c r="C86" i="191"/>
  <c r="N85" i="191"/>
  <c r="F85" i="191"/>
  <c r="J83" i="191"/>
  <c r="C83" i="191"/>
  <c r="A65" i="191"/>
  <c r="A50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G19" i="191"/>
  <c r="A19" i="191"/>
  <c r="AB17" i="191"/>
  <c r="AB16" i="191"/>
  <c r="AB15" i="191"/>
  <c r="D16" i="191"/>
  <c r="D15" i="191"/>
  <c r="D14" i="191"/>
  <c r="O10" i="191"/>
  <c r="D10" i="191"/>
  <c r="A7" i="191"/>
  <c r="A4" i="191"/>
  <c r="AB2" i="191"/>
  <c r="A2" i="191"/>
  <c r="AD128" i="190"/>
  <c r="O10" i="190"/>
  <c r="AB128" i="190"/>
  <c r="AD127" i="190"/>
  <c r="O9" i="190"/>
  <c r="AB127" i="190"/>
  <c r="AD125" i="190"/>
  <c r="AB125" i="190"/>
  <c r="AD124" i="190"/>
  <c r="AB124" i="190"/>
  <c r="AB122" i="190"/>
  <c r="AB121" i="190"/>
  <c r="AB120" i="190"/>
  <c r="AB118" i="190"/>
  <c r="AD111" i="190"/>
  <c r="D16" i="190"/>
  <c r="AB111" i="190"/>
  <c r="AD110" i="190"/>
  <c r="D15" i="190"/>
  <c r="AB110" i="190"/>
  <c r="AD109" i="190"/>
  <c r="D14" i="190"/>
  <c r="AB109" i="190"/>
  <c r="AD108" i="190"/>
  <c r="D13" i="190"/>
  <c r="AB108" i="190"/>
  <c r="AD105" i="190"/>
  <c r="D10" i="190"/>
  <c r="AB105" i="190"/>
  <c r="AD104" i="190"/>
  <c r="D9" i="190"/>
  <c r="AB104" i="190"/>
  <c r="M91" i="190"/>
  <c r="L91" i="190"/>
  <c r="K91" i="190"/>
  <c r="AF9" i="190"/>
  <c r="G91" i="190"/>
  <c r="AD9" i="190"/>
  <c r="E91" i="190"/>
  <c r="AB9" i="190"/>
  <c r="C91" i="190"/>
  <c r="O90" i="190"/>
  <c r="N90" i="190"/>
  <c r="M90" i="190"/>
  <c r="L90" i="190"/>
  <c r="K90" i="190"/>
  <c r="AF8" i="190"/>
  <c r="G90" i="190"/>
  <c r="AD8" i="190"/>
  <c r="E90" i="190"/>
  <c r="AB8" i="190"/>
  <c r="C90" i="190"/>
  <c r="M89" i="190"/>
  <c r="L89" i="190"/>
  <c r="J89" i="190"/>
  <c r="AF7" i="190"/>
  <c r="G89" i="190"/>
  <c r="AD7" i="190"/>
  <c r="E89" i="190"/>
  <c r="D89" i="190"/>
  <c r="AB7" i="190"/>
  <c r="C89" i="190"/>
  <c r="O88" i="190"/>
  <c r="M88" i="190"/>
  <c r="L88" i="190"/>
  <c r="J88" i="190"/>
  <c r="AF6" i="190"/>
  <c r="F88" i="190"/>
  <c r="AD6" i="190"/>
  <c r="E88" i="190"/>
  <c r="D88" i="190"/>
  <c r="AB6" i="190"/>
  <c r="C88" i="190"/>
  <c r="O87" i="190"/>
  <c r="N87" i="190"/>
  <c r="M87" i="190"/>
  <c r="J87" i="190"/>
  <c r="AF5" i="190"/>
  <c r="G87" i="190"/>
  <c r="AD5" i="190"/>
  <c r="D87" i="190"/>
  <c r="AB5" i="190"/>
  <c r="C87" i="190"/>
  <c r="O86" i="190"/>
  <c r="N86" i="190"/>
  <c r="L86" i="190"/>
  <c r="J86" i="190"/>
  <c r="AF4" i="190"/>
  <c r="F86" i="190"/>
  <c r="AD4" i="190"/>
  <c r="E86" i="190"/>
  <c r="AB4" i="190"/>
  <c r="C86" i="190"/>
  <c r="N85" i="190"/>
  <c r="F85" i="190"/>
  <c r="J83" i="190"/>
  <c r="C83" i="190"/>
  <c r="A65" i="190"/>
  <c r="AB34" i="190"/>
  <c r="AB33" i="190"/>
  <c r="AB32" i="190"/>
  <c r="AB31" i="190"/>
  <c r="AB30" i="190"/>
  <c r="AB29" i="190"/>
  <c r="AB28" i="190"/>
  <c r="AB27" i="190"/>
  <c r="AB26" i="190"/>
  <c r="AB25" i="190"/>
  <c r="AB24" i="190"/>
  <c r="AB23" i="190"/>
  <c r="AB22" i="190"/>
  <c r="AB21" i="190"/>
  <c r="AB20" i="190"/>
  <c r="AB19" i="190"/>
  <c r="AB18" i="190"/>
  <c r="G19" i="190"/>
  <c r="AB17" i="190"/>
  <c r="AB16" i="190"/>
  <c r="AB15" i="190"/>
  <c r="O14" i="190"/>
  <c r="A7" i="190"/>
  <c r="A4" i="190"/>
  <c r="AB2" i="190"/>
  <c r="A2" i="190"/>
  <c r="AD128" i="189"/>
  <c r="O10" i="189"/>
  <c r="AB128" i="189"/>
  <c r="AD127" i="189"/>
  <c r="O9" i="189"/>
  <c r="AB127" i="189"/>
  <c r="AD125" i="189"/>
  <c r="AB125" i="189"/>
  <c r="AD124" i="189"/>
  <c r="AB124" i="189"/>
  <c r="AB122" i="189"/>
  <c r="AB121" i="189"/>
  <c r="AB120" i="189"/>
  <c r="AB118" i="189"/>
  <c r="O14" i="189"/>
  <c r="AD111" i="189"/>
  <c r="D16" i="189"/>
  <c r="AB111" i="189"/>
  <c r="AD110" i="189"/>
  <c r="D15" i="189"/>
  <c r="AB110" i="189"/>
  <c r="AD109" i="189"/>
  <c r="D14" i="189"/>
  <c r="AB109" i="189"/>
  <c r="AD108" i="189"/>
  <c r="D13" i="189"/>
  <c r="AB108" i="189"/>
  <c r="AD105" i="189"/>
  <c r="D10" i="189"/>
  <c r="AB105" i="189"/>
  <c r="AD104" i="189"/>
  <c r="AB104" i="189"/>
  <c r="M91" i="189"/>
  <c r="L91" i="189"/>
  <c r="K91" i="189"/>
  <c r="AF9" i="189"/>
  <c r="F91" i="189"/>
  <c r="AD9" i="189"/>
  <c r="E91" i="189"/>
  <c r="AB9" i="189"/>
  <c r="C91" i="189"/>
  <c r="O90" i="189"/>
  <c r="N90" i="189"/>
  <c r="M90" i="189"/>
  <c r="L90" i="189"/>
  <c r="K90" i="189"/>
  <c r="AF8" i="189"/>
  <c r="G90" i="189"/>
  <c r="F90" i="189"/>
  <c r="AD8" i="189"/>
  <c r="E90" i="189"/>
  <c r="AB8" i="189"/>
  <c r="C90" i="189"/>
  <c r="M89" i="189"/>
  <c r="L89" i="189"/>
  <c r="J89" i="189"/>
  <c r="AF7" i="189"/>
  <c r="F89" i="189"/>
  <c r="G89" i="189"/>
  <c r="AD7" i="189"/>
  <c r="E89" i="189"/>
  <c r="AB7" i="189"/>
  <c r="C89" i="189"/>
  <c r="M88" i="189"/>
  <c r="L88" i="189"/>
  <c r="J88" i="189"/>
  <c r="AF6" i="189"/>
  <c r="G88" i="189"/>
  <c r="AD6" i="189"/>
  <c r="D88" i="189"/>
  <c r="AB6" i="189"/>
  <c r="C88" i="189"/>
  <c r="O87" i="189"/>
  <c r="N87" i="189"/>
  <c r="L87" i="189"/>
  <c r="J87" i="189"/>
  <c r="AF5" i="189"/>
  <c r="F87" i="189"/>
  <c r="AD5" i="189"/>
  <c r="E87" i="189"/>
  <c r="AB5" i="189"/>
  <c r="C87" i="189"/>
  <c r="O86" i="189"/>
  <c r="N86" i="189"/>
  <c r="J86" i="189"/>
  <c r="AF4" i="189"/>
  <c r="F86" i="189"/>
  <c r="AD4" i="189"/>
  <c r="E86" i="189"/>
  <c r="D86" i="189"/>
  <c r="AB4" i="189"/>
  <c r="C86" i="189"/>
  <c r="N85" i="189"/>
  <c r="F85" i="189"/>
  <c r="J83" i="189"/>
  <c r="C83" i="189"/>
  <c r="A65" i="189"/>
  <c r="AB34" i="189"/>
  <c r="AB33" i="189"/>
  <c r="AB32" i="189"/>
  <c r="AB31" i="189"/>
  <c r="AB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G19" i="189"/>
  <c r="AB17" i="189"/>
  <c r="AB16" i="189"/>
  <c r="AB15" i="189"/>
  <c r="D9" i="189"/>
  <c r="A7" i="189"/>
  <c r="A4" i="189"/>
  <c r="AB2" i="189"/>
  <c r="A2" i="189"/>
  <c r="AD128" i="188"/>
  <c r="O10" i="188"/>
  <c r="AB128" i="188"/>
  <c r="AD127" i="188"/>
  <c r="O9" i="188"/>
  <c r="AB127" i="188"/>
  <c r="AD125" i="188"/>
  <c r="AB125" i="188"/>
  <c r="AD124" i="188"/>
  <c r="AB124" i="188"/>
  <c r="AB122" i="188"/>
  <c r="AB121" i="188"/>
  <c r="AB120" i="188"/>
  <c r="AB118" i="188"/>
  <c r="O14" i="188"/>
  <c r="AD111" i="188"/>
  <c r="D16" i="188"/>
  <c r="AB111" i="188"/>
  <c r="AD110" i="188"/>
  <c r="D15" i="188"/>
  <c r="AB110" i="188"/>
  <c r="AD109" i="188"/>
  <c r="D14" i="188"/>
  <c r="AB109" i="188"/>
  <c r="AD108" i="188"/>
  <c r="D13" i="188"/>
  <c r="AB108" i="188"/>
  <c r="AD105" i="188"/>
  <c r="D10" i="188"/>
  <c r="AB105" i="188"/>
  <c r="AD104" i="188"/>
  <c r="AB104" i="188"/>
  <c r="O91" i="188"/>
  <c r="M91" i="188"/>
  <c r="L91" i="188"/>
  <c r="K91" i="188"/>
  <c r="AF9" i="188"/>
  <c r="G91" i="188"/>
  <c r="AD9" i="188"/>
  <c r="D91" i="188"/>
  <c r="AB9" i="188"/>
  <c r="C91" i="188"/>
  <c r="O90" i="188"/>
  <c r="N90" i="188"/>
  <c r="M90" i="188"/>
  <c r="L90" i="188"/>
  <c r="K90" i="188"/>
  <c r="AF8" i="188"/>
  <c r="F90" i="188"/>
  <c r="G90" i="188"/>
  <c r="AD8" i="188"/>
  <c r="E90" i="188"/>
  <c r="AB8" i="188"/>
  <c r="C90" i="188"/>
  <c r="M89" i="188"/>
  <c r="L89" i="188"/>
  <c r="J89" i="188"/>
  <c r="AF7" i="188"/>
  <c r="G89" i="188"/>
  <c r="AD7" i="188"/>
  <c r="E89" i="188"/>
  <c r="AB7" i="188"/>
  <c r="C89" i="188"/>
  <c r="N88" i="188"/>
  <c r="M88" i="188"/>
  <c r="L88" i="188"/>
  <c r="J88" i="188"/>
  <c r="AF6" i="188"/>
  <c r="F88" i="188"/>
  <c r="AD6" i="188"/>
  <c r="E88" i="188"/>
  <c r="AB6" i="188"/>
  <c r="C88" i="188"/>
  <c r="O87" i="188"/>
  <c r="N87" i="188"/>
  <c r="L87" i="188"/>
  <c r="J87" i="188"/>
  <c r="AF5" i="188"/>
  <c r="G87" i="188"/>
  <c r="F87" i="188"/>
  <c r="AD5" i="188"/>
  <c r="D87" i="188"/>
  <c r="AB5" i="188"/>
  <c r="C87" i="188"/>
  <c r="O86" i="188"/>
  <c r="N86" i="188"/>
  <c r="J86" i="188"/>
  <c r="AF4" i="188"/>
  <c r="F86" i="188"/>
  <c r="G86" i="188"/>
  <c r="AD4" i="188"/>
  <c r="E86" i="188"/>
  <c r="AB4" i="188"/>
  <c r="C86" i="188"/>
  <c r="N85" i="188"/>
  <c r="F85" i="188"/>
  <c r="J83" i="188"/>
  <c r="C83" i="188"/>
  <c r="A65" i="188"/>
  <c r="AB34" i="188"/>
  <c r="AB33" i="188"/>
  <c r="AB32" i="188"/>
  <c r="AB31" i="188"/>
  <c r="AB30" i="188"/>
  <c r="AB29" i="188"/>
  <c r="AB28" i="188"/>
  <c r="AB27" i="188"/>
  <c r="AB26" i="188"/>
  <c r="AB25" i="188"/>
  <c r="AB24" i="188"/>
  <c r="AB23" i="188"/>
  <c r="AB22" i="188"/>
  <c r="AB21" i="188"/>
  <c r="AB20" i="188"/>
  <c r="AB19" i="188"/>
  <c r="AB18" i="188"/>
  <c r="G19" i="188"/>
  <c r="A19" i="188"/>
  <c r="AB17" i="188"/>
  <c r="AB16" i="188"/>
  <c r="AB15" i="188"/>
  <c r="D9" i="188"/>
  <c r="A7" i="188"/>
  <c r="A4" i="188"/>
  <c r="AB2" i="188"/>
  <c r="A2" i="188"/>
  <c r="AD128" i="187"/>
  <c r="O10" i="187"/>
  <c r="AB128" i="187"/>
  <c r="AD127" i="187"/>
  <c r="O9" i="187"/>
  <c r="AB127" i="187"/>
  <c r="AD125" i="187"/>
  <c r="AB125" i="187"/>
  <c r="AD124" i="187"/>
  <c r="AB124" i="187"/>
  <c r="AB122" i="187"/>
  <c r="AB121" i="187"/>
  <c r="AB120" i="187"/>
  <c r="AB118" i="187"/>
  <c r="O14" i="187"/>
  <c r="AD111" i="187"/>
  <c r="AB111" i="187"/>
  <c r="AD110" i="187"/>
  <c r="D15" i="187"/>
  <c r="AB110" i="187"/>
  <c r="AD109" i="187"/>
  <c r="D14" i="187"/>
  <c r="AB109" i="187"/>
  <c r="AD108" i="187"/>
  <c r="D13" i="187"/>
  <c r="AB108" i="187"/>
  <c r="AD105" i="187"/>
  <c r="AB105" i="187"/>
  <c r="AD104" i="187"/>
  <c r="D9" i="187"/>
  <c r="AB104" i="187"/>
  <c r="O91" i="187"/>
  <c r="M91" i="187"/>
  <c r="L91" i="187"/>
  <c r="K91" i="187"/>
  <c r="AF9" i="187"/>
  <c r="G91" i="187"/>
  <c r="AD9" i="187"/>
  <c r="E91" i="187"/>
  <c r="D91" i="187"/>
  <c r="AB9" i="187"/>
  <c r="C91" i="187"/>
  <c r="O90" i="187"/>
  <c r="N90" i="187"/>
  <c r="M90" i="187"/>
  <c r="L90" i="187"/>
  <c r="K90" i="187"/>
  <c r="AF8" i="187"/>
  <c r="G90" i="187"/>
  <c r="AD8" i="187"/>
  <c r="D90" i="187"/>
  <c r="AB8" i="187"/>
  <c r="C90" i="187"/>
  <c r="O89" i="187"/>
  <c r="M89" i="187"/>
  <c r="L89" i="187"/>
  <c r="J89" i="187"/>
  <c r="AF7" i="187"/>
  <c r="F89" i="187"/>
  <c r="AD7" i="187"/>
  <c r="D89" i="187"/>
  <c r="AB7" i="187"/>
  <c r="C89" i="187"/>
  <c r="M88" i="187"/>
  <c r="L88" i="187"/>
  <c r="J88" i="187"/>
  <c r="AF6" i="187"/>
  <c r="G88" i="187"/>
  <c r="AD6" i="187"/>
  <c r="E88" i="187"/>
  <c r="AB6" i="187"/>
  <c r="C88" i="187"/>
  <c r="O87" i="187"/>
  <c r="N87" i="187"/>
  <c r="L87" i="187"/>
  <c r="J87" i="187"/>
  <c r="AF5" i="187"/>
  <c r="G87" i="187"/>
  <c r="AD5" i="187"/>
  <c r="E87" i="187"/>
  <c r="AB5" i="187"/>
  <c r="C87" i="187"/>
  <c r="O86" i="187"/>
  <c r="N86" i="187"/>
  <c r="J86" i="187"/>
  <c r="AF4" i="187"/>
  <c r="F86" i="187"/>
  <c r="AD4" i="187"/>
  <c r="E86" i="187"/>
  <c r="AB4" i="187"/>
  <c r="C86" i="187"/>
  <c r="N85" i="187"/>
  <c r="F85" i="187"/>
  <c r="J83" i="187"/>
  <c r="C83" i="187"/>
  <c r="A65" i="187"/>
  <c r="AB34" i="187"/>
  <c r="AB33" i="187"/>
  <c r="AB32" i="187"/>
  <c r="AB31" i="187"/>
  <c r="AB30" i="187"/>
  <c r="AB29" i="187"/>
  <c r="AB28" i="187"/>
  <c r="AB27" i="187"/>
  <c r="AB26" i="187"/>
  <c r="AB25" i="187"/>
  <c r="AB24" i="187"/>
  <c r="AB23" i="187"/>
  <c r="AB22" i="187"/>
  <c r="AB21" i="187"/>
  <c r="AB20" i="187"/>
  <c r="AB19" i="187"/>
  <c r="AB18" i="187"/>
  <c r="G19" i="187"/>
  <c r="A19" i="187"/>
  <c r="AB17" i="187"/>
  <c r="AB16" i="187"/>
  <c r="AB15" i="187"/>
  <c r="D16" i="187"/>
  <c r="D10" i="187"/>
  <c r="O8" i="187"/>
  <c r="D8" i="187"/>
  <c r="A7" i="187"/>
  <c r="A4" i="187"/>
  <c r="AB2" i="187"/>
  <c r="A2" i="187"/>
  <c r="AD128" i="186"/>
  <c r="O10" i="186"/>
  <c r="AB128" i="186"/>
  <c r="AD127" i="186"/>
  <c r="O9" i="186"/>
  <c r="AB127" i="186"/>
  <c r="AD125" i="186"/>
  <c r="AB125" i="186"/>
  <c r="AD124" i="186"/>
  <c r="AB124" i="186"/>
  <c r="AB122" i="186"/>
  <c r="AB121" i="186"/>
  <c r="AB120" i="186"/>
  <c r="AB118" i="186"/>
  <c r="AD111" i="186"/>
  <c r="AB111" i="186"/>
  <c r="AD110" i="186"/>
  <c r="D15" i="186"/>
  <c r="AB110" i="186"/>
  <c r="AD109" i="186"/>
  <c r="D14" i="186"/>
  <c r="AB109" i="186"/>
  <c r="AD108" i="186"/>
  <c r="D13" i="186"/>
  <c r="AB108" i="186"/>
  <c r="AD105" i="186"/>
  <c r="D10" i="186"/>
  <c r="AB105" i="186"/>
  <c r="AD104" i="186"/>
  <c r="AB104" i="186"/>
  <c r="M91" i="186"/>
  <c r="L91" i="186"/>
  <c r="K91" i="186"/>
  <c r="AF9" i="186"/>
  <c r="G91" i="186"/>
  <c r="AD9" i="186"/>
  <c r="D91" i="186"/>
  <c r="AB9" i="186"/>
  <c r="C91" i="186"/>
  <c r="O90" i="186"/>
  <c r="N90" i="186"/>
  <c r="M90" i="186"/>
  <c r="L90" i="186"/>
  <c r="K90" i="186"/>
  <c r="AF8" i="186"/>
  <c r="F90" i="186"/>
  <c r="AD8" i="186"/>
  <c r="E90" i="186"/>
  <c r="AB8" i="186"/>
  <c r="C90" i="186"/>
  <c r="M89" i="186"/>
  <c r="L89" i="186"/>
  <c r="J89" i="186"/>
  <c r="AF7" i="186"/>
  <c r="F89" i="186"/>
  <c r="AD7" i="186"/>
  <c r="D89" i="186"/>
  <c r="AB7" i="186"/>
  <c r="C89" i="186"/>
  <c r="M88" i="186"/>
  <c r="L88" i="186"/>
  <c r="J88" i="186"/>
  <c r="AF6" i="186"/>
  <c r="F88" i="186"/>
  <c r="AD6" i="186"/>
  <c r="D88" i="186"/>
  <c r="AB6" i="186"/>
  <c r="C88" i="186"/>
  <c r="O87" i="186"/>
  <c r="N87" i="186"/>
  <c r="J87" i="186"/>
  <c r="AF5" i="186"/>
  <c r="G87" i="186"/>
  <c r="AD5" i="186"/>
  <c r="E87" i="186"/>
  <c r="AB5" i="186"/>
  <c r="C87" i="186"/>
  <c r="O86" i="186"/>
  <c r="N86" i="186"/>
  <c r="M86" i="186"/>
  <c r="J86" i="186"/>
  <c r="AF4" i="186"/>
  <c r="G86" i="186"/>
  <c r="AD4" i="186"/>
  <c r="E86" i="186"/>
  <c r="AB4" i="186"/>
  <c r="D8" i="186"/>
  <c r="N85" i="186"/>
  <c r="F85" i="186"/>
  <c r="J83" i="186"/>
  <c r="C83" i="186"/>
  <c r="A65" i="186"/>
  <c r="AB34" i="186"/>
  <c r="AB33" i="186"/>
  <c r="AB32" i="186"/>
  <c r="AB31" i="186"/>
  <c r="AB30" i="186"/>
  <c r="AB29" i="186"/>
  <c r="AB28" i="186"/>
  <c r="AB27" i="186"/>
  <c r="AB26" i="186"/>
  <c r="AB25" i="186"/>
  <c r="AB24" i="186"/>
  <c r="AB23" i="186"/>
  <c r="AB22" i="186"/>
  <c r="AB21" i="186"/>
  <c r="AB20" i="186"/>
  <c r="AB19" i="186"/>
  <c r="AB18" i="186"/>
  <c r="G19" i="186"/>
  <c r="AB17" i="186"/>
  <c r="AB16" i="186"/>
  <c r="AB15" i="186"/>
  <c r="D16" i="186"/>
  <c r="O14" i="186"/>
  <c r="D9" i="186"/>
  <c r="A7" i="186"/>
  <c r="A4" i="186"/>
  <c r="AB2" i="186"/>
  <c r="A2" i="186"/>
  <c r="AD128" i="185"/>
  <c r="O10" i="185"/>
  <c r="AB128" i="185"/>
  <c r="AD127" i="185"/>
  <c r="O9" i="185"/>
  <c r="AB127" i="185"/>
  <c r="AD125" i="185"/>
  <c r="AB125" i="185"/>
  <c r="AD124" i="185"/>
  <c r="AB124" i="185"/>
  <c r="AB122" i="185"/>
  <c r="AB121" i="185"/>
  <c r="AB120" i="185"/>
  <c r="AB118" i="185"/>
  <c r="AD111" i="185"/>
  <c r="D16" i="185"/>
  <c r="AB111" i="185"/>
  <c r="AD110" i="185"/>
  <c r="D15" i="185"/>
  <c r="AB110" i="185"/>
  <c r="AD109" i="185"/>
  <c r="D14" i="185"/>
  <c r="AB109" i="185"/>
  <c r="AD108" i="185"/>
  <c r="D13" i="185"/>
  <c r="AB108" i="185"/>
  <c r="AD105" i="185"/>
  <c r="AB105" i="185"/>
  <c r="AD104" i="185"/>
  <c r="AB104" i="185"/>
  <c r="O91" i="185"/>
  <c r="M91" i="185"/>
  <c r="L91" i="185"/>
  <c r="K91" i="185"/>
  <c r="AF9" i="185"/>
  <c r="G91" i="185"/>
  <c r="AD9" i="185"/>
  <c r="E91" i="185"/>
  <c r="AB9" i="185"/>
  <c r="C91" i="185"/>
  <c r="O90" i="185"/>
  <c r="N90" i="185"/>
  <c r="M90" i="185"/>
  <c r="L90" i="185"/>
  <c r="K90" i="185"/>
  <c r="AF8" i="185"/>
  <c r="F90" i="185"/>
  <c r="AD8" i="185"/>
  <c r="E90" i="185"/>
  <c r="AB8" i="185"/>
  <c r="C90" i="185"/>
  <c r="O89" i="185"/>
  <c r="M89" i="185"/>
  <c r="L89" i="185"/>
  <c r="J89" i="185"/>
  <c r="AF7" i="185"/>
  <c r="G89" i="185"/>
  <c r="AD7" i="185"/>
  <c r="E89" i="185"/>
  <c r="D89" i="185"/>
  <c r="AB7" i="185"/>
  <c r="C89" i="185"/>
  <c r="N88" i="185"/>
  <c r="M88" i="185"/>
  <c r="L88" i="185"/>
  <c r="J88" i="185"/>
  <c r="AF6" i="185"/>
  <c r="G88" i="185"/>
  <c r="AD6" i="185"/>
  <c r="E88" i="185"/>
  <c r="AB6" i="185"/>
  <c r="C88" i="185"/>
  <c r="O87" i="185"/>
  <c r="N87" i="185"/>
  <c r="M87" i="185"/>
  <c r="J87" i="185"/>
  <c r="AF5" i="185"/>
  <c r="G87" i="185"/>
  <c r="AD5" i="185"/>
  <c r="E87" i="185"/>
  <c r="AB5" i="185"/>
  <c r="C87" i="185"/>
  <c r="O86" i="185"/>
  <c r="N86" i="185"/>
  <c r="M86" i="185"/>
  <c r="J86" i="185"/>
  <c r="AF4" i="185"/>
  <c r="F86" i="185"/>
  <c r="AD4" i="185"/>
  <c r="E86" i="185"/>
  <c r="AB4" i="185"/>
  <c r="C86" i="185"/>
  <c r="N85" i="185"/>
  <c r="F85" i="185"/>
  <c r="J83" i="185"/>
  <c r="C83" i="185"/>
  <c r="A65" i="185"/>
  <c r="AB34" i="185"/>
  <c r="AB33" i="185"/>
  <c r="AB32" i="185"/>
  <c r="AB31" i="185"/>
  <c r="AB30" i="185"/>
  <c r="AB29" i="185"/>
  <c r="AB28" i="185"/>
  <c r="AB27" i="185"/>
  <c r="AB26" i="185"/>
  <c r="AB25" i="185"/>
  <c r="AB24" i="185"/>
  <c r="AB23" i="185"/>
  <c r="AB22" i="185"/>
  <c r="AB21" i="185"/>
  <c r="AB20" i="185"/>
  <c r="AB19" i="185"/>
  <c r="AB18" i="185"/>
  <c r="G19" i="185"/>
  <c r="AB17" i="185"/>
  <c r="AB16" i="185"/>
  <c r="AB15" i="185"/>
  <c r="O14" i="185"/>
  <c r="D10" i="185"/>
  <c r="D9" i="185"/>
  <c r="D8" i="185"/>
  <c r="A7" i="185"/>
  <c r="A4" i="185"/>
  <c r="AB2" i="185"/>
  <c r="A2" i="185"/>
  <c r="AD128" i="184"/>
  <c r="O10" i="184"/>
  <c r="AB128" i="184"/>
  <c r="AD127" i="184"/>
  <c r="O9" i="184"/>
  <c r="AB127" i="184"/>
  <c r="AD125" i="184"/>
  <c r="AB125" i="184"/>
  <c r="AD124" i="184"/>
  <c r="AB124" i="184"/>
  <c r="AB122" i="184"/>
  <c r="AB121" i="184"/>
  <c r="AB120" i="184"/>
  <c r="AB118" i="184"/>
  <c r="O14" i="184"/>
  <c r="AD111" i="184"/>
  <c r="AB111" i="184"/>
  <c r="AD110" i="184"/>
  <c r="D15" i="184"/>
  <c r="AB110" i="184"/>
  <c r="AD109" i="184"/>
  <c r="D14" i="184"/>
  <c r="AB109" i="184"/>
  <c r="AD108" i="184"/>
  <c r="D13" i="184"/>
  <c r="AB108" i="184"/>
  <c r="AD105" i="184"/>
  <c r="AB105" i="184"/>
  <c r="AD104" i="184"/>
  <c r="D9" i="184"/>
  <c r="AB104" i="184"/>
  <c r="M91" i="184"/>
  <c r="L91" i="184"/>
  <c r="K91" i="184"/>
  <c r="AF9" i="184"/>
  <c r="G91" i="184"/>
  <c r="AD9" i="184"/>
  <c r="E91" i="184"/>
  <c r="AB9" i="184"/>
  <c r="C91" i="184"/>
  <c r="O90" i="184"/>
  <c r="N90" i="184"/>
  <c r="M90" i="184"/>
  <c r="L90" i="184"/>
  <c r="K90" i="184"/>
  <c r="AF8" i="184"/>
  <c r="G90" i="184"/>
  <c r="AD8" i="184"/>
  <c r="E90" i="184"/>
  <c r="AB8" i="184"/>
  <c r="C90" i="184"/>
  <c r="M89" i="184"/>
  <c r="L89" i="184"/>
  <c r="J89" i="184"/>
  <c r="AF7" i="184"/>
  <c r="F89" i="184"/>
  <c r="AD7" i="184"/>
  <c r="E89" i="184"/>
  <c r="AB7" i="184"/>
  <c r="O8" i="184"/>
  <c r="N88" i="184"/>
  <c r="M88" i="184"/>
  <c r="L88" i="184"/>
  <c r="J88" i="184"/>
  <c r="AF6" i="184"/>
  <c r="G88" i="184"/>
  <c r="AD6" i="184"/>
  <c r="D88" i="184"/>
  <c r="E88" i="184"/>
  <c r="AB6" i="184"/>
  <c r="C88" i="184"/>
  <c r="O87" i="184"/>
  <c r="N87" i="184"/>
  <c r="L87" i="184"/>
  <c r="J87" i="184"/>
  <c r="AF5" i="184"/>
  <c r="F87" i="184"/>
  <c r="AD5" i="184"/>
  <c r="E87" i="184"/>
  <c r="AB5" i="184"/>
  <c r="C87" i="184"/>
  <c r="O86" i="184"/>
  <c r="N86" i="184"/>
  <c r="M86" i="184"/>
  <c r="J86" i="184"/>
  <c r="AF4" i="184"/>
  <c r="G86" i="184"/>
  <c r="AD4" i="184"/>
  <c r="E86" i="184"/>
  <c r="AB4" i="184"/>
  <c r="C86" i="184"/>
  <c r="N85" i="184"/>
  <c r="F85" i="184"/>
  <c r="J83" i="184"/>
  <c r="C83" i="184"/>
  <c r="A65" i="184"/>
  <c r="A50" i="184"/>
  <c r="AB34" i="184"/>
  <c r="AB33" i="184"/>
  <c r="AB32" i="184"/>
  <c r="AB31" i="184"/>
  <c r="AB30" i="184"/>
  <c r="AB29" i="184"/>
  <c r="AB28" i="184"/>
  <c r="AB27" i="184"/>
  <c r="AB26" i="184"/>
  <c r="AB25" i="184"/>
  <c r="AB24" i="184"/>
  <c r="AB23" i="184"/>
  <c r="AB22" i="184"/>
  <c r="AB21" i="184"/>
  <c r="AB20" i="184"/>
  <c r="AB19" i="184"/>
  <c r="AB18" i="184"/>
  <c r="G19" i="184"/>
  <c r="A19" i="184"/>
  <c r="AB17" i="184"/>
  <c r="AB16" i="184"/>
  <c r="AB15" i="184"/>
  <c r="D16" i="184"/>
  <c r="D10" i="184"/>
  <c r="A7" i="184"/>
  <c r="A4" i="184"/>
  <c r="AB2" i="184"/>
  <c r="A2" i="184"/>
  <c r="AD128" i="183"/>
  <c r="O10" i="183"/>
  <c r="AB128" i="183"/>
  <c r="AB127" i="183"/>
  <c r="AD125" i="183"/>
  <c r="AB125" i="183"/>
  <c r="AD124" i="183"/>
  <c r="AB124" i="183"/>
  <c r="AB122" i="183"/>
  <c r="AB121" i="183"/>
  <c r="AB120" i="183"/>
  <c r="AB118" i="183"/>
  <c r="AD111" i="183"/>
  <c r="AB111" i="183"/>
  <c r="AD110" i="183"/>
  <c r="D15" i="183"/>
  <c r="AB110" i="183"/>
  <c r="AD109" i="183"/>
  <c r="D14" i="183"/>
  <c r="AB109" i="183"/>
  <c r="AD108" i="183"/>
  <c r="D13" i="183"/>
  <c r="AB108" i="183"/>
  <c r="AD105" i="183"/>
  <c r="AB105" i="183"/>
  <c r="AD104" i="183"/>
  <c r="AB104" i="183"/>
  <c r="N91" i="183"/>
  <c r="M91" i="183"/>
  <c r="L91" i="183"/>
  <c r="K91" i="183"/>
  <c r="AF9" i="183"/>
  <c r="G91" i="183"/>
  <c r="AD9" i="183"/>
  <c r="D91" i="183"/>
  <c r="AB9" i="183"/>
  <c r="C91" i="183"/>
  <c r="O90" i="183"/>
  <c r="N90" i="183"/>
  <c r="M90" i="183"/>
  <c r="L90" i="183"/>
  <c r="K90" i="183"/>
  <c r="AF8" i="183"/>
  <c r="G90" i="183"/>
  <c r="AD8" i="183"/>
  <c r="E90" i="183"/>
  <c r="AB8" i="183"/>
  <c r="C90" i="183"/>
  <c r="M89" i="183"/>
  <c r="L89" i="183"/>
  <c r="J89" i="183"/>
  <c r="AF7" i="183"/>
  <c r="F89" i="183"/>
  <c r="AD7" i="183"/>
  <c r="E89" i="183"/>
  <c r="AB7" i="183"/>
  <c r="C89" i="183"/>
  <c r="N88" i="183"/>
  <c r="M88" i="183"/>
  <c r="L88" i="183"/>
  <c r="J88" i="183"/>
  <c r="AF6" i="183"/>
  <c r="F88" i="183"/>
  <c r="AD6" i="183"/>
  <c r="D88" i="183"/>
  <c r="AB6" i="183"/>
  <c r="C88" i="183"/>
  <c r="O87" i="183"/>
  <c r="N87" i="183"/>
  <c r="J87" i="183"/>
  <c r="AF5" i="183"/>
  <c r="F87" i="183"/>
  <c r="AD5" i="183"/>
  <c r="D87" i="183"/>
  <c r="AB5" i="183"/>
  <c r="C87" i="183"/>
  <c r="O86" i="183"/>
  <c r="N86" i="183"/>
  <c r="J86" i="183"/>
  <c r="AF4" i="183"/>
  <c r="G86" i="183"/>
  <c r="AD4" i="183"/>
  <c r="D86" i="183"/>
  <c r="AB4" i="183"/>
  <c r="C86" i="183"/>
  <c r="N85" i="183"/>
  <c r="F85" i="183"/>
  <c r="J83" i="183"/>
  <c r="C83" i="183"/>
  <c r="A65" i="183"/>
  <c r="AB34" i="183"/>
  <c r="AB33" i="183"/>
  <c r="AB32" i="183"/>
  <c r="AB31" i="183"/>
  <c r="AB30" i="183"/>
  <c r="AB29" i="183"/>
  <c r="AB28" i="183"/>
  <c r="AB27" i="183"/>
  <c r="AB26" i="183"/>
  <c r="AB25" i="183"/>
  <c r="AB24" i="183"/>
  <c r="AB23" i="183"/>
  <c r="AB22" i="183"/>
  <c r="AB21" i="183"/>
  <c r="AB20" i="183"/>
  <c r="AB19" i="183"/>
  <c r="AB18" i="183"/>
  <c r="G19" i="183"/>
  <c r="A19" i="183"/>
  <c r="AB17" i="183"/>
  <c r="AB16" i="183"/>
  <c r="AB15" i="183"/>
  <c r="D16" i="183"/>
  <c r="O14" i="183"/>
  <c r="D10" i="183"/>
  <c r="D9" i="183"/>
  <c r="O8" i="183"/>
  <c r="A7" i="183"/>
  <c r="A4" i="183"/>
  <c r="AB2" i="183"/>
  <c r="A2" i="183"/>
  <c r="AB128" i="182"/>
  <c r="AB127" i="182"/>
  <c r="AD125" i="182"/>
  <c r="AB125" i="182"/>
  <c r="AD124" i="182"/>
  <c r="AB124" i="182"/>
  <c r="AB122" i="182"/>
  <c r="AB121" i="182"/>
  <c r="AB120" i="182"/>
  <c r="AB111" i="182"/>
  <c r="AB110" i="182"/>
  <c r="AB109" i="182"/>
  <c r="AB108" i="182"/>
  <c r="AB105" i="182"/>
  <c r="AB104" i="182"/>
  <c r="M91" i="182"/>
  <c r="L91" i="182"/>
  <c r="K91" i="182"/>
  <c r="G91" i="182"/>
  <c r="F91" i="182"/>
  <c r="E91" i="182"/>
  <c r="O90" i="182"/>
  <c r="N90" i="182"/>
  <c r="M90" i="182"/>
  <c r="L90" i="182"/>
  <c r="K90" i="182"/>
  <c r="E90" i="182"/>
  <c r="O89" i="182"/>
  <c r="M89" i="182"/>
  <c r="L89" i="182"/>
  <c r="J89" i="182"/>
  <c r="AF7" i="182"/>
  <c r="G89" i="182"/>
  <c r="E89" i="182"/>
  <c r="D89" i="182"/>
  <c r="O88" i="182"/>
  <c r="M88" i="182"/>
  <c r="L88" i="182"/>
  <c r="J88" i="182"/>
  <c r="AF6" i="182"/>
  <c r="G88" i="182"/>
  <c r="F88" i="182"/>
  <c r="E88" i="182"/>
  <c r="D88" i="182"/>
  <c r="O87" i="182"/>
  <c r="N87" i="182"/>
  <c r="M87" i="182"/>
  <c r="J87" i="182"/>
  <c r="F87" i="182"/>
  <c r="E87" i="182"/>
  <c r="D87" i="182"/>
  <c r="O86" i="182"/>
  <c r="N86" i="182"/>
  <c r="M86" i="182"/>
  <c r="J86" i="182"/>
  <c r="AF4" i="182"/>
  <c r="G86" i="182"/>
  <c r="E86" i="182"/>
  <c r="D86" i="182"/>
  <c r="N85" i="182"/>
  <c r="F85" i="182"/>
  <c r="J83" i="182"/>
  <c r="C83" i="182"/>
  <c r="A65" i="182"/>
  <c r="AB34" i="182"/>
  <c r="AB33" i="182"/>
  <c r="AB32" i="182"/>
  <c r="AB31" i="182"/>
  <c r="AB30" i="182"/>
  <c r="AB29" i="182"/>
  <c r="AB28" i="182"/>
  <c r="AB27" i="182"/>
  <c r="AB26" i="182"/>
  <c r="AB25" i="182"/>
  <c r="AB24" i="182"/>
  <c r="AB23" i="182"/>
  <c r="AB22" i="182"/>
  <c r="AB21" i="182"/>
  <c r="AB20" i="182"/>
  <c r="AB19" i="182"/>
  <c r="AB18" i="182"/>
  <c r="G19" i="182"/>
  <c r="AB17" i="182"/>
  <c r="AB16" i="182"/>
  <c r="AB15" i="182"/>
  <c r="D8" i="182"/>
  <c r="A7" i="182"/>
  <c r="A4" i="182"/>
  <c r="AB2" i="182"/>
  <c r="A2" i="182"/>
  <c r="AD128" i="181"/>
  <c r="O10" i="181"/>
  <c r="AB128" i="181"/>
  <c r="AD127" i="181"/>
  <c r="O9" i="181"/>
  <c r="AB127" i="181"/>
  <c r="AD125" i="181"/>
  <c r="AB125" i="181"/>
  <c r="AD124" i="181"/>
  <c r="AB124" i="181"/>
  <c r="AB122" i="181"/>
  <c r="AB121" i="181"/>
  <c r="AB120" i="181"/>
  <c r="AB118" i="181"/>
  <c r="AD111" i="181"/>
  <c r="AB111" i="181"/>
  <c r="AD110" i="181"/>
  <c r="D15" i="181"/>
  <c r="AB110" i="181"/>
  <c r="AD109" i="181"/>
  <c r="D14" i="181"/>
  <c r="AB109" i="181"/>
  <c r="AD108" i="181"/>
  <c r="D13" i="181"/>
  <c r="AB108" i="181"/>
  <c r="AD105" i="181"/>
  <c r="AB105" i="181"/>
  <c r="AD104" i="181"/>
  <c r="D9" i="181"/>
  <c r="AB104" i="181"/>
  <c r="N91" i="181"/>
  <c r="M91" i="181"/>
  <c r="L91" i="181"/>
  <c r="K91" i="181"/>
  <c r="AF9" i="181"/>
  <c r="F91" i="181"/>
  <c r="AD9" i="181"/>
  <c r="E91" i="181"/>
  <c r="AB9" i="181"/>
  <c r="C91" i="181"/>
  <c r="O90" i="181"/>
  <c r="N90" i="181"/>
  <c r="M90" i="181"/>
  <c r="L90" i="181"/>
  <c r="K90" i="181"/>
  <c r="AF8" i="181"/>
  <c r="F90" i="181"/>
  <c r="AD8" i="181"/>
  <c r="E90" i="181"/>
  <c r="AB8" i="181"/>
  <c r="C90" i="181"/>
  <c r="M89" i="181"/>
  <c r="L89" i="181"/>
  <c r="J89" i="181"/>
  <c r="AF7" i="181"/>
  <c r="G89" i="181"/>
  <c r="AD7" i="181"/>
  <c r="E89" i="181"/>
  <c r="AB7" i="181"/>
  <c r="C89" i="181"/>
  <c r="N88" i="181"/>
  <c r="M88" i="181"/>
  <c r="L88" i="181"/>
  <c r="J88" i="181"/>
  <c r="AF6" i="181"/>
  <c r="G88" i="181"/>
  <c r="AD6" i="181"/>
  <c r="D88" i="181"/>
  <c r="AB6" i="181"/>
  <c r="C88" i="181"/>
  <c r="O87" i="181"/>
  <c r="N87" i="181"/>
  <c r="J87" i="181"/>
  <c r="AF5" i="181"/>
  <c r="G87" i="181"/>
  <c r="AD5" i="181"/>
  <c r="E87" i="181"/>
  <c r="AB5" i="181"/>
  <c r="C87" i="181"/>
  <c r="O86" i="181"/>
  <c r="N86" i="181"/>
  <c r="L86" i="181"/>
  <c r="J86" i="181"/>
  <c r="AF4" i="181"/>
  <c r="G86" i="181"/>
  <c r="AD4" i="181"/>
  <c r="D86" i="181"/>
  <c r="AB4" i="181"/>
  <c r="C86" i="181"/>
  <c r="N85" i="181"/>
  <c r="F85" i="181"/>
  <c r="J83" i="181"/>
  <c r="C83" i="181"/>
  <c r="A65" i="181"/>
  <c r="A50" i="181"/>
  <c r="AB34" i="181"/>
  <c r="AB33" i="181"/>
  <c r="AB32" i="181"/>
  <c r="AB31" i="181"/>
  <c r="AB30" i="181"/>
  <c r="AB29" i="181"/>
  <c r="AB28" i="181"/>
  <c r="AB27" i="181"/>
  <c r="AB26" i="181"/>
  <c r="AB25" i="181"/>
  <c r="AB24" i="181"/>
  <c r="AB23" i="181"/>
  <c r="AB22" i="181"/>
  <c r="AB21" i="181"/>
  <c r="AB20" i="181"/>
  <c r="AB19" i="181"/>
  <c r="AB18" i="181"/>
  <c r="G19" i="181"/>
  <c r="A19" i="181"/>
  <c r="AB17" i="181"/>
  <c r="AB16" i="181"/>
  <c r="AB15" i="181"/>
  <c r="D16" i="181"/>
  <c r="O14" i="181"/>
  <c r="D10" i="181"/>
  <c r="O8" i="181"/>
  <c r="D8" i="181"/>
  <c r="A7" i="181"/>
  <c r="A4" i="181"/>
  <c r="AB2" i="181"/>
  <c r="A2" i="181"/>
  <c r="AD128" i="180"/>
  <c r="O10" i="180"/>
  <c r="AB128" i="180"/>
  <c r="AD127" i="180"/>
  <c r="O9" i="180"/>
  <c r="AB127" i="180"/>
  <c r="AD125" i="180"/>
  <c r="AB125" i="180"/>
  <c r="AD124" i="180"/>
  <c r="AB124" i="180"/>
  <c r="AB122" i="180"/>
  <c r="AB121" i="180"/>
  <c r="AB120" i="180"/>
  <c r="AB118" i="180"/>
  <c r="AD111" i="180"/>
  <c r="AB111" i="180"/>
  <c r="AD110" i="180"/>
  <c r="D15" i="180"/>
  <c r="AB110" i="180"/>
  <c r="AD109" i="180"/>
  <c r="D14" i="180"/>
  <c r="AB109" i="180"/>
  <c r="AD108" i="180"/>
  <c r="D13" i="180"/>
  <c r="AB108" i="180"/>
  <c r="AD105" i="180"/>
  <c r="AB105" i="180"/>
  <c r="AD104" i="180"/>
  <c r="D9" i="180"/>
  <c r="AB104" i="180"/>
  <c r="O91" i="180"/>
  <c r="M91" i="180"/>
  <c r="L91" i="180"/>
  <c r="K91" i="180"/>
  <c r="AF9" i="180"/>
  <c r="G91" i="180"/>
  <c r="AD9" i="180"/>
  <c r="E91" i="180"/>
  <c r="D91" i="180"/>
  <c r="AB9" i="180"/>
  <c r="C91" i="180"/>
  <c r="O90" i="180"/>
  <c r="N90" i="180"/>
  <c r="M90" i="180"/>
  <c r="L90" i="180"/>
  <c r="K90" i="180"/>
  <c r="AF8" i="180"/>
  <c r="F90" i="180"/>
  <c r="AD8" i="180"/>
  <c r="D90" i="180"/>
  <c r="E90" i="180"/>
  <c r="AB8" i="180"/>
  <c r="C90" i="180"/>
  <c r="M89" i="180"/>
  <c r="L89" i="180"/>
  <c r="J89" i="180"/>
  <c r="AF7" i="180"/>
  <c r="G89" i="180"/>
  <c r="AD7" i="180"/>
  <c r="E89" i="180"/>
  <c r="D89" i="180"/>
  <c r="AB7" i="180"/>
  <c r="C89" i="180"/>
  <c r="N88" i="180"/>
  <c r="M88" i="180"/>
  <c r="L88" i="180"/>
  <c r="J88" i="180"/>
  <c r="AF6" i="180"/>
  <c r="G88" i="180"/>
  <c r="AD6" i="180"/>
  <c r="E88" i="180"/>
  <c r="AB6" i="180"/>
  <c r="C88" i="180"/>
  <c r="O87" i="180"/>
  <c r="N87" i="180"/>
  <c r="J87" i="180"/>
  <c r="AF5" i="180"/>
  <c r="G87" i="180"/>
  <c r="AD5" i="180"/>
  <c r="E87" i="180"/>
  <c r="AB5" i="180"/>
  <c r="C87" i="180"/>
  <c r="O86" i="180"/>
  <c r="N86" i="180"/>
  <c r="J86" i="180"/>
  <c r="AF4" i="180"/>
  <c r="F86" i="180"/>
  <c r="AD4" i="180"/>
  <c r="E86" i="180"/>
  <c r="AB4" i="180"/>
  <c r="C86" i="180"/>
  <c r="N85" i="180"/>
  <c r="F85" i="180"/>
  <c r="J83" i="180"/>
  <c r="C83" i="180"/>
  <c r="A65" i="180"/>
  <c r="AB34" i="180"/>
  <c r="AB33" i="180"/>
  <c r="AB32" i="180"/>
  <c r="AB31" i="180"/>
  <c r="AB30" i="180"/>
  <c r="AB29" i="180"/>
  <c r="AB28" i="180"/>
  <c r="AB27" i="180"/>
  <c r="AB26" i="180"/>
  <c r="AB25" i="180"/>
  <c r="AB24" i="180"/>
  <c r="AB23" i="180"/>
  <c r="AB22" i="180"/>
  <c r="AB21" i="180"/>
  <c r="AB20" i="180"/>
  <c r="AB19" i="180"/>
  <c r="AB18" i="180"/>
  <c r="G19" i="180"/>
  <c r="AB17" i="180"/>
  <c r="AB16" i="180"/>
  <c r="AB15" i="180"/>
  <c r="D16" i="180"/>
  <c r="O14" i="180"/>
  <c r="D10" i="180"/>
  <c r="D8" i="180"/>
  <c r="A7" i="180"/>
  <c r="A4" i="180"/>
  <c r="AB2" i="180"/>
  <c r="A2" i="180"/>
  <c r="J34" i="179"/>
  <c r="J33" i="179"/>
  <c r="J32" i="179"/>
  <c r="J31" i="179"/>
  <c r="J30" i="179"/>
  <c r="J29" i="179"/>
  <c r="J28" i="179"/>
  <c r="J27" i="179"/>
  <c r="J26" i="179"/>
  <c r="J25" i="179"/>
  <c r="J24" i="179"/>
  <c r="J23" i="179"/>
  <c r="J22" i="179"/>
  <c r="J21" i="179"/>
  <c r="J20" i="179"/>
  <c r="J19" i="179"/>
  <c r="J18" i="179"/>
  <c r="J17" i="179"/>
  <c r="J16" i="179"/>
  <c r="J15" i="179"/>
  <c r="J2" i="179"/>
  <c r="G1" i="179"/>
  <c r="C83" i="192"/>
  <c r="A50" i="192"/>
  <c r="A19" i="192"/>
  <c r="O8" i="191"/>
  <c r="F87" i="191"/>
  <c r="D90" i="191"/>
  <c r="A65" i="192"/>
  <c r="D88" i="192"/>
  <c r="F89" i="192"/>
  <c r="C83" i="193"/>
  <c r="A50" i="193"/>
  <c r="A19" i="193"/>
  <c r="D86" i="193"/>
  <c r="F87" i="193"/>
  <c r="D90" i="193"/>
  <c r="A19" i="194"/>
  <c r="A50" i="194"/>
  <c r="A19" i="195"/>
  <c r="A50" i="195"/>
  <c r="D8" i="196"/>
  <c r="A19" i="196"/>
  <c r="A50" i="196"/>
  <c r="G19" i="195"/>
  <c r="D8" i="192"/>
  <c r="A19" i="190"/>
  <c r="A50" i="190"/>
  <c r="A19" i="189"/>
  <c r="A50" i="189"/>
  <c r="A50" i="188"/>
  <c r="A50" i="187"/>
  <c r="A19" i="186"/>
  <c r="A50" i="186"/>
  <c r="O8" i="185"/>
  <c r="A19" i="185"/>
  <c r="A50" i="185"/>
  <c r="D8" i="184"/>
  <c r="A50" i="183"/>
  <c r="A19" i="182"/>
  <c r="A50" i="182"/>
  <c r="A19" i="180"/>
  <c r="A50" i="180"/>
  <c r="O86" i="197"/>
  <c r="M89" i="197"/>
  <c r="O90" i="197"/>
  <c r="E88" i="196"/>
  <c r="F91" i="196"/>
  <c r="C89" i="195"/>
  <c r="D88" i="195"/>
  <c r="G89" i="194"/>
  <c r="F88" i="193"/>
  <c r="D87" i="193"/>
  <c r="D88" i="193"/>
  <c r="F89" i="193"/>
  <c r="G91" i="192"/>
  <c r="D86" i="192"/>
  <c r="F87" i="192"/>
  <c r="F88" i="192"/>
  <c r="E91" i="191"/>
  <c r="F87" i="190"/>
  <c r="D90" i="190"/>
  <c r="F91" i="190"/>
  <c r="D87" i="189"/>
  <c r="F88" i="189"/>
  <c r="D91" i="189"/>
  <c r="D8" i="189"/>
  <c r="E87" i="188"/>
  <c r="F89" i="188"/>
  <c r="E91" i="188"/>
  <c r="G89" i="187"/>
  <c r="F87" i="187"/>
  <c r="F91" i="187"/>
  <c r="D87" i="197"/>
  <c r="D89" i="197"/>
  <c r="D90" i="197"/>
  <c r="D86" i="186"/>
  <c r="F87" i="186"/>
  <c r="F91" i="186"/>
  <c r="D87" i="185"/>
  <c r="F88" i="185"/>
  <c r="D91" i="185"/>
  <c r="D88" i="185"/>
  <c r="F89" i="185"/>
  <c r="D89" i="184"/>
  <c r="F90" i="184"/>
  <c r="E88" i="183"/>
  <c r="G89" i="183"/>
  <c r="D87" i="181"/>
  <c r="F88" i="181"/>
  <c r="D91" i="181"/>
  <c r="F89" i="180"/>
  <c r="C86" i="195"/>
  <c r="G88" i="195"/>
  <c r="D8" i="191"/>
  <c r="E88" i="189"/>
  <c r="D89" i="189"/>
  <c r="G88" i="188"/>
  <c r="D88" i="188"/>
  <c r="D89" i="188"/>
  <c r="D88" i="187"/>
  <c r="D88" i="197"/>
  <c r="D91" i="197"/>
  <c r="D86" i="197"/>
  <c r="O8" i="186"/>
  <c r="E88" i="186"/>
  <c r="E89" i="186"/>
  <c r="F91" i="184"/>
  <c r="D91" i="184"/>
  <c r="F86" i="184"/>
  <c r="J83" i="197"/>
  <c r="F89" i="195"/>
  <c r="E87" i="195"/>
  <c r="G86" i="195"/>
  <c r="G90" i="195"/>
  <c r="E91" i="195"/>
  <c r="D88" i="194"/>
  <c r="D89" i="194"/>
  <c r="F90" i="194"/>
  <c r="D8" i="194"/>
  <c r="F91" i="193"/>
  <c r="E90" i="192"/>
  <c r="G86" i="192"/>
  <c r="F90" i="192"/>
  <c r="E86" i="191"/>
  <c r="G89" i="191"/>
  <c r="D88" i="191"/>
  <c r="D86" i="190"/>
  <c r="F89" i="190"/>
  <c r="F90" i="190"/>
  <c r="D91" i="190"/>
  <c r="G91" i="189"/>
  <c r="G86" i="189"/>
  <c r="G87" i="189"/>
  <c r="D90" i="188"/>
  <c r="F90" i="187"/>
  <c r="E89" i="187"/>
  <c r="E90" i="187"/>
  <c r="D8" i="197"/>
  <c r="G90" i="197"/>
  <c r="G91" i="197"/>
  <c r="D90" i="186"/>
  <c r="D86" i="185"/>
  <c r="G86" i="185"/>
  <c r="D90" i="184"/>
  <c r="F90" i="183"/>
  <c r="E87" i="183"/>
  <c r="F91" i="183"/>
  <c r="E86" i="183"/>
  <c r="E86" i="181"/>
  <c r="G90" i="181"/>
  <c r="L86" i="196"/>
  <c r="L90" i="197"/>
  <c r="N87" i="197"/>
  <c r="M91" i="197"/>
  <c r="G89" i="196"/>
  <c r="F87" i="196"/>
  <c r="D86" i="196"/>
  <c r="G88" i="196"/>
  <c r="E87" i="196"/>
  <c r="G90" i="196"/>
  <c r="D86" i="195"/>
  <c r="F87" i="195"/>
  <c r="D90" i="194"/>
  <c r="F91" i="194"/>
  <c r="F90" i="193"/>
  <c r="O8" i="193"/>
  <c r="D89" i="192"/>
  <c r="D87" i="191"/>
  <c r="G86" i="191"/>
  <c r="F90" i="191"/>
  <c r="F91" i="191"/>
  <c r="D89" i="191"/>
  <c r="O8" i="190"/>
  <c r="E87" i="190"/>
  <c r="G86" i="190"/>
  <c r="D86" i="188"/>
  <c r="F91" i="188"/>
  <c r="D87" i="187"/>
  <c r="G86" i="187"/>
  <c r="C86" i="186"/>
  <c r="F86" i="186"/>
  <c r="G89" i="186"/>
  <c r="G90" i="186"/>
  <c r="E91" i="186"/>
  <c r="D87" i="186"/>
  <c r="G90" i="185"/>
  <c r="F87" i="185"/>
  <c r="D90" i="185"/>
  <c r="D8" i="183"/>
  <c r="D89" i="183"/>
  <c r="D90" i="183"/>
  <c r="G87" i="183"/>
  <c r="E88" i="181"/>
  <c r="D89" i="181"/>
  <c r="D90" i="181"/>
  <c r="G86" i="180"/>
  <c r="F91" i="180"/>
  <c r="L86" i="180"/>
  <c r="O88" i="180"/>
  <c r="M86" i="181"/>
  <c r="L87" i="181"/>
  <c r="O88" i="181"/>
  <c r="N89" i="181"/>
  <c r="O91" i="181"/>
  <c r="N91" i="182"/>
  <c r="L86" i="183"/>
  <c r="L87" i="183"/>
  <c r="O88" i="183"/>
  <c r="O91" i="183"/>
  <c r="M87" i="184"/>
  <c r="O88" i="184"/>
  <c r="N89" i="184"/>
  <c r="O88" i="185"/>
  <c r="N89" i="186"/>
  <c r="N91" i="186"/>
  <c r="L86" i="187"/>
  <c r="M87" i="187"/>
  <c r="N88" i="187"/>
  <c r="L86" i="188"/>
  <c r="M87" i="188"/>
  <c r="O88" i="188"/>
  <c r="M87" i="189"/>
  <c r="N88" i="189"/>
  <c r="N89" i="189"/>
  <c r="M86" i="190"/>
  <c r="N91" i="191"/>
  <c r="M87" i="192"/>
  <c r="N88" i="192"/>
  <c r="O89" i="192"/>
  <c r="N91" i="192"/>
  <c r="L86" i="193"/>
  <c r="O89" i="193"/>
  <c r="O91" i="193"/>
  <c r="L87" i="194"/>
  <c r="O88" i="194"/>
  <c r="N89" i="194"/>
  <c r="N91" i="194"/>
  <c r="O89" i="195"/>
  <c r="O91" i="195"/>
  <c r="M86" i="196"/>
  <c r="O89" i="196"/>
  <c r="M86" i="180"/>
  <c r="L87" i="180"/>
  <c r="N89" i="180"/>
  <c r="M87" i="181"/>
  <c r="O89" i="181"/>
  <c r="O91" i="182"/>
  <c r="M86" i="183"/>
  <c r="M87" i="183"/>
  <c r="N89" i="183"/>
  <c r="O89" i="184"/>
  <c r="N91" i="184"/>
  <c r="L87" i="186"/>
  <c r="N88" i="186"/>
  <c r="O89" i="186"/>
  <c r="O91" i="186"/>
  <c r="M86" i="187"/>
  <c r="O88" i="187"/>
  <c r="M86" i="188"/>
  <c r="N89" i="188"/>
  <c r="L86" i="189"/>
  <c r="O88" i="189"/>
  <c r="O89" i="189"/>
  <c r="N91" i="189"/>
  <c r="N89" i="190"/>
  <c r="N91" i="190"/>
  <c r="L86" i="191"/>
  <c r="O91" i="191"/>
  <c r="L86" i="192"/>
  <c r="O88" i="192"/>
  <c r="O91" i="192"/>
  <c r="M86" i="193"/>
  <c r="L87" i="193"/>
  <c r="N88" i="193"/>
  <c r="M87" i="194"/>
  <c r="O89" i="194"/>
  <c r="O91" i="194"/>
  <c r="L87" i="195"/>
  <c r="N91" i="196"/>
  <c r="M86" i="197"/>
  <c r="L87" i="197"/>
  <c r="N88" i="197"/>
  <c r="N89" i="197"/>
  <c r="N91" i="197"/>
  <c r="M87" i="180"/>
  <c r="O89" i="180"/>
  <c r="N91" i="180"/>
  <c r="L86" i="182"/>
  <c r="L87" i="182"/>
  <c r="N88" i="182"/>
  <c r="N89" i="182"/>
  <c r="O89" i="183"/>
  <c r="L86" i="184"/>
  <c r="O91" i="184"/>
  <c r="L86" i="185"/>
  <c r="L87" i="185"/>
  <c r="N89" i="185"/>
  <c r="N91" i="185"/>
  <c r="L86" i="186"/>
  <c r="M87" i="186"/>
  <c r="O88" i="186"/>
  <c r="N89" i="187"/>
  <c r="N91" i="187"/>
  <c r="O89" i="188"/>
  <c r="N91" i="188"/>
  <c r="M86" i="189"/>
  <c r="O91" i="189"/>
  <c r="L87" i="190"/>
  <c r="N88" i="190"/>
  <c r="O89" i="190"/>
  <c r="O91" i="190"/>
  <c r="M86" i="191"/>
  <c r="L87" i="191"/>
  <c r="N88" i="191"/>
  <c r="N89" i="191"/>
  <c r="M86" i="192"/>
  <c r="M87" i="193"/>
  <c r="O88" i="193"/>
  <c r="L86" i="194"/>
  <c r="L86" i="195"/>
  <c r="M87" i="195"/>
  <c r="N88" i="195"/>
  <c r="L87" i="196"/>
  <c r="N88" i="196"/>
  <c r="O91" i="196"/>
  <c r="O8" i="196"/>
  <c r="D89" i="196"/>
  <c r="D90" i="196"/>
  <c r="F86" i="196"/>
  <c r="D91" i="196"/>
  <c r="D89" i="195"/>
  <c r="D90" i="195"/>
  <c r="F91" i="195"/>
  <c r="O8" i="194"/>
  <c r="F86" i="194"/>
  <c r="D91" i="194"/>
  <c r="D86" i="194"/>
  <c r="F87" i="194"/>
  <c r="G88" i="194"/>
  <c r="D91" i="193"/>
  <c r="F86" i="193"/>
  <c r="D89" i="193"/>
  <c r="D87" i="192"/>
  <c r="D91" i="192"/>
  <c r="O8" i="192"/>
  <c r="F88" i="191"/>
  <c r="D8" i="190"/>
  <c r="G88" i="190"/>
  <c r="O8" i="189"/>
  <c r="D90" i="189"/>
  <c r="D8" i="188"/>
  <c r="O8" i="188"/>
  <c r="D86" i="187"/>
  <c r="F88" i="187"/>
  <c r="O8" i="197"/>
  <c r="G88" i="197"/>
  <c r="G88" i="186"/>
  <c r="F91" i="185"/>
  <c r="D86" i="184"/>
  <c r="D87" i="184"/>
  <c r="G87" i="184"/>
  <c r="F88" i="184"/>
  <c r="C89" i="184"/>
  <c r="G89" i="184"/>
  <c r="F86" i="183"/>
  <c r="E91" i="183"/>
  <c r="G88" i="183"/>
  <c r="F86" i="182"/>
  <c r="F89" i="182"/>
  <c r="F90" i="182"/>
  <c r="O8" i="182"/>
  <c r="F89" i="181"/>
  <c r="G91" i="181"/>
  <c r="F86" i="181"/>
  <c r="F87" i="181"/>
  <c r="O8" i="180"/>
  <c r="D86" i="180"/>
  <c r="F87" i="180"/>
  <c r="F88" i="180"/>
  <c r="D87" i="180"/>
  <c r="G90" i="180"/>
  <c r="D88" i="180"/>
</calcChain>
</file>

<file path=xl/sharedStrings.xml><?xml version="1.0" encoding="utf-8"?>
<sst xmlns="http://schemas.openxmlformats.org/spreadsheetml/2006/main" count="3693" uniqueCount="172">
  <si>
    <t>Change in</t>
  </si>
  <si>
    <t>Number</t>
  </si>
  <si>
    <t>last year</t>
  </si>
  <si>
    <t>Jobs</t>
  </si>
  <si>
    <t>Held by men</t>
  </si>
  <si>
    <t>Held by women</t>
  </si>
  <si>
    <t>Employed persons</t>
  </si>
  <si>
    <t>Total employment income</t>
  </si>
  <si>
    <t>Number of jobs and employed persons in</t>
  </si>
  <si>
    <t>Single job holders</t>
  </si>
  <si>
    <t>Multiple job holders</t>
  </si>
  <si>
    <t>OMUEs</t>
  </si>
  <si>
    <t>Number of jobs</t>
  </si>
  <si>
    <t>Type of organisation</t>
  </si>
  <si>
    <t>Private sector entities</t>
  </si>
  <si>
    <t>Incorporated</t>
  </si>
  <si>
    <t>Unincorporated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</si>
  <si>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</si>
  <si>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</si>
  <si>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</si>
  <si>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</si>
  <si>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</si>
  <si>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</si>
  <si>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Spotlight</t>
  </si>
  <si>
    <t>Formatted</t>
  </si>
  <si>
    <t>1 year mv</t>
  </si>
  <si>
    <t>5 year mv</t>
  </si>
  <si>
    <t>Total jobs</t>
  </si>
  <si>
    <t>Duration adjusted median income</t>
  </si>
  <si>
    <t>Employee jobs</t>
  </si>
  <si>
    <t>OMUE jobs</t>
  </si>
  <si>
    <t>Jobs per industry</t>
  </si>
  <si>
    <t>Distribution</t>
  </si>
  <si>
    <t>Total job holders</t>
  </si>
  <si>
    <t>Jobs by age/sex</t>
  </si>
  <si>
    <t>Male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</si>
  <si>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</si>
  <si>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</si>
  <si>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</si>
  <si>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</si>
  <si>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</si>
  <si>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</si>
  <si>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</si>
  <si>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</si>
  <si>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</si>
  <si>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</si>
  <si>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</si>
  <si>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</si>
  <si>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</si>
  <si>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</si>
  <si>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</si>
  <si>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</si>
  <si>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</si>
  <si>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</si>
  <si>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Female</t>
  </si>
  <si>
    <t>Employed persons by occupation</t>
  </si>
  <si>
    <t>Managers</t>
  </si>
  <si>
    <t>Professionals</t>
  </si>
  <si>
    <t>Labourers</t>
  </si>
  <si>
    <t>2015-16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</si>
  <si>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</si>
  <si>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</si>
  <si>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</si>
  <si>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</si>
  <si>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</si>
  <si>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</si>
  <si>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</si>
  <si>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</si>
  <si>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</si>
  <si>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</si>
  <si>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</si>
  <si>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</si>
  <si>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</si>
  <si>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</si>
  <si>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</si>
  <si>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</si>
  <si>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</si>
  <si>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</si>
  <si>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</si>
  <si>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Total all services</t>
  </si>
  <si>
    <t xml:space="preserve">            Australian Bureau of Statistics</t>
  </si>
  <si>
    <t>Males</t>
  </si>
  <si>
    <t>Females</t>
  </si>
  <si>
    <t>Duration adjusted median income (jobs)</t>
  </si>
  <si>
    <t>%</t>
  </si>
  <si>
    <t>Employees</t>
  </si>
  <si>
    <t>Persons</t>
  </si>
  <si>
    <t>Multi jobs male</t>
  </si>
  <si>
    <t>Multi jobs female</t>
  </si>
  <si>
    <t>2016-17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</si>
  <si>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</si>
  <si>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</si>
  <si>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</si>
  <si>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</si>
  <si>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Average age of employed persons</t>
  </si>
  <si>
    <t>Yrs</t>
  </si>
  <si>
    <t>Median income per job</t>
  </si>
  <si>
    <t>Persons average age</t>
  </si>
  <si>
    <t>Persons employees</t>
  </si>
  <si>
    <t>Persons OMUEs</t>
  </si>
  <si>
    <t>Persons both employees and OMUEs</t>
  </si>
  <si>
    <t>Employees plus both emp/OMUE</t>
  </si>
  <si>
    <t>OMUEs plus both emp/OMUE</t>
  </si>
  <si>
    <t>Employed persons male</t>
  </si>
  <si>
    <t>Employed persons female</t>
  </si>
  <si>
    <t>Alice Springs</t>
  </si>
  <si>
    <t>Barkly</t>
  </si>
  <si>
    <t>Belyuen</t>
  </si>
  <si>
    <t>Central Desert</t>
  </si>
  <si>
    <t>Coomalie</t>
  </si>
  <si>
    <t>Darwin</t>
  </si>
  <si>
    <t>East Arnhem</t>
  </si>
  <si>
    <t>Katherine</t>
  </si>
  <si>
    <t>Litchfield</t>
  </si>
  <si>
    <t>MacDonnell</t>
  </si>
  <si>
    <t>13.10</t>
  </si>
  <si>
    <t>Palmerston</t>
  </si>
  <si>
    <t>Roper Gulf</t>
  </si>
  <si>
    <t>Tiwi Islands</t>
  </si>
  <si>
    <t>Victoria Daly</t>
  </si>
  <si>
    <t>Wagait</t>
  </si>
  <si>
    <t>West Arnhem</t>
  </si>
  <si>
    <t>West Daly</t>
  </si>
  <si>
    <t>1 Year mv</t>
  </si>
  <si>
    <t>7 Year mv</t>
  </si>
  <si>
    <t>2017-18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</si>
  <si>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</si>
  <si>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</si>
  <si>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</si>
  <si>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</si>
  <si>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</si>
  <si>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Change</t>
  </si>
  <si>
    <t>* Totals may differ from the sum of their components due to perturbation</t>
  </si>
  <si>
    <t>and data which could not be classified to component characteristics.</t>
  </si>
  <si>
    <t>2018-19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</si>
  <si>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</si>
  <si>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</si>
  <si>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</si>
  <si>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</si>
  <si>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</si>
  <si>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</si>
  <si>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</si>
  <si>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</si>
  <si>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</si>
  <si>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13.11</t>
  </si>
  <si>
    <t>13.12</t>
  </si>
  <si>
    <t>13.13</t>
  </si>
  <si>
    <t>13.14</t>
  </si>
  <si>
    <t>13.15</t>
  </si>
  <si>
    <t>13.16</t>
  </si>
  <si>
    <t>13.17</t>
  </si>
  <si>
    <t>Northern Territory</t>
  </si>
  <si>
    <t>* Data for some LGAs are supressed due to small counts.</t>
  </si>
  <si>
    <t>Multiple Job Holders</t>
  </si>
  <si>
    <t>Single Job Holders</t>
  </si>
  <si>
    <t>2019-20</t>
  </si>
  <si>
    <t>Person employees distribution</t>
  </si>
  <si>
    <t>Person OMUEs distribution</t>
  </si>
  <si>
    <t>Person both employees and OMUEs distribution</t>
  </si>
  <si>
    <t>Both Employees and OMUEs</t>
  </si>
  <si>
    <t>* OMUEs = Owners of Unincorporated Enterprises</t>
  </si>
  <si>
    <t>Darwin Waterfront Precinct</t>
  </si>
  <si>
    <t>13.18</t>
  </si>
  <si>
    <t>2020-21</t>
  </si>
  <si>
    <t>Duration adjusted median employee income per job in</t>
  </si>
  <si>
    <t xml:space="preserve">* Data in this release is on Australian Statistical Geography Standard (ASGS) Edition 3. </t>
  </si>
  <si>
    <t>© Commonwealth of Australia 2024</t>
  </si>
  <si>
    <t>Jobs in Australia: Table 13. Northern Territory Spotlights by Local Government Areas, 2021-22</t>
  </si>
  <si>
    <t>Released at 11.30am (Canberra time) 8 November 2024</t>
  </si>
  <si>
    <t>2021-22</t>
  </si>
  <si>
    <t>For further information about these and related statistics visit abs.gov.au/about/contact-us.</t>
  </si>
  <si>
    <t>* There are some small revisions to data for 2017-18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</si>
</sst>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"/>
    <numFmt numFmtId="167" formatCode="&quot;$&quot;#,##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u/>
      <sz val="12"/>
      <color indexed="12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rgb="FF6E6E73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</cellStyleXfs>
  <cellXfs count="148">
    <xf numFmtId="0" fontId="0" fillId="0" borderId="0" xfId="0"/>
    <xf numFmtId="0" fontId="7" fillId="0" borderId="0" xfId="0" applyFont="1"/>
    <xf numFmtId="0" fontId="8" fillId="3" borderId="0" xfId="3" applyFont="1" applyFill="1" applyAlignment="1">
      <alignment vertical="center"/>
    </xf>
    <xf numFmtId="0" fontId="0" fillId="0" borderId="0" xfId="0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12" fillId="0" borderId="0" xfId="3" applyFont="1"/>
    <xf numFmtId="0" fontId="12" fillId="0" borderId="0" xfId="3" applyFont="1" applyAlignment="1">
      <alignment horizontal="left"/>
    </xf>
    <xf numFmtId="0" fontId="13" fillId="0" borderId="0" xfId="3" applyFont="1"/>
    <xf numFmtId="0" fontId="14" fillId="0" borderId="0" xfId="0" applyFont="1"/>
    <xf numFmtId="0" fontId="3" fillId="0" borderId="10" xfId="3" applyBorder="1" applyAlignment="1" applyProtection="1">
      <alignment wrapText="1"/>
      <protection locked="0"/>
    </xf>
    <xf numFmtId="0" fontId="3" fillId="0" borderId="10" xfId="3" applyBorder="1" applyAlignment="1">
      <alignment wrapText="1"/>
    </xf>
    <xf numFmtId="0" fontId="12" fillId="0" borderId="0" xfId="5" applyFont="1" applyAlignment="1" applyProtection="1"/>
    <xf numFmtId="0" fontId="10" fillId="0" borderId="0" xfId="5" applyAlignment="1" applyProtection="1"/>
    <xf numFmtId="0" fontId="3" fillId="0" borderId="0" xfId="3" applyAlignment="1">
      <alignment horizontal="left"/>
    </xf>
    <xf numFmtId="0" fontId="3" fillId="0" borderId="0" xfId="3"/>
    <xf numFmtId="0" fontId="16" fillId="0" borderId="0" xfId="5" applyFont="1" applyFill="1" applyAlignment="1" applyProtection="1">
      <alignment horizontal="left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3" applyFont="1" applyAlignment="1" applyProtection="1">
      <alignment vertical="center"/>
      <protection locked="0" hidden="1"/>
    </xf>
    <xf numFmtId="0" fontId="26" fillId="0" borderId="11" xfId="6" applyAlignment="1">
      <alignment horizontal="right"/>
    </xf>
    <xf numFmtId="0" fontId="26" fillId="0" borderId="11" xfId="6" applyFill="1" applyAlignment="1">
      <alignment horizontal="right"/>
    </xf>
    <xf numFmtId="0" fontId="6" fillId="0" borderId="0" xfId="0" applyFont="1" applyProtection="1">
      <protection locked="0" hidden="1"/>
    </xf>
    <xf numFmtId="0" fontId="0" fillId="0" borderId="0" xfId="0" applyProtection="1">
      <protection locked="0" hidden="1"/>
    </xf>
    <xf numFmtId="0" fontId="26" fillId="0" borderId="0" xfId="7"/>
    <xf numFmtId="0" fontId="0" fillId="0" borderId="0" xfId="0" applyAlignment="1">
      <alignment horizontal="right"/>
    </xf>
    <xf numFmtId="2" fontId="0" fillId="0" borderId="0" xfId="1" applyNumberFormat="1" applyFont="1"/>
    <xf numFmtId="0" fontId="26" fillId="0" borderId="0" xfId="7" applyAlignment="1">
      <alignment horizontal="left" indent="1"/>
    </xf>
    <xf numFmtId="0" fontId="23" fillId="0" borderId="3" xfId="0" applyFont="1" applyBorder="1" applyProtection="1">
      <protection locked="0" hidden="1"/>
    </xf>
    <xf numFmtId="0" fontId="23" fillId="0" borderId="5" xfId="0" applyFont="1" applyBorder="1" applyAlignment="1" applyProtection="1">
      <alignment horizontal="left" indent="1"/>
      <protection locked="0" hidden="1"/>
    </xf>
    <xf numFmtId="0" fontId="17" fillId="0" borderId="5" xfId="0" applyFont="1" applyBorder="1" applyProtection="1">
      <protection locked="0" hidden="1"/>
    </xf>
    <xf numFmtId="3" fontId="0" fillId="0" borderId="0" xfId="0" applyNumberFormat="1"/>
    <xf numFmtId="0" fontId="16" fillId="0" borderId="5" xfId="0" applyFont="1" applyBorder="1" applyAlignment="1" applyProtection="1">
      <alignment horizontal="left" indent="1"/>
      <protection locked="0" hidden="1"/>
    </xf>
    <xf numFmtId="0" fontId="26" fillId="0" borderId="11" xfId="6"/>
    <xf numFmtId="0" fontId="23" fillId="0" borderId="8" xfId="0" applyFont="1" applyBorder="1" applyProtection="1">
      <protection locked="0" hidden="1"/>
    </xf>
    <xf numFmtId="0" fontId="23" fillId="0" borderId="8" xfId="0" applyFont="1" applyBorder="1" applyAlignment="1" applyProtection="1">
      <alignment horizontal="right"/>
      <protection locked="0" hidden="1"/>
    </xf>
    <xf numFmtId="0" fontId="23" fillId="0" borderId="9" xfId="0" applyFont="1" applyBorder="1" applyAlignment="1" applyProtection="1">
      <alignment horizontal="center"/>
      <protection locked="0" hidden="1"/>
    </xf>
    <xf numFmtId="0" fontId="0" fillId="0" borderId="0" xfId="0" applyAlignment="1">
      <alignment horizontal="left" indent="1"/>
    </xf>
    <xf numFmtId="4" fontId="0" fillId="0" borderId="0" xfId="0" applyNumberFormat="1"/>
    <xf numFmtId="0" fontId="27" fillId="0" borderId="12" xfId="8" applyAlignment="1">
      <alignment horizontal="left" indent="1"/>
    </xf>
    <xf numFmtId="4" fontId="27" fillId="0" borderId="12" xfId="8" applyNumberFormat="1"/>
    <xf numFmtId="3" fontId="27" fillId="0" borderId="12" xfId="8" applyNumberFormat="1"/>
    <xf numFmtId="9" fontId="27" fillId="0" borderId="12" xfId="8" applyNumberFormat="1"/>
    <xf numFmtId="2" fontId="0" fillId="0" borderId="0" xfId="0" applyNumberFormat="1"/>
    <xf numFmtId="0" fontId="26" fillId="0" borderId="11" xfId="6" applyAlignment="1">
      <alignment horizontal="left"/>
    </xf>
    <xf numFmtId="0" fontId="18" fillId="2" borderId="0" xfId="0" applyFont="1" applyFill="1" applyProtection="1">
      <protection locked="0" hidden="1"/>
    </xf>
    <xf numFmtId="0" fontId="19" fillId="2" borderId="0" xfId="0" applyFont="1" applyFill="1" applyProtection="1">
      <protection locked="0" hidden="1"/>
    </xf>
    <xf numFmtId="0" fontId="18" fillId="2" borderId="0" xfId="0" applyFont="1" applyFill="1" applyAlignment="1" applyProtection="1">
      <alignment horizontal="right"/>
      <protection locked="0" hidden="1"/>
    </xf>
    <xf numFmtId="0" fontId="18" fillId="0" borderId="0" xfId="0" applyFont="1" applyProtection="1">
      <protection locked="0" hidden="1"/>
    </xf>
    <xf numFmtId="0" fontId="2" fillId="4" borderId="1" xfId="2" applyFill="1"/>
    <xf numFmtId="0" fontId="2" fillId="4" borderId="1" xfId="2" applyFill="1" applyAlignment="1">
      <alignment horizontal="center"/>
    </xf>
    <xf numFmtId="0" fontId="2" fillId="4" borderId="1" xfId="2" applyFill="1" applyAlignment="1">
      <alignment horizontal="right"/>
    </xf>
    <xf numFmtId="9" fontId="0" fillId="0" borderId="0" xfId="1" applyFont="1"/>
    <xf numFmtId="0" fontId="0" fillId="0" borderId="0" xfId="0" applyAlignment="1">
      <alignment horizontal="left" indent="2"/>
    </xf>
    <xf numFmtId="0" fontId="11" fillId="0" borderId="0" xfId="5" applyFont="1" applyAlignment="1" applyProtection="1"/>
    <xf numFmtId="0" fontId="21" fillId="2" borderId="0" xfId="0" applyFont="1" applyFill="1" applyAlignment="1" applyProtection="1">
      <alignment horizontal="right"/>
      <protection locked="0" hidden="1"/>
    </xf>
    <xf numFmtId="0" fontId="18" fillId="0" borderId="0" xfId="0" applyFont="1" applyAlignment="1" applyProtection="1">
      <alignment horizontal="right"/>
      <protection locked="0" hidden="1"/>
    </xf>
    <xf numFmtId="0" fontId="9" fillId="0" borderId="0" xfId="3" applyFont="1" applyProtection="1">
      <protection locked="0" hidden="1"/>
    </xf>
    <xf numFmtId="0" fontId="0" fillId="0" borderId="0" xfId="0" applyAlignment="1" applyProtection="1">
      <alignment horizontal="left"/>
      <protection locked="0" hidden="1"/>
    </xf>
    <xf numFmtId="0" fontId="0" fillId="0" borderId="0" xfId="0" applyAlignment="1" applyProtection="1">
      <alignment horizontal="left" vertical="center" indent="1"/>
      <protection locked="0" hidden="1"/>
    </xf>
    <xf numFmtId="0" fontId="17" fillId="0" borderId="0" xfId="0" applyFont="1" applyProtection="1">
      <protection locked="0" hidden="1"/>
    </xf>
    <xf numFmtId="0" fontId="22" fillId="0" borderId="2" xfId="0" applyFont="1" applyBorder="1" applyAlignment="1" applyProtection="1">
      <alignment vertical="center"/>
      <protection locked="0" hidden="1"/>
    </xf>
    <xf numFmtId="0" fontId="16" fillId="0" borderId="3" xfId="0" applyFont="1" applyBorder="1" applyProtection="1">
      <protection locked="0" hidden="1"/>
    </xf>
    <xf numFmtId="3" fontId="22" fillId="0" borderId="3" xfId="0" applyNumberFormat="1" applyFont="1" applyBorder="1" applyAlignment="1" applyProtection="1">
      <alignment horizontal="right"/>
      <protection locked="0" hidden="1"/>
    </xf>
    <xf numFmtId="0" fontId="16" fillId="0" borderId="4" xfId="0" applyFont="1" applyBorder="1" applyAlignment="1" applyProtection="1">
      <alignment horizontal="right"/>
      <protection locked="0" hidden="1"/>
    </xf>
    <xf numFmtId="0" fontId="16" fillId="0" borderId="3" xfId="0" applyFont="1" applyBorder="1" applyAlignment="1" applyProtection="1">
      <alignment vertical="center"/>
      <protection locked="0" hidden="1"/>
    </xf>
    <xf numFmtId="0" fontId="16" fillId="0" borderId="3" xfId="0" applyFont="1" applyBorder="1" applyAlignment="1" applyProtection="1">
      <alignment horizontal="center" vertical="center"/>
      <protection locked="0" hidden="1"/>
    </xf>
    <xf numFmtId="0" fontId="22" fillId="0" borderId="3" xfId="0" applyFont="1" applyBorder="1" applyAlignment="1" applyProtection="1">
      <alignment horizontal="right"/>
      <protection locked="0" hidden="1"/>
    </xf>
    <xf numFmtId="0" fontId="16" fillId="0" borderId="0" xfId="0" applyFont="1" applyProtection="1">
      <protection locked="0" hidden="1"/>
    </xf>
    <xf numFmtId="0" fontId="23" fillId="0" borderId="0" xfId="0" applyFont="1" applyProtection="1">
      <protection locked="0" hidden="1"/>
    </xf>
    <xf numFmtId="165" fontId="16" fillId="0" borderId="0" xfId="0" applyNumberFormat="1" applyFont="1" applyAlignment="1" applyProtection="1">
      <alignment horizontal="right"/>
      <protection locked="0" hidden="1"/>
    </xf>
    <xf numFmtId="0" fontId="16" fillId="0" borderId="6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left" indent="2"/>
      <protection locked="0" hidden="1"/>
    </xf>
    <xf numFmtId="0" fontId="16" fillId="0" borderId="0" xfId="0" applyFont="1" applyAlignment="1" applyProtection="1">
      <alignment horizontal="center"/>
      <protection locked="0" hidden="1"/>
    </xf>
    <xf numFmtId="0" fontId="16" fillId="0" borderId="0" xfId="0" applyFont="1" applyAlignment="1" applyProtection="1">
      <alignment horizontal="right"/>
      <protection locked="0" hidden="1"/>
    </xf>
    <xf numFmtId="0" fontId="16" fillId="0" borderId="5" xfId="0" applyFont="1" applyBorder="1" applyAlignment="1" applyProtection="1">
      <alignment horizontal="left" vertical="center" indent="1"/>
      <protection locked="0" hidden="1"/>
    </xf>
    <xf numFmtId="0" fontId="23" fillId="0" borderId="0" xfId="0" applyFont="1" applyAlignment="1" applyProtection="1">
      <alignment horizontal="left" indent="1"/>
      <protection locked="0" hidden="1"/>
    </xf>
    <xf numFmtId="0" fontId="16" fillId="0" borderId="0" xfId="0" applyFont="1" applyAlignment="1" applyProtection="1">
      <alignment horizontal="left" indent="1"/>
      <protection locked="0" hidden="1"/>
    </xf>
    <xf numFmtId="0" fontId="16" fillId="0" borderId="0" xfId="0" applyFont="1" applyAlignment="1" applyProtection="1">
      <alignment vertical="center" wrapText="1"/>
      <protection locked="0" hidden="1"/>
    </xf>
    <xf numFmtId="0" fontId="23" fillId="0" borderId="0" xfId="0" applyFont="1" applyAlignment="1" applyProtection="1">
      <alignment horizontal="right"/>
      <protection locked="0" hidden="1"/>
    </xf>
    <xf numFmtId="0" fontId="23" fillId="0" borderId="7" xfId="0" applyFont="1" applyBorder="1" applyAlignment="1" applyProtection="1">
      <alignment horizontal="left" indent="1"/>
      <protection locked="0" hidden="1"/>
    </xf>
    <xf numFmtId="165" fontId="16" fillId="0" borderId="8" xfId="0" applyNumberFormat="1" applyFont="1" applyBorder="1" applyAlignment="1" applyProtection="1">
      <alignment horizontal="right"/>
      <protection locked="0" hidden="1"/>
    </xf>
    <xf numFmtId="0" fontId="16" fillId="0" borderId="9" xfId="0" applyFont="1" applyBorder="1" applyAlignment="1" applyProtection="1">
      <alignment horizontal="center"/>
      <protection locked="0" hidden="1"/>
    </xf>
    <xf numFmtId="0" fontId="16" fillId="0" borderId="7" xfId="0" applyFont="1" applyBorder="1" applyAlignment="1" applyProtection="1">
      <alignment horizontal="left" vertical="center" indent="1"/>
      <protection locked="0" hidden="1"/>
    </xf>
    <xf numFmtId="0" fontId="17" fillId="0" borderId="0" xfId="0" applyFont="1"/>
    <xf numFmtId="9" fontId="26" fillId="0" borderId="0" xfId="6" applyNumberFormat="1" applyBorder="1" applyAlignment="1">
      <alignment horizontal="right"/>
    </xf>
    <xf numFmtId="0" fontId="26" fillId="0" borderId="0" xfId="6" applyBorder="1" applyAlignment="1">
      <alignment horizontal="right"/>
    </xf>
    <xf numFmtId="0" fontId="26" fillId="0" borderId="0" xfId="6" applyFill="1" applyBorder="1" applyAlignment="1">
      <alignment horizontal="right"/>
    </xf>
    <xf numFmtId="2" fontId="0" fillId="0" borderId="0" xfId="1" applyNumberFormat="1" applyFont="1" applyBorder="1"/>
    <xf numFmtId="164" fontId="0" fillId="0" borderId="0" xfId="1" applyNumberFormat="1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164" fontId="18" fillId="0" borderId="0" xfId="0" applyNumberFormat="1" applyFont="1" applyAlignment="1" applyProtection="1">
      <alignment horizontal="right"/>
      <protection locked="0" hidden="1"/>
    </xf>
    <xf numFmtId="9" fontId="18" fillId="0" borderId="0" xfId="0" applyNumberFormat="1" applyFont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left" indent="1"/>
      <protection locked="0" hidden="1"/>
    </xf>
    <xf numFmtId="0" fontId="30" fillId="0" borderId="0" xfId="2" applyFont="1" applyFill="1" applyBorder="1" applyProtection="1">
      <protection hidden="1"/>
    </xf>
    <xf numFmtId="0" fontId="30" fillId="0" borderId="0" xfId="2" applyFont="1" applyFill="1" applyBorder="1" applyAlignment="1" applyProtection="1">
      <alignment horizontal="center"/>
      <protection hidden="1"/>
    </xf>
    <xf numFmtId="0" fontId="29" fillId="0" borderId="0" xfId="0" applyFont="1"/>
    <xf numFmtId="0" fontId="30" fillId="0" borderId="0" xfId="2" applyFont="1" applyFill="1" applyBorder="1" applyAlignment="1"/>
    <xf numFmtId="0" fontId="30" fillId="0" borderId="0" xfId="2" applyFont="1" applyFill="1" applyBorder="1" applyAlignment="1" applyProtection="1">
      <alignment horizontal="right"/>
      <protection hidden="1"/>
    </xf>
    <xf numFmtId="0" fontId="31" fillId="0" borderId="0" xfId="3" applyFont="1" applyAlignment="1" applyProtection="1">
      <alignment vertical="center"/>
      <protection locked="0" hidden="1"/>
    </xf>
    <xf numFmtId="0" fontId="29" fillId="0" borderId="0" xfId="0" applyFont="1" applyAlignment="1">
      <alignment horizontal="center"/>
    </xf>
    <xf numFmtId="0" fontId="28" fillId="0" borderId="0" xfId="6" applyFont="1" applyFill="1" applyBorder="1" applyAlignment="1">
      <alignment horizontal="right"/>
    </xf>
    <xf numFmtId="0" fontId="28" fillId="0" borderId="0" xfId="7" applyFont="1" applyFill="1" applyBorder="1"/>
    <xf numFmtId="3" fontId="29" fillId="0" borderId="0" xfId="0" applyNumberFormat="1" applyFont="1" applyProtection="1">
      <protection hidden="1"/>
    </xf>
    <xf numFmtId="0" fontId="29" fillId="0" borderId="0" xfId="0" applyFont="1" applyAlignment="1">
      <alignment horizontal="right"/>
    </xf>
    <xf numFmtId="2" fontId="29" fillId="0" borderId="0" xfId="1" applyNumberFormat="1" applyFont="1" applyFill="1" applyBorder="1"/>
    <xf numFmtId="0" fontId="28" fillId="0" borderId="0" xfId="7" applyFont="1" applyFill="1" applyBorder="1" applyAlignment="1">
      <alignment horizontal="left" indent="1"/>
    </xf>
    <xf numFmtId="3" fontId="29" fillId="0" borderId="0" xfId="0" applyNumberFormat="1" applyFont="1"/>
    <xf numFmtId="0" fontId="28" fillId="0" borderId="0" xfId="6" applyFont="1" applyFill="1" applyBorder="1" applyAlignment="1">
      <alignment horizontal="center"/>
    </xf>
    <xf numFmtId="0" fontId="28" fillId="0" borderId="0" xfId="6" applyFont="1" applyFill="1" applyBorder="1"/>
    <xf numFmtId="0" fontId="29" fillId="0" borderId="0" xfId="0" applyFont="1" applyAlignment="1">
      <alignment horizontal="left" indent="1"/>
    </xf>
    <xf numFmtId="4" fontId="29" fillId="0" borderId="0" xfId="0" applyNumberFormat="1" applyFont="1"/>
    <xf numFmtId="164" fontId="29" fillId="0" borderId="0" xfId="1" applyNumberFormat="1" applyFont="1" applyFill="1" applyBorder="1"/>
    <xf numFmtId="0" fontId="28" fillId="0" borderId="0" xfId="8" applyFont="1" applyFill="1" applyBorder="1" applyAlignment="1">
      <alignment horizontal="left" indent="1"/>
    </xf>
    <xf numFmtId="4" fontId="28" fillId="0" borderId="0" xfId="8" applyNumberFormat="1" applyFont="1" applyFill="1" applyBorder="1"/>
    <xf numFmtId="3" fontId="28" fillId="0" borderId="0" xfId="8" applyNumberFormat="1" applyFont="1" applyFill="1" applyBorder="1"/>
    <xf numFmtId="0" fontId="28" fillId="0" borderId="0" xfId="8" applyFont="1" applyFill="1" applyBorder="1"/>
    <xf numFmtId="9" fontId="28" fillId="0" borderId="0" xfId="8" applyNumberFormat="1" applyFont="1" applyFill="1" applyBorder="1"/>
    <xf numFmtId="2" fontId="29" fillId="0" borderId="0" xfId="0" applyNumberFormat="1" applyFont="1"/>
    <xf numFmtId="0" fontId="28" fillId="0" borderId="0" xfId="6" applyFont="1" applyFill="1" applyBorder="1" applyAlignment="1"/>
    <xf numFmtId="9" fontId="28" fillId="0" borderId="0" xfId="6" applyNumberFormat="1" applyFont="1" applyFill="1" applyBorder="1" applyAlignment="1">
      <alignment horizontal="right"/>
    </xf>
    <xf numFmtId="0" fontId="28" fillId="0" borderId="0" xfId="7" applyFont="1" applyFill="1" applyBorder="1" applyAlignment="1">
      <alignment horizontal="right"/>
    </xf>
    <xf numFmtId="165" fontId="29" fillId="0" borderId="0" xfId="0" applyNumberFormat="1" applyFont="1"/>
    <xf numFmtId="0" fontId="28" fillId="0" borderId="0" xfId="6" applyFont="1" applyFill="1" applyBorder="1" applyAlignment="1">
      <alignment horizontal="left"/>
    </xf>
    <xf numFmtId="0" fontId="28" fillId="0" borderId="0" xfId="7" applyFont="1" applyFill="1" applyBorder="1" applyAlignment="1">
      <alignment horizontal="left"/>
    </xf>
    <xf numFmtId="165" fontId="29" fillId="0" borderId="0" xfId="1" applyNumberFormat="1" applyFont="1" applyFill="1" applyBorder="1"/>
    <xf numFmtId="166" fontId="29" fillId="0" borderId="0" xfId="0" applyNumberFormat="1" applyFont="1"/>
    <xf numFmtId="165" fontId="29" fillId="0" borderId="0" xfId="1" applyNumberFormat="1" applyFont="1" applyBorder="1" applyAlignment="1">
      <alignment horizontal="right"/>
    </xf>
    <xf numFmtId="0" fontId="32" fillId="0" borderId="0" xfId="0" applyFont="1"/>
    <xf numFmtId="167" fontId="18" fillId="0" borderId="0" xfId="0" applyNumberFormat="1" applyFont="1" applyAlignment="1" applyProtection="1">
      <alignment horizontal="right"/>
      <protection locked="0" hidden="1"/>
    </xf>
    <xf numFmtId="0" fontId="33" fillId="0" borderId="0" xfId="0" applyFont="1"/>
    <xf numFmtId="49" fontId="10" fillId="0" borderId="0" xfId="5" applyNumberFormat="1" applyAlignment="1" applyProtection="1">
      <alignment horizontal="right"/>
    </xf>
    <xf numFmtId="49" fontId="10" fillId="0" borderId="0" xfId="5" quotePrefix="1" applyNumberFormat="1" applyAlignment="1" applyProtection="1">
      <alignment horizontal="right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left" vertical="center" indent="1"/>
    </xf>
    <xf numFmtId="0" fontId="18" fillId="0" borderId="0" xfId="0" applyFont="1"/>
    <xf numFmtId="0" fontId="16" fillId="0" borderId="0" xfId="3" applyFont="1" applyAlignment="1">
      <alignment vertical="center" wrapText="1"/>
    </xf>
    <xf numFmtId="0" fontId="11" fillId="0" borderId="0" xfId="5" applyFont="1" applyAlignment="1" applyProtection="1"/>
    <xf numFmtId="0" fontId="18" fillId="0" borderId="0" xfId="0" applyFont="1" applyAlignment="1" applyProtection="1">
      <alignment horizontal="right"/>
      <protection locked="0" hidden="1"/>
    </xf>
    <xf numFmtId="0" fontId="21" fillId="2" borderId="0" xfId="0" applyFont="1" applyFill="1" applyAlignment="1" applyProtection="1">
      <alignment horizontal="right"/>
      <protection locked="0" hidden="1"/>
    </xf>
    <xf numFmtId="0" fontId="30" fillId="0" borderId="0" xfId="2" applyFont="1" applyFill="1" applyBorder="1" applyAlignment="1">
      <alignment horizontal="center"/>
    </xf>
    <xf numFmtId="0" fontId="16" fillId="0" borderId="5" xfId="0" applyFont="1" applyBorder="1" applyAlignment="1" applyProtection="1">
      <alignment horizontal="left" vertical="center" wrapText="1" indent="1"/>
      <protection locked="0" hidden="1"/>
    </xf>
    <xf numFmtId="0" fontId="16" fillId="0" borderId="0" xfId="0" applyFont="1" applyAlignment="1" applyProtection="1">
      <alignment horizontal="left" vertical="center" wrapText="1" indent="1"/>
      <protection locked="0" hidden="1"/>
    </xf>
    <xf numFmtId="0" fontId="20" fillId="2" borderId="0" xfId="0" applyFont="1" applyFill="1" applyAlignment="1" applyProtection="1">
      <alignment horizontal="center" vertical="top" wrapText="1"/>
      <protection locked="0" hidden="1"/>
    </xf>
    <xf numFmtId="0" fontId="20" fillId="2" borderId="0" xfId="0" applyFont="1" applyFill="1" applyAlignment="1" applyProtection="1">
      <alignment horizontal="center" vertical="top"/>
      <protection locked="0" hidden="1"/>
    </xf>
    <xf numFmtId="0" fontId="2" fillId="0" borderId="1" xfId="2" applyAlignment="1">
      <alignment horizontal="center"/>
    </xf>
  </cellXfs>
  <cellStyles count="9">
    <cellStyle name="Heading 2" xfId="2" builtinId="17"/>
    <cellStyle name="Heading 3" xfId="6" builtinId="18"/>
    <cellStyle name="Heading 4" xfId="7" builtinId="19"/>
    <cellStyle name="Hyperlink" xfId="5" builtinId="8"/>
    <cellStyle name="Normal" xfId="0" builtinId="0"/>
    <cellStyle name="Normal 2" xfId="3" xr:uid="{00000000-0005-0000-0000-000005000000}"/>
    <cellStyle name="Normal 4" xfId="4" xr:uid="{00000000-0005-0000-0000-000006000000}"/>
    <cellStyle name="Percent" xfId="1" builtinId="5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13.1'!$U$4:$Y$4</c:f>
              <c:numCache>
                <c:formatCode>#,##0</c:formatCode>
                <c:ptCount val="5"/>
                <c:pt idx="1">
                  <c:v>32300</c:v>
                </c:pt>
                <c:pt idx="2">
                  <c:v>27707</c:v>
                </c:pt>
                <c:pt idx="3">
                  <c:v>30591</c:v>
                </c:pt>
                <c:pt idx="4">
                  <c:v>30619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6-4892-BFF1-6A5384341589}"/>
            </c:ext>
          </c:extLst>
        </c:ser>
        <c:ser>
          <c:idx val="1"/>
          <c:order val="1"/>
          <c:tx>
            <c:strRef>
              <c:f>'Table 13.1'!$S$7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13.1'!$U$7:$Y$7</c:f>
              <c:numCache>
                <c:formatCode>#,##0</c:formatCode>
                <c:ptCount val="5"/>
                <c:pt idx="1">
                  <c:v>20927</c:v>
                </c:pt>
                <c:pt idx="2">
                  <c:v>17519</c:v>
                </c:pt>
                <c:pt idx="3">
                  <c:v>20002</c:v>
                </c:pt>
                <c:pt idx="4">
                  <c:v>19146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6-4892-BFF1-6A5384341589}"/>
            </c:ext>
          </c:extLst>
        </c:ser>
        <c:ser>
          <c:idx val="2"/>
          <c:order val="2"/>
          <c:tx>
            <c:strRef>
              <c:f>'Table 13.1'!$S$11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13.1'!$U$11:$Y$11</c:f>
              <c:numCache>
                <c:formatCode>#,##0</c:formatCode>
                <c:ptCount val="5"/>
                <c:pt idx="1">
                  <c:v>30573</c:v>
                </c:pt>
                <c:pt idx="2">
                  <c:v>26124</c:v>
                </c:pt>
                <c:pt idx="3">
                  <c:v>28845</c:v>
                </c:pt>
                <c:pt idx="4">
                  <c:v>28827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6-4892-BFF1-6A5384341589}"/>
            </c:ext>
          </c:extLst>
        </c:ser>
        <c:ser>
          <c:idx val="3"/>
          <c:order val="3"/>
          <c:tx>
            <c:strRef>
              <c:f>'Table 13.1'!$S$12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13.1'!$U$12:$Y$12</c:f>
              <c:numCache>
                <c:formatCode>#,##0</c:formatCode>
                <c:ptCount val="5"/>
                <c:pt idx="1">
                  <c:v>1730</c:v>
                </c:pt>
                <c:pt idx="2">
                  <c:v>1582</c:v>
                </c:pt>
                <c:pt idx="3">
                  <c:v>1744</c:v>
                </c:pt>
                <c:pt idx="4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6-4892-BFF1-6A538434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13.1'!$S$1</c:f>
              <c:strCache>
                <c:ptCount val="1"/>
                <c:pt idx="0">
                  <c:v>Alice Springs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13.1'!$V$8:$Z$8</c:f>
              <c:numCache>
                <c:formatCode>#,##0</c:formatCode>
                <c:ptCount val="5"/>
                <c:pt idx="0">
                  <c:v>42441.04</c:v>
                </c:pt>
                <c:pt idx="1">
                  <c:v>47954</c:v>
                </c:pt>
                <c:pt idx="2">
                  <c:v>43572.34</c:v>
                </c:pt>
                <c:pt idx="3">
                  <c:v>47127.24</c:v>
                </c:pt>
                <c:pt idx="4">
                  <c:v>46935.51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8-4E51-9000-0E22923120E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8-4E51-9000-0E229231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13.10'!$S$1</c:f>
              <c:strCache>
                <c:ptCount val="1"/>
                <c:pt idx="0">
                  <c:v>Litchfield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13.10'!$V$8:$Z$8</c:f>
              <c:numCache>
                <c:formatCode>#,##0</c:formatCode>
                <c:ptCount val="5"/>
                <c:pt idx="0">
                  <c:v>57142.11</c:v>
                </c:pt>
                <c:pt idx="1">
                  <c:v>56212.84</c:v>
                </c:pt>
                <c:pt idx="2">
                  <c:v>56461.95</c:v>
                </c:pt>
                <c:pt idx="3">
                  <c:v>58534</c:v>
                </c:pt>
                <c:pt idx="4">
                  <c:v>60271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E-4DD0-AFF6-4A370511BAE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E-4DD0-AFF6-4A370511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13.11'!$U$4:$Y$4</c:f>
              <c:numCache>
                <c:formatCode>#,##0</c:formatCode>
                <c:ptCount val="5"/>
                <c:pt idx="1">
                  <c:v>880</c:v>
                </c:pt>
                <c:pt idx="2">
                  <c:v>1018</c:v>
                </c:pt>
                <c:pt idx="3">
                  <c:v>1005</c:v>
                </c:pt>
                <c:pt idx="4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D-48FE-99C1-D7CF9C4814BD}"/>
            </c:ext>
          </c:extLst>
        </c:ser>
        <c:ser>
          <c:idx val="1"/>
          <c:order val="1"/>
          <c:tx>
            <c:strRef>
              <c:f>'Table 13.11'!$S$7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13.11'!$U$7:$Y$7</c:f>
              <c:numCache>
                <c:formatCode>#,##0</c:formatCode>
                <c:ptCount val="5"/>
                <c:pt idx="1">
                  <c:v>593</c:v>
                </c:pt>
                <c:pt idx="2">
                  <c:v>750</c:v>
                </c:pt>
                <c:pt idx="3">
                  <c:v>745</c:v>
                </c:pt>
                <c:pt idx="4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D-48FE-99C1-D7CF9C4814BD}"/>
            </c:ext>
          </c:extLst>
        </c:ser>
        <c:ser>
          <c:idx val="2"/>
          <c:order val="2"/>
          <c:tx>
            <c:strRef>
              <c:f>'Table 13.11'!$S$11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13.11'!$U$11:$Y$11</c:f>
              <c:numCache>
                <c:formatCode>#,##0</c:formatCode>
                <c:ptCount val="5"/>
                <c:pt idx="1">
                  <c:v>865</c:v>
                </c:pt>
                <c:pt idx="2">
                  <c:v>1012</c:v>
                </c:pt>
                <c:pt idx="3">
                  <c:v>997</c:v>
                </c:pt>
                <c:pt idx="4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D-48FE-99C1-D7CF9C4814BD}"/>
            </c:ext>
          </c:extLst>
        </c:ser>
        <c:ser>
          <c:idx val="3"/>
          <c:order val="3"/>
          <c:tx>
            <c:strRef>
              <c:f>'Table 13.11'!$S$12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13.11'!$U$12:$Y$12</c:f>
              <c:numCache>
                <c:formatCode>#,##0</c:formatCode>
                <c:ptCount val="5"/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D-48FE-99C1-D7CF9C48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13.11'!$S$1</c:f>
              <c:strCache>
                <c:ptCount val="1"/>
                <c:pt idx="0">
                  <c:v>MacDonnell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13.11'!$AB$15:$AB$33</c:f>
              <c:numCache>
                <c:formatCode>0.0%</c:formatCode>
                <c:ptCount val="19"/>
                <c:pt idx="0">
                  <c:v>2.1479713603818614E-2</c:v>
                </c:pt>
                <c:pt idx="1">
                  <c:v>0</c:v>
                </c:pt>
                <c:pt idx="2">
                  <c:v>1.3524264120922832E-2</c:v>
                </c:pt>
                <c:pt idx="3">
                  <c:v>0</c:v>
                </c:pt>
                <c:pt idx="4">
                  <c:v>1.9888623707239459E-2</c:v>
                </c:pt>
                <c:pt idx="5">
                  <c:v>7.1599045346062056E-3</c:v>
                </c:pt>
                <c:pt idx="6">
                  <c:v>7.1599045346062054E-2</c:v>
                </c:pt>
                <c:pt idx="7">
                  <c:v>7.5576770087509945E-2</c:v>
                </c:pt>
                <c:pt idx="8">
                  <c:v>1.1933174224343675E-2</c:v>
                </c:pt>
                <c:pt idx="9">
                  <c:v>2.0684168655529037E-2</c:v>
                </c:pt>
                <c:pt idx="10">
                  <c:v>1.9888623707239459E-2</c:v>
                </c:pt>
                <c:pt idx="11">
                  <c:v>1.1933174224343675E-2</c:v>
                </c:pt>
                <c:pt idx="12">
                  <c:v>3.8186157517899763E-2</c:v>
                </c:pt>
                <c:pt idx="13">
                  <c:v>3.1026252983293555E-2</c:v>
                </c:pt>
                <c:pt idx="14">
                  <c:v>0.23070803500397771</c:v>
                </c:pt>
                <c:pt idx="15">
                  <c:v>0.12410501193317422</c:v>
                </c:pt>
                <c:pt idx="16">
                  <c:v>0.162291169451074</c:v>
                </c:pt>
                <c:pt idx="17">
                  <c:v>1.4319809069212411E-2</c:v>
                </c:pt>
                <c:pt idx="18">
                  <c:v>0.11296738265712013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7-4F80-970C-B0429E6A50B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7-4F80-970C-B0429E6A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13.11'!$Y$44:$Y$60</c:f>
              <c:numCache>
                <c:formatCode>#,##0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48</c:v>
                </c:pt>
                <c:pt idx="4">
                  <c:v>76</c:v>
                </c:pt>
                <c:pt idx="5">
                  <c:v>82</c:v>
                </c:pt>
                <c:pt idx="6">
                  <c:v>86</c:v>
                </c:pt>
                <c:pt idx="7">
                  <c:v>49</c:v>
                </c:pt>
                <c:pt idx="8">
                  <c:v>36</c:v>
                </c:pt>
                <c:pt idx="9">
                  <c:v>54</c:v>
                </c:pt>
                <c:pt idx="10">
                  <c:v>50</c:v>
                </c:pt>
                <c:pt idx="11">
                  <c:v>26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B-436A-8F6F-B042851EBA62}"/>
            </c:ext>
          </c:extLst>
        </c:ser>
        <c:ser>
          <c:idx val="1"/>
          <c:order val="1"/>
          <c:tx>
            <c:strRef>
              <c:f>'Table 13.11'!$S$62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13.11'!$Y$63:$Y$79</c:f>
              <c:numCache>
                <c:formatCode>#,##0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33</c:v>
                </c:pt>
                <c:pt idx="4">
                  <c:v>77</c:v>
                </c:pt>
                <c:pt idx="5">
                  <c:v>88</c:v>
                </c:pt>
                <c:pt idx="6">
                  <c:v>69</c:v>
                </c:pt>
                <c:pt idx="7">
                  <c:v>46</c:v>
                </c:pt>
                <c:pt idx="8">
                  <c:v>55</c:v>
                </c:pt>
                <c:pt idx="9">
                  <c:v>59</c:v>
                </c:pt>
                <c:pt idx="10">
                  <c:v>37</c:v>
                </c:pt>
                <c:pt idx="11">
                  <c:v>35</c:v>
                </c:pt>
                <c:pt idx="12">
                  <c:v>15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B-436A-8F6F-B042851E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13.11'!$Y$83:$Y$90</c:f>
              <c:numCache>
                <c:formatCode>#,##0</c:formatCode>
                <c:ptCount val="8"/>
                <c:pt idx="0">
                  <c:v>23</c:v>
                </c:pt>
                <c:pt idx="1">
                  <c:v>42</c:v>
                </c:pt>
                <c:pt idx="2">
                  <c:v>21</c:v>
                </c:pt>
                <c:pt idx="3">
                  <c:v>80</c:v>
                </c:pt>
                <c:pt idx="4">
                  <c:v>10</c:v>
                </c:pt>
                <c:pt idx="5">
                  <c:v>6</c:v>
                </c:pt>
                <c:pt idx="6">
                  <c:v>15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9-4B93-9D31-F430D015687B}"/>
            </c:ext>
          </c:extLst>
        </c:ser>
        <c:ser>
          <c:idx val="1"/>
          <c:order val="1"/>
          <c:tx>
            <c:strRef>
              <c:f>'Table 13.11'!$S$92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13.11'!$Y$93:$Y$100</c:f>
              <c:numCache>
                <c:formatCode>#,##0</c:formatCode>
                <c:ptCount val="8"/>
                <c:pt idx="0">
                  <c:v>17</c:v>
                </c:pt>
                <c:pt idx="1">
                  <c:v>76</c:v>
                </c:pt>
                <c:pt idx="2">
                  <c:v>5</c:v>
                </c:pt>
                <c:pt idx="3">
                  <c:v>137</c:v>
                </c:pt>
                <c:pt idx="4">
                  <c:v>17</c:v>
                </c:pt>
                <c:pt idx="5">
                  <c:v>14</c:v>
                </c:pt>
                <c:pt idx="6">
                  <c:v>3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9-4B93-9D31-F430D015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13.11'!$S$1</c:f>
              <c:strCache>
                <c:ptCount val="1"/>
                <c:pt idx="0">
                  <c:v>MacDonnell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13.11'!$U$8:$Y$8</c:f>
              <c:numCache>
                <c:formatCode>#,##0</c:formatCode>
                <c:ptCount val="5"/>
                <c:pt idx="1">
                  <c:v>20015</c:v>
                </c:pt>
                <c:pt idx="2">
                  <c:v>21014.94</c:v>
                </c:pt>
                <c:pt idx="3">
                  <c:v>22353.759999999998</c:v>
                </c:pt>
                <c:pt idx="4">
                  <c:v>19979.5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1-41E8-A252-5F60E72B9D6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1-41E8-A252-5F60E72B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13.11'!$V$4:$Z$4</c:f>
              <c:numCache>
                <c:formatCode>#,##0</c:formatCode>
                <c:ptCount val="5"/>
                <c:pt idx="0">
                  <c:v>880</c:v>
                </c:pt>
                <c:pt idx="1">
                  <c:v>1018</c:v>
                </c:pt>
                <c:pt idx="2">
                  <c:v>1005</c:v>
                </c:pt>
                <c:pt idx="3">
                  <c:v>1086</c:v>
                </c:pt>
                <c:pt idx="4">
                  <c:v>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5-454F-83F4-370599103F6D}"/>
            </c:ext>
          </c:extLst>
        </c:ser>
        <c:ser>
          <c:idx val="1"/>
          <c:order val="1"/>
          <c:tx>
            <c:strRef>
              <c:f>'Table 13.11'!$S$7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13.11'!$V$7:$Z$7</c:f>
              <c:numCache>
                <c:formatCode>#,##0</c:formatCode>
                <c:ptCount val="5"/>
                <c:pt idx="0">
                  <c:v>593</c:v>
                </c:pt>
                <c:pt idx="1">
                  <c:v>750</c:v>
                </c:pt>
                <c:pt idx="2">
                  <c:v>745</c:v>
                </c:pt>
                <c:pt idx="3">
                  <c:v>767</c:v>
                </c:pt>
                <c:pt idx="4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5-454F-83F4-370599103F6D}"/>
            </c:ext>
          </c:extLst>
        </c:ser>
        <c:ser>
          <c:idx val="2"/>
          <c:order val="2"/>
          <c:tx>
            <c:strRef>
              <c:f>'Table 13.11'!$S$11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13.11'!$V$11:$Z$11</c:f>
              <c:numCache>
                <c:formatCode>#,##0</c:formatCode>
                <c:ptCount val="5"/>
                <c:pt idx="0">
                  <c:v>865</c:v>
                </c:pt>
                <c:pt idx="1">
                  <c:v>1012</c:v>
                </c:pt>
                <c:pt idx="2">
                  <c:v>997</c:v>
                </c:pt>
                <c:pt idx="3">
                  <c:v>1076</c:v>
                </c:pt>
                <c:pt idx="4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5-454F-83F4-370599103F6D}"/>
            </c:ext>
          </c:extLst>
        </c:ser>
        <c:ser>
          <c:idx val="3"/>
          <c:order val="3"/>
          <c:tx>
            <c:strRef>
              <c:f>'Table 13.11'!$S$12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13.11'!$V$12:$Z$12</c:f>
              <c:numCache>
                <c:formatCode>#,##0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5-454F-83F4-37059910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13.11'!$S$1</c:f>
              <c:strCache>
                <c:ptCount val="1"/>
                <c:pt idx="0">
                  <c:v>MacDonnell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13.11'!$AB$15:$AB$33</c:f>
              <c:numCache>
                <c:formatCode>0.0%</c:formatCode>
                <c:ptCount val="19"/>
                <c:pt idx="0">
                  <c:v>2.1479713603818614E-2</c:v>
                </c:pt>
                <c:pt idx="1">
                  <c:v>0</c:v>
                </c:pt>
                <c:pt idx="2">
                  <c:v>1.3524264120922832E-2</c:v>
                </c:pt>
                <c:pt idx="3">
                  <c:v>0</c:v>
                </c:pt>
                <c:pt idx="4">
                  <c:v>1.9888623707239459E-2</c:v>
                </c:pt>
                <c:pt idx="5">
                  <c:v>7.1599045346062056E-3</c:v>
                </c:pt>
                <c:pt idx="6">
                  <c:v>7.1599045346062054E-2</c:v>
                </c:pt>
                <c:pt idx="7">
                  <c:v>7.5576770087509945E-2</c:v>
                </c:pt>
                <c:pt idx="8">
                  <c:v>1.1933174224343675E-2</c:v>
                </c:pt>
                <c:pt idx="9">
                  <c:v>2.0684168655529037E-2</c:v>
                </c:pt>
                <c:pt idx="10">
                  <c:v>1.9888623707239459E-2</c:v>
                </c:pt>
                <c:pt idx="11">
                  <c:v>1.1933174224343675E-2</c:v>
                </c:pt>
                <c:pt idx="12">
                  <c:v>3.8186157517899763E-2</c:v>
                </c:pt>
                <c:pt idx="13">
                  <c:v>3.1026252983293555E-2</c:v>
                </c:pt>
                <c:pt idx="14">
                  <c:v>0.23070803500397771</c:v>
                </c:pt>
                <c:pt idx="15">
                  <c:v>0.12410501193317422</c:v>
                </c:pt>
                <c:pt idx="16">
                  <c:v>0.162291169451074</c:v>
                </c:pt>
                <c:pt idx="17">
                  <c:v>1.4319809069212411E-2</c:v>
                </c:pt>
                <c:pt idx="18">
                  <c:v>0.11296738265712013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6-443A-AB53-78288C477F5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6-443A-AB53-78288C47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13.11'!$Z$44:$Z$60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64</c:v>
                </c:pt>
                <c:pt idx="4">
                  <c:v>72</c:v>
                </c:pt>
                <c:pt idx="5">
                  <c:v>100</c:v>
                </c:pt>
                <c:pt idx="6">
                  <c:v>85</c:v>
                </c:pt>
                <c:pt idx="7">
                  <c:v>73</c:v>
                </c:pt>
                <c:pt idx="8">
                  <c:v>38</c:v>
                </c:pt>
                <c:pt idx="9">
                  <c:v>46</c:v>
                </c:pt>
                <c:pt idx="10">
                  <c:v>42</c:v>
                </c:pt>
                <c:pt idx="11">
                  <c:v>27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F-442E-B70F-4C25FF688A22}"/>
            </c:ext>
          </c:extLst>
        </c:ser>
        <c:ser>
          <c:idx val="1"/>
          <c:order val="1"/>
          <c:tx>
            <c:strRef>
              <c:f>'Table 13.11'!$S$62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13.11'!$Z$63:$Z$79</c:f>
              <c:numCache>
                <c:formatCode>#,##0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37</c:v>
                </c:pt>
                <c:pt idx="3">
                  <c:v>69</c:v>
                </c:pt>
                <c:pt idx="4">
                  <c:v>85</c:v>
                </c:pt>
                <c:pt idx="5">
                  <c:v>95</c:v>
                </c:pt>
                <c:pt idx="6">
                  <c:v>90</c:v>
                </c:pt>
                <c:pt idx="7">
                  <c:v>66</c:v>
                </c:pt>
                <c:pt idx="8">
                  <c:v>53</c:v>
                </c:pt>
                <c:pt idx="9">
                  <c:v>56</c:v>
                </c:pt>
                <c:pt idx="10">
                  <c:v>39</c:v>
                </c:pt>
                <c:pt idx="11">
                  <c:v>41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F-442E-B70F-4C25FF68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13.11'!$Z$83:$Z$90</c:f>
              <c:numCache>
                <c:formatCode>#,##0</c:formatCode>
                <c:ptCount val="8"/>
                <c:pt idx="0">
                  <c:v>25</c:v>
                </c:pt>
                <c:pt idx="1">
                  <c:v>48</c:v>
                </c:pt>
                <c:pt idx="2">
                  <c:v>15</c:v>
                </c:pt>
                <c:pt idx="3">
                  <c:v>83</c:v>
                </c:pt>
                <c:pt idx="4">
                  <c:v>12</c:v>
                </c:pt>
                <c:pt idx="5">
                  <c:v>0</c:v>
                </c:pt>
                <c:pt idx="6">
                  <c:v>11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2-4D46-B42C-78BD473C2267}"/>
            </c:ext>
          </c:extLst>
        </c:ser>
        <c:ser>
          <c:idx val="1"/>
          <c:order val="1"/>
          <c:tx>
            <c:strRef>
              <c:f>'Table 13.11'!$S$92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13.11'!$Z$93:$Z$100</c:f>
              <c:numCache>
                <c:formatCode>#,##0</c:formatCode>
                <c:ptCount val="8"/>
                <c:pt idx="0">
                  <c:v>18</c:v>
                </c:pt>
                <c:pt idx="1">
                  <c:v>86</c:v>
                </c:pt>
                <c:pt idx="2">
                  <c:v>4</c:v>
                </c:pt>
                <c:pt idx="3">
                  <c:v>141</c:v>
                </c:pt>
                <c:pt idx="4">
                  <c:v>21</c:v>
                </c:pt>
                <c:pt idx="5">
                  <c:v>14</c:v>
                </c:pt>
                <c:pt idx="6">
                  <c:v>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2-4D46-B42C-78BD473C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13.2'!$U$4:$Y$4</c:f>
              <c:numCache>
                <c:formatCode>#,##0</c:formatCode>
                <c:ptCount val="5"/>
                <c:pt idx="1">
                  <c:v>3514</c:v>
                </c:pt>
                <c:pt idx="2">
                  <c:v>2960</c:v>
                </c:pt>
                <c:pt idx="3">
                  <c:v>3467</c:v>
                </c:pt>
                <c:pt idx="4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C-43AD-8B53-9759364B42C5}"/>
            </c:ext>
          </c:extLst>
        </c:ser>
        <c:ser>
          <c:idx val="1"/>
          <c:order val="1"/>
          <c:tx>
            <c:strRef>
              <c:f>'Table 13.2'!$S$7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13.2'!$U$7:$Y$7</c:f>
              <c:numCache>
                <c:formatCode>#,##0</c:formatCode>
                <c:ptCount val="5"/>
                <c:pt idx="1">
                  <c:v>2367</c:v>
                </c:pt>
                <c:pt idx="2">
                  <c:v>2034</c:v>
                </c:pt>
                <c:pt idx="3">
                  <c:v>2407</c:v>
                </c:pt>
                <c:pt idx="4">
                  <c:v>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C-43AD-8B53-9759364B42C5}"/>
            </c:ext>
          </c:extLst>
        </c:ser>
        <c:ser>
          <c:idx val="2"/>
          <c:order val="2"/>
          <c:tx>
            <c:strRef>
              <c:f>'Table 13.2'!$S$11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13.2'!$U$11:$Y$11</c:f>
              <c:numCache>
                <c:formatCode>#,##0</c:formatCode>
                <c:ptCount val="5"/>
                <c:pt idx="1">
                  <c:v>3375</c:v>
                </c:pt>
                <c:pt idx="2">
                  <c:v>2856</c:v>
                </c:pt>
                <c:pt idx="3">
                  <c:v>3327</c:v>
                </c:pt>
                <c:pt idx="4">
                  <c:v>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C-43AD-8B53-9759364B42C5}"/>
            </c:ext>
          </c:extLst>
        </c:ser>
        <c:ser>
          <c:idx val="3"/>
          <c:order val="3"/>
          <c:tx>
            <c:strRef>
              <c:f>'Table 13.2'!$S$12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13.2'!$U$12:$Y$12</c:f>
              <c:numCache>
                <c:formatCode>#,##0</c:formatCode>
                <c:ptCount val="5"/>
                <c:pt idx="1">
                  <c:v>140</c:v>
                </c:pt>
                <c:pt idx="2">
                  <c:v>100</c:v>
                </c:pt>
                <c:pt idx="3">
                  <c:v>136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C-43AD-8B53-9759364B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13.11'!$S$1</c:f>
              <c:strCache>
                <c:ptCount val="1"/>
                <c:pt idx="0">
                  <c:v>MacDonnell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13.11'!$V$8:$Z$8</c:f>
              <c:numCache>
                <c:formatCode>#,##0</c:formatCode>
                <c:ptCount val="5"/>
                <c:pt idx="0">
                  <c:v>20015</c:v>
                </c:pt>
                <c:pt idx="1">
                  <c:v>21014.94</c:v>
                </c:pt>
                <c:pt idx="2">
                  <c:v>22353.759999999998</c:v>
                </c:pt>
                <c:pt idx="3">
                  <c:v>19979.5</c:v>
                </c:pt>
                <c:pt idx="4">
                  <c:v>25523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0-4E6E-B702-577742B21572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0-4E6E-B702-577742B2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13.12'!$U$4:$Y$4</c:f>
              <c:numCache>
                <c:formatCode>#,##0</c:formatCode>
                <c:ptCount val="5"/>
                <c:pt idx="1">
                  <c:v>35281</c:v>
                </c:pt>
                <c:pt idx="2">
                  <c:v>35445</c:v>
                </c:pt>
                <c:pt idx="3">
                  <c:v>34277</c:v>
                </c:pt>
                <c:pt idx="4">
                  <c:v>36682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05E-8582-2E7D618A85FE}"/>
            </c:ext>
          </c:extLst>
        </c:ser>
        <c:ser>
          <c:idx val="1"/>
          <c:order val="1"/>
          <c:tx>
            <c:strRef>
              <c:f>'Table 13.12'!$S$7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13.12'!$U$7:$Y$7</c:f>
              <c:numCache>
                <c:formatCode>#,##0</c:formatCode>
                <c:ptCount val="5"/>
                <c:pt idx="1">
                  <c:v>23542</c:v>
                </c:pt>
                <c:pt idx="2">
                  <c:v>23592</c:v>
                </c:pt>
                <c:pt idx="3">
                  <c:v>23476</c:v>
                </c:pt>
                <c:pt idx="4">
                  <c:v>24214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05E-8582-2E7D618A85FE}"/>
            </c:ext>
          </c:extLst>
        </c:ser>
        <c:ser>
          <c:idx val="2"/>
          <c:order val="2"/>
          <c:tx>
            <c:strRef>
              <c:f>'Table 13.12'!$S$11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13.12'!$U$11:$Y$11</c:f>
              <c:numCache>
                <c:formatCode>#,##0</c:formatCode>
                <c:ptCount val="5"/>
                <c:pt idx="1">
                  <c:v>33604</c:v>
                </c:pt>
                <c:pt idx="2">
                  <c:v>33656</c:v>
                </c:pt>
                <c:pt idx="3">
                  <c:v>32308</c:v>
                </c:pt>
                <c:pt idx="4">
                  <c:v>34623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6-405E-8582-2E7D618A85FE}"/>
            </c:ext>
          </c:extLst>
        </c:ser>
        <c:ser>
          <c:idx val="3"/>
          <c:order val="3"/>
          <c:tx>
            <c:strRef>
              <c:f>'Table 13.12'!$S$12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13.12'!$U$12:$Y$12</c:f>
              <c:numCache>
                <c:formatCode>#,##0</c:formatCode>
                <c:ptCount val="5"/>
                <c:pt idx="1">
                  <c:v>1679</c:v>
                </c:pt>
                <c:pt idx="2">
                  <c:v>1793</c:v>
                </c:pt>
                <c:pt idx="3">
                  <c:v>1971</c:v>
                </c:pt>
                <c:pt idx="4">
                  <c:v>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6-405E-8582-2E7D618A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13.12'!$S$1</c:f>
              <c:strCache>
                <c:ptCount val="1"/>
                <c:pt idx="0">
                  <c:v>Palmerston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13.12'!$AB$15:$AB$33</c:f>
              <c:numCache>
                <c:formatCode>0.0%</c:formatCode>
                <c:ptCount val="19"/>
                <c:pt idx="0">
                  <c:v>9.6062440586381151E-3</c:v>
                </c:pt>
                <c:pt idx="1">
                  <c:v>2.0063040976634812E-2</c:v>
                </c:pt>
                <c:pt idx="2">
                  <c:v>3.2521138740181116E-2</c:v>
                </c:pt>
                <c:pt idx="3">
                  <c:v>1.09571221293841E-2</c:v>
                </c:pt>
                <c:pt idx="4">
                  <c:v>0.10264171711612548</c:v>
                </c:pt>
                <c:pt idx="5">
                  <c:v>2.7542902886876469E-2</c:v>
                </c:pt>
                <c:pt idx="6">
                  <c:v>9.1884725071296344E-2</c:v>
                </c:pt>
                <c:pt idx="7">
                  <c:v>8.5930855055786265E-2</c:v>
                </c:pt>
                <c:pt idx="8">
                  <c:v>5.0732976434682546E-2</c:v>
                </c:pt>
                <c:pt idx="9">
                  <c:v>4.2027317756541749E-3</c:v>
                </c:pt>
                <c:pt idx="10">
                  <c:v>1.4959723820483314E-2</c:v>
                </c:pt>
                <c:pt idx="11">
                  <c:v>1.4909691299344574E-2</c:v>
                </c:pt>
                <c:pt idx="12">
                  <c:v>4.9432130885075296E-2</c:v>
                </c:pt>
                <c:pt idx="13">
                  <c:v>8.3804472907389807E-2</c:v>
                </c:pt>
                <c:pt idx="14">
                  <c:v>0.14719567719017362</c:v>
                </c:pt>
                <c:pt idx="15">
                  <c:v>8.0477310251663575E-2</c:v>
                </c:pt>
                <c:pt idx="16">
                  <c:v>9.6037424325811777E-2</c:v>
                </c:pt>
                <c:pt idx="17">
                  <c:v>2.2264471906739379E-2</c:v>
                </c:pt>
                <c:pt idx="18">
                  <c:v>4.3303147045579624E-2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C-49A3-8423-8E54F387E91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C-49A3-8423-8E54F387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13.12'!$Y$44:$Y$60</c:f>
              <c:numCache>
                <c:formatCode>#,##0</c:formatCode>
                <c:ptCount val="17"/>
                <c:pt idx="0">
                  <c:v>33</c:v>
                </c:pt>
                <c:pt idx="1">
                  <c:v>459</c:v>
                </c:pt>
                <c:pt idx="2">
                  <c:v>981</c:v>
                </c:pt>
                <c:pt idx="3">
                  <c:v>1802</c:v>
                </c:pt>
                <c:pt idx="4">
                  <c:v>2816</c:v>
                </c:pt>
                <c:pt idx="5">
                  <c:v>2862</c:v>
                </c:pt>
                <c:pt idx="6">
                  <c:v>2543</c:v>
                </c:pt>
                <c:pt idx="7">
                  <c:v>2097</c:v>
                </c:pt>
                <c:pt idx="8">
                  <c:v>1705</c:v>
                </c:pt>
                <c:pt idx="9">
                  <c:v>1582</c:v>
                </c:pt>
                <c:pt idx="10">
                  <c:v>1157</c:v>
                </c:pt>
                <c:pt idx="11">
                  <c:v>763</c:v>
                </c:pt>
                <c:pt idx="12">
                  <c:v>348</c:v>
                </c:pt>
                <c:pt idx="13">
                  <c:v>90</c:v>
                </c:pt>
                <c:pt idx="14">
                  <c:v>27</c:v>
                </c:pt>
                <c:pt idx="15">
                  <c:v>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A-426C-95D6-F2449DBBE508}"/>
            </c:ext>
          </c:extLst>
        </c:ser>
        <c:ser>
          <c:idx val="1"/>
          <c:order val="1"/>
          <c:tx>
            <c:strRef>
              <c:f>'Table 13.12'!$S$62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13.12'!$Y$63:$Y$79</c:f>
              <c:numCache>
                <c:formatCode>#,##0</c:formatCode>
                <c:ptCount val="17"/>
                <c:pt idx="0">
                  <c:v>55</c:v>
                </c:pt>
                <c:pt idx="1">
                  <c:v>559</c:v>
                </c:pt>
                <c:pt idx="2">
                  <c:v>1122</c:v>
                </c:pt>
                <c:pt idx="3">
                  <c:v>1731</c:v>
                </c:pt>
                <c:pt idx="4">
                  <c:v>2574</c:v>
                </c:pt>
                <c:pt idx="5">
                  <c:v>2506</c:v>
                </c:pt>
                <c:pt idx="6">
                  <c:v>2248</c:v>
                </c:pt>
                <c:pt idx="7">
                  <c:v>1831</c:v>
                </c:pt>
                <c:pt idx="8">
                  <c:v>1551</c:v>
                </c:pt>
                <c:pt idx="9">
                  <c:v>1291</c:v>
                </c:pt>
                <c:pt idx="10">
                  <c:v>974</c:v>
                </c:pt>
                <c:pt idx="11">
                  <c:v>574</c:v>
                </c:pt>
                <c:pt idx="12">
                  <c:v>241</c:v>
                </c:pt>
                <c:pt idx="13">
                  <c:v>93</c:v>
                </c:pt>
                <c:pt idx="14">
                  <c:v>13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A-426C-95D6-F2449DBB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13.12'!$Y$83:$Y$90</c:f>
              <c:numCache>
                <c:formatCode>#,##0</c:formatCode>
                <c:ptCount val="8"/>
                <c:pt idx="0">
                  <c:v>1413</c:v>
                </c:pt>
                <c:pt idx="1">
                  <c:v>1115</c:v>
                </c:pt>
                <c:pt idx="2">
                  <c:v>3081</c:v>
                </c:pt>
                <c:pt idx="3">
                  <c:v>1772</c:v>
                </c:pt>
                <c:pt idx="4">
                  <c:v>647</c:v>
                </c:pt>
                <c:pt idx="5">
                  <c:v>494</c:v>
                </c:pt>
                <c:pt idx="6">
                  <c:v>1312</c:v>
                </c:pt>
                <c:pt idx="7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9-4735-A35E-393A35B78F2D}"/>
            </c:ext>
          </c:extLst>
        </c:ser>
        <c:ser>
          <c:idx val="1"/>
          <c:order val="1"/>
          <c:tx>
            <c:strRef>
              <c:f>'Table 13.12'!$S$92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13.12'!$Y$93:$Y$100</c:f>
              <c:numCache>
                <c:formatCode>#,##0</c:formatCode>
                <c:ptCount val="8"/>
                <c:pt idx="0">
                  <c:v>1314</c:v>
                </c:pt>
                <c:pt idx="1">
                  <c:v>1932</c:v>
                </c:pt>
                <c:pt idx="2">
                  <c:v>427</c:v>
                </c:pt>
                <c:pt idx="3">
                  <c:v>2123</c:v>
                </c:pt>
                <c:pt idx="4">
                  <c:v>2622</c:v>
                </c:pt>
                <c:pt idx="5">
                  <c:v>1114</c:v>
                </c:pt>
                <c:pt idx="6">
                  <c:v>182</c:v>
                </c:pt>
                <c:pt idx="7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9-4735-A35E-393A35B7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13.12'!$S$1</c:f>
              <c:strCache>
                <c:ptCount val="1"/>
                <c:pt idx="0">
                  <c:v>Palmerston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13.12'!$U$8:$Y$8</c:f>
              <c:numCache>
                <c:formatCode>#,##0</c:formatCode>
                <c:ptCount val="5"/>
                <c:pt idx="1">
                  <c:v>56741.34</c:v>
                </c:pt>
                <c:pt idx="2">
                  <c:v>56464.44</c:v>
                </c:pt>
                <c:pt idx="3">
                  <c:v>55594.79</c:v>
                </c:pt>
                <c:pt idx="4">
                  <c:v>57474.69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3-4814-81F7-ADDE958D16E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3-4814-81F7-ADDE958D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13.12'!$V$4:$Z$4</c:f>
              <c:numCache>
                <c:formatCode>#,##0</c:formatCode>
                <c:ptCount val="5"/>
                <c:pt idx="0">
                  <c:v>35281</c:v>
                </c:pt>
                <c:pt idx="1">
                  <c:v>35445</c:v>
                </c:pt>
                <c:pt idx="2">
                  <c:v>34277</c:v>
                </c:pt>
                <c:pt idx="3">
                  <c:v>36682</c:v>
                </c:pt>
                <c:pt idx="4">
                  <c:v>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E-4B9B-AE2D-2E64D661D5B8}"/>
            </c:ext>
          </c:extLst>
        </c:ser>
        <c:ser>
          <c:idx val="1"/>
          <c:order val="1"/>
          <c:tx>
            <c:strRef>
              <c:f>'Table 13.12'!$S$7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13.12'!$V$7:$Z$7</c:f>
              <c:numCache>
                <c:formatCode>#,##0</c:formatCode>
                <c:ptCount val="5"/>
                <c:pt idx="0">
                  <c:v>23542</c:v>
                </c:pt>
                <c:pt idx="1">
                  <c:v>23592</c:v>
                </c:pt>
                <c:pt idx="2">
                  <c:v>23476</c:v>
                </c:pt>
                <c:pt idx="3">
                  <c:v>24214</c:v>
                </c:pt>
                <c:pt idx="4">
                  <c:v>25005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E-4B9B-AE2D-2E64D661D5B8}"/>
            </c:ext>
          </c:extLst>
        </c:ser>
        <c:ser>
          <c:idx val="2"/>
          <c:order val="2"/>
          <c:tx>
            <c:strRef>
              <c:f>'Table 13.12'!$S$11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13.12'!$V$11:$Z$11</c:f>
              <c:numCache>
                <c:formatCode>#,##0</c:formatCode>
                <c:ptCount val="5"/>
                <c:pt idx="0">
                  <c:v>33604</c:v>
                </c:pt>
                <c:pt idx="1">
                  <c:v>33656</c:v>
                </c:pt>
                <c:pt idx="2">
                  <c:v>32308</c:v>
                </c:pt>
                <c:pt idx="3">
                  <c:v>34623</c:v>
                </c:pt>
                <c:pt idx="4">
                  <c:v>37829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E-4B9B-AE2D-2E64D661D5B8}"/>
            </c:ext>
          </c:extLst>
        </c:ser>
        <c:ser>
          <c:idx val="3"/>
          <c:order val="3"/>
          <c:tx>
            <c:strRef>
              <c:f>'Table 13.12'!$S$12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13.12'!$V$12:$Z$12</c:f>
              <c:numCache>
                <c:formatCode>#,##0</c:formatCode>
                <c:ptCount val="5"/>
                <c:pt idx="0">
                  <c:v>1679</c:v>
                </c:pt>
                <c:pt idx="1">
                  <c:v>1793</c:v>
                </c:pt>
                <c:pt idx="2">
                  <c:v>1971</c:v>
                </c:pt>
                <c:pt idx="3">
                  <c:v>2059</c:v>
                </c:pt>
                <c:pt idx="4">
                  <c:v>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E-4B9B-AE2D-2E64D661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13.12'!$S$1</c:f>
              <c:strCache>
                <c:ptCount val="1"/>
                <c:pt idx="0">
                  <c:v>Palmerston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13.12'!$AB$15:$AB$33</c:f>
              <c:numCache>
                <c:formatCode>0.0%</c:formatCode>
                <c:ptCount val="19"/>
                <c:pt idx="0">
                  <c:v>9.6062440586381151E-3</c:v>
                </c:pt>
                <c:pt idx="1">
                  <c:v>2.0063040976634812E-2</c:v>
                </c:pt>
                <c:pt idx="2">
                  <c:v>3.2521138740181116E-2</c:v>
                </c:pt>
                <c:pt idx="3">
                  <c:v>1.09571221293841E-2</c:v>
                </c:pt>
                <c:pt idx="4">
                  <c:v>0.10264171711612548</c:v>
                </c:pt>
                <c:pt idx="5">
                  <c:v>2.7542902886876469E-2</c:v>
                </c:pt>
                <c:pt idx="6">
                  <c:v>9.1884725071296344E-2</c:v>
                </c:pt>
                <c:pt idx="7">
                  <c:v>8.5930855055786265E-2</c:v>
                </c:pt>
                <c:pt idx="8">
                  <c:v>5.0732976434682546E-2</c:v>
                </c:pt>
                <c:pt idx="9">
                  <c:v>4.2027317756541749E-3</c:v>
                </c:pt>
                <c:pt idx="10">
                  <c:v>1.4959723820483314E-2</c:v>
                </c:pt>
                <c:pt idx="11">
                  <c:v>1.4909691299344574E-2</c:v>
                </c:pt>
                <c:pt idx="12">
                  <c:v>4.9432130885075296E-2</c:v>
                </c:pt>
                <c:pt idx="13">
                  <c:v>8.3804472907389807E-2</c:v>
                </c:pt>
                <c:pt idx="14">
                  <c:v>0.14719567719017362</c:v>
                </c:pt>
                <c:pt idx="15">
                  <c:v>8.0477310251663575E-2</c:v>
                </c:pt>
                <c:pt idx="16">
                  <c:v>9.6037424325811777E-2</c:v>
                </c:pt>
                <c:pt idx="17">
                  <c:v>2.2264471906739379E-2</c:v>
                </c:pt>
                <c:pt idx="18">
                  <c:v>4.3303147045579624E-2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3-4CE6-93D9-A0407821972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3-4CE6-93D9-A0407821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13.12'!$Z$44:$Z$60</c:f>
              <c:numCache>
                <c:formatCode>#,##0</c:formatCode>
                <c:ptCount val="17"/>
                <c:pt idx="0">
                  <c:v>60</c:v>
                </c:pt>
                <c:pt idx="1">
                  <c:v>576</c:v>
                </c:pt>
                <c:pt idx="2">
                  <c:v>1239</c:v>
                </c:pt>
                <c:pt idx="3">
                  <c:v>1947</c:v>
                </c:pt>
                <c:pt idx="4">
                  <c:v>3010</c:v>
                </c:pt>
                <c:pt idx="5">
                  <c:v>3139</c:v>
                </c:pt>
                <c:pt idx="6">
                  <c:v>2665</c:v>
                </c:pt>
                <c:pt idx="7">
                  <c:v>2124</c:v>
                </c:pt>
                <c:pt idx="8">
                  <c:v>1750</c:v>
                </c:pt>
                <c:pt idx="9">
                  <c:v>1673</c:v>
                </c:pt>
                <c:pt idx="10">
                  <c:v>1262</c:v>
                </c:pt>
                <c:pt idx="11">
                  <c:v>777</c:v>
                </c:pt>
                <c:pt idx="12">
                  <c:v>398</c:v>
                </c:pt>
                <c:pt idx="13">
                  <c:v>118</c:v>
                </c:pt>
                <c:pt idx="14">
                  <c:v>23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F-46B8-921B-4DCF255E9C65}"/>
            </c:ext>
          </c:extLst>
        </c:ser>
        <c:ser>
          <c:idx val="1"/>
          <c:order val="1"/>
          <c:tx>
            <c:strRef>
              <c:f>'Table 13.12'!$S$62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13.12'!$Z$63:$Z$79</c:f>
              <c:numCache>
                <c:formatCode>#,##0</c:formatCode>
                <c:ptCount val="17"/>
                <c:pt idx="0">
                  <c:v>69</c:v>
                </c:pt>
                <c:pt idx="1">
                  <c:v>674</c:v>
                </c:pt>
                <c:pt idx="2">
                  <c:v>1365</c:v>
                </c:pt>
                <c:pt idx="3">
                  <c:v>1851</c:v>
                </c:pt>
                <c:pt idx="4">
                  <c:v>2740</c:v>
                </c:pt>
                <c:pt idx="5">
                  <c:v>2717</c:v>
                </c:pt>
                <c:pt idx="6">
                  <c:v>2470</c:v>
                </c:pt>
                <c:pt idx="7">
                  <c:v>2037</c:v>
                </c:pt>
                <c:pt idx="8">
                  <c:v>1664</c:v>
                </c:pt>
                <c:pt idx="9">
                  <c:v>1418</c:v>
                </c:pt>
                <c:pt idx="10">
                  <c:v>1070</c:v>
                </c:pt>
                <c:pt idx="11">
                  <c:v>674</c:v>
                </c:pt>
                <c:pt idx="12">
                  <c:v>278</c:v>
                </c:pt>
                <c:pt idx="13">
                  <c:v>90</c:v>
                </c:pt>
                <c:pt idx="14">
                  <c:v>26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F-46B8-921B-4DCF255E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13.12'!$Z$83:$Z$90</c:f>
              <c:numCache>
                <c:formatCode>#,##0</c:formatCode>
                <c:ptCount val="8"/>
                <c:pt idx="0">
                  <c:v>1451</c:v>
                </c:pt>
                <c:pt idx="1">
                  <c:v>1145</c:v>
                </c:pt>
                <c:pt idx="2">
                  <c:v>3124</c:v>
                </c:pt>
                <c:pt idx="3">
                  <c:v>1806</c:v>
                </c:pt>
                <c:pt idx="4">
                  <c:v>666</c:v>
                </c:pt>
                <c:pt idx="5">
                  <c:v>525</c:v>
                </c:pt>
                <c:pt idx="6">
                  <c:v>1302</c:v>
                </c:pt>
                <c:pt idx="7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45E8-A435-51DB65C71E11}"/>
            </c:ext>
          </c:extLst>
        </c:ser>
        <c:ser>
          <c:idx val="1"/>
          <c:order val="1"/>
          <c:tx>
            <c:strRef>
              <c:f>'Table 13.12'!$S$92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13.12'!$Z$93:$Z$100</c:f>
              <c:numCache>
                <c:formatCode>#,##0</c:formatCode>
                <c:ptCount val="8"/>
                <c:pt idx="0">
                  <c:v>1321</c:v>
                </c:pt>
                <c:pt idx="1">
                  <c:v>2056</c:v>
                </c:pt>
                <c:pt idx="2">
                  <c:v>486</c:v>
                </c:pt>
                <c:pt idx="3">
                  <c:v>2229</c:v>
                </c:pt>
                <c:pt idx="4">
                  <c:v>2655</c:v>
                </c:pt>
                <c:pt idx="5">
                  <c:v>1108</c:v>
                </c:pt>
                <c:pt idx="6">
                  <c:v>186</c:v>
                </c:pt>
                <c:pt idx="7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5-45E8-A435-51DB65C7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13.2'!$S$1</c:f>
              <c:strCache>
                <c:ptCount val="1"/>
                <c:pt idx="0">
                  <c:v>Barkly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13.2'!$AB$15:$AB$33</c:f>
              <c:numCache>
                <c:formatCode>0.0%</c:formatCode>
                <c:ptCount val="19"/>
                <c:pt idx="0">
                  <c:v>6.8297929550954553E-2</c:v>
                </c:pt>
                <c:pt idx="1">
                  <c:v>1.2637805861790804E-2</c:v>
                </c:pt>
                <c:pt idx="2">
                  <c:v>1.12933584296854E-2</c:v>
                </c:pt>
                <c:pt idx="3">
                  <c:v>4.3022317827372952E-3</c:v>
                </c:pt>
                <c:pt idx="4">
                  <c:v>5.9155687012637806E-2</c:v>
                </c:pt>
                <c:pt idx="5">
                  <c:v>3.7644528098951329E-3</c:v>
                </c:pt>
                <c:pt idx="6">
                  <c:v>0.1099757999462221</c:v>
                </c:pt>
                <c:pt idx="7">
                  <c:v>6.8297929550954553E-2</c:v>
                </c:pt>
                <c:pt idx="8">
                  <c:v>1.452003226673837E-2</c:v>
                </c:pt>
                <c:pt idx="9">
                  <c:v>4.3022317827372952E-3</c:v>
                </c:pt>
                <c:pt idx="10">
                  <c:v>7.5289056197902658E-3</c:v>
                </c:pt>
                <c:pt idx="11">
                  <c:v>9.6800215111589143E-3</c:v>
                </c:pt>
                <c:pt idx="12">
                  <c:v>3.5224522721161604E-2</c:v>
                </c:pt>
                <c:pt idx="13">
                  <c:v>3.8182307071793493E-2</c:v>
                </c:pt>
                <c:pt idx="14">
                  <c:v>0.22048937886528636</c:v>
                </c:pt>
                <c:pt idx="15">
                  <c:v>0.12879806399569776</c:v>
                </c:pt>
                <c:pt idx="16">
                  <c:v>0.13202473783275073</c:v>
                </c:pt>
                <c:pt idx="17">
                  <c:v>6.4533476741059428E-3</c:v>
                </c:pt>
                <c:pt idx="18">
                  <c:v>4.4904544232320515E-2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B-41A0-B981-97C8DA322BF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B-41A0-B981-97C8DA32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13.12'!$S$1</c:f>
              <c:strCache>
                <c:ptCount val="1"/>
                <c:pt idx="0">
                  <c:v>Palmerston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13.12'!$V$8:$Z$8</c:f>
              <c:numCache>
                <c:formatCode>#,##0</c:formatCode>
                <c:ptCount val="5"/>
                <c:pt idx="0">
                  <c:v>56741.34</c:v>
                </c:pt>
                <c:pt idx="1">
                  <c:v>56464.44</c:v>
                </c:pt>
                <c:pt idx="2">
                  <c:v>55594.79</c:v>
                </c:pt>
                <c:pt idx="3">
                  <c:v>57474.69</c:v>
                </c:pt>
                <c:pt idx="4">
                  <c:v>57622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38A-A22E-16406C8B44B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38A-A22E-16406C8B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13.13'!$U$4:$Y$4</c:f>
              <c:numCache>
                <c:formatCode>#,##0</c:formatCode>
                <c:ptCount val="5"/>
                <c:pt idx="1">
                  <c:v>1633</c:v>
                </c:pt>
                <c:pt idx="2">
                  <c:v>1259</c:v>
                </c:pt>
                <c:pt idx="3">
                  <c:v>2301</c:v>
                </c:pt>
                <c:pt idx="4">
                  <c:v>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0-466C-B647-A4FE4DE9945A}"/>
            </c:ext>
          </c:extLst>
        </c:ser>
        <c:ser>
          <c:idx val="1"/>
          <c:order val="1"/>
          <c:tx>
            <c:strRef>
              <c:f>'Table 13.13'!$S$7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13.13'!$U$7:$Y$7</c:f>
              <c:numCache>
                <c:formatCode>#,##0</c:formatCode>
                <c:ptCount val="5"/>
                <c:pt idx="1">
                  <c:v>1100</c:v>
                </c:pt>
                <c:pt idx="2">
                  <c:v>865</c:v>
                </c:pt>
                <c:pt idx="3">
                  <c:v>1578</c:v>
                </c:pt>
                <c:pt idx="4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0-466C-B647-A4FE4DE9945A}"/>
            </c:ext>
          </c:extLst>
        </c:ser>
        <c:ser>
          <c:idx val="2"/>
          <c:order val="2"/>
          <c:tx>
            <c:strRef>
              <c:f>'Table 13.13'!$S$11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13.13'!$U$11:$Y$11</c:f>
              <c:numCache>
                <c:formatCode>#,##0</c:formatCode>
                <c:ptCount val="5"/>
                <c:pt idx="1">
                  <c:v>1548</c:v>
                </c:pt>
                <c:pt idx="2">
                  <c:v>1213</c:v>
                </c:pt>
                <c:pt idx="3">
                  <c:v>2217</c:v>
                </c:pt>
                <c:pt idx="4">
                  <c:v>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0-466C-B647-A4FE4DE9945A}"/>
            </c:ext>
          </c:extLst>
        </c:ser>
        <c:ser>
          <c:idx val="3"/>
          <c:order val="3"/>
          <c:tx>
            <c:strRef>
              <c:f>'Table 13.13'!$S$12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13.13'!$U$12:$Y$12</c:f>
              <c:numCache>
                <c:formatCode>#,##0</c:formatCode>
                <c:ptCount val="5"/>
                <c:pt idx="1">
                  <c:v>89</c:v>
                </c:pt>
                <c:pt idx="2">
                  <c:v>44</c:v>
                </c:pt>
                <c:pt idx="3">
                  <c:v>81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0-466C-B647-A4FE4DE9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13.13'!$S$1</c:f>
              <c:strCache>
                <c:ptCount val="1"/>
                <c:pt idx="0">
                  <c:v>Roper Gulf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13.13'!$AB$15:$AB$33</c:f>
              <c:numCache>
                <c:formatCode>0.0%</c:formatCode>
                <c:ptCount val="19"/>
                <c:pt idx="0">
                  <c:v>6.832917705735661E-2</c:v>
                </c:pt>
                <c:pt idx="1">
                  <c:v>2.4438902743142144E-2</c:v>
                </c:pt>
                <c:pt idx="2">
                  <c:v>8.9775561097256863E-3</c:v>
                </c:pt>
                <c:pt idx="3">
                  <c:v>2.4937655860349127E-3</c:v>
                </c:pt>
                <c:pt idx="4">
                  <c:v>3.890274314214464E-2</c:v>
                </c:pt>
                <c:pt idx="5">
                  <c:v>8.4788029925187032E-3</c:v>
                </c:pt>
                <c:pt idx="6">
                  <c:v>9.4264339152119694E-2</c:v>
                </c:pt>
                <c:pt idx="7">
                  <c:v>6.0847880299251873E-2</c:v>
                </c:pt>
                <c:pt idx="8">
                  <c:v>8.4788029925187032E-3</c:v>
                </c:pt>
                <c:pt idx="9">
                  <c:v>6.4837905236907727E-3</c:v>
                </c:pt>
                <c:pt idx="10">
                  <c:v>3.9900249376558601E-3</c:v>
                </c:pt>
                <c:pt idx="11">
                  <c:v>4.4887780548628431E-3</c:v>
                </c:pt>
                <c:pt idx="12">
                  <c:v>4.2892768079800497E-2</c:v>
                </c:pt>
                <c:pt idx="13">
                  <c:v>8.9276807980049874E-2</c:v>
                </c:pt>
                <c:pt idx="14">
                  <c:v>0.18403990024937655</c:v>
                </c:pt>
                <c:pt idx="15">
                  <c:v>0.14463840399002495</c:v>
                </c:pt>
                <c:pt idx="16">
                  <c:v>2.2942643391521196E-2</c:v>
                </c:pt>
                <c:pt idx="17">
                  <c:v>1.6458852867830425E-2</c:v>
                </c:pt>
                <c:pt idx="18">
                  <c:v>0.15012468827930175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F-44E1-B50C-703EF7516FE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F-44E1-B50C-703EF751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13.13'!$Y$44:$Y$60</c:f>
              <c:numCache>
                <c:formatCode>#,##0</c:formatCode>
                <c:ptCount val="17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79</c:v>
                </c:pt>
                <c:pt idx="4">
                  <c:v>127</c:v>
                </c:pt>
                <c:pt idx="5">
                  <c:v>127</c:v>
                </c:pt>
                <c:pt idx="6">
                  <c:v>105</c:v>
                </c:pt>
                <c:pt idx="7">
                  <c:v>92</c:v>
                </c:pt>
                <c:pt idx="8">
                  <c:v>64</c:v>
                </c:pt>
                <c:pt idx="9">
                  <c:v>98</c:v>
                </c:pt>
                <c:pt idx="10">
                  <c:v>84</c:v>
                </c:pt>
                <c:pt idx="11">
                  <c:v>49</c:v>
                </c:pt>
                <c:pt idx="12">
                  <c:v>40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B30-BA70-1DA647DB3B1C}"/>
            </c:ext>
          </c:extLst>
        </c:ser>
        <c:ser>
          <c:idx val="1"/>
          <c:order val="1"/>
          <c:tx>
            <c:strRef>
              <c:f>'Table 13.13'!$S$62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13.13'!$Y$63:$Y$79</c:f>
              <c:numCache>
                <c:formatCode>#,##0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43</c:v>
                </c:pt>
                <c:pt idx="3">
                  <c:v>80</c:v>
                </c:pt>
                <c:pt idx="4">
                  <c:v>161</c:v>
                </c:pt>
                <c:pt idx="5">
                  <c:v>100</c:v>
                </c:pt>
                <c:pt idx="6">
                  <c:v>85</c:v>
                </c:pt>
                <c:pt idx="7">
                  <c:v>84</c:v>
                </c:pt>
                <c:pt idx="8">
                  <c:v>78</c:v>
                </c:pt>
                <c:pt idx="9">
                  <c:v>100</c:v>
                </c:pt>
                <c:pt idx="10">
                  <c:v>50</c:v>
                </c:pt>
                <c:pt idx="11">
                  <c:v>55</c:v>
                </c:pt>
                <c:pt idx="12">
                  <c:v>15</c:v>
                </c:pt>
                <c:pt idx="13">
                  <c:v>10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E-4B30-BA70-1DA647DB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13.13'!$Y$83:$Y$90</c:f>
              <c:numCache>
                <c:formatCode>#,##0</c:formatCode>
                <c:ptCount val="8"/>
                <c:pt idx="0">
                  <c:v>42</c:v>
                </c:pt>
                <c:pt idx="1">
                  <c:v>50</c:v>
                </c:pt>
                <c:pt idx="2">
                  <c:v>58</c:v>
                </c:pt>
                <c:pt idx="3">
                  <c:v>96</c:v>
                </c:pt>
                <c:pt idx="4">
                  <c:v>12</c:v>
                </c:pt>
                <c:pt idx="5">
                  <c:v>13</c:v>
                </c:pt>
                <c:pt idx="6">
                  <c:v>61</c:v>
                </c:pt>
                <c:pt idx="7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F-4EC0-A5E1-388565F3BD68}"/>
            </c:ext>
          </c:extLst>
        </c:ser>
        <c:ser>
          <c:idx val="1"/>
          <c:order val="1"/>
          <c:tx>
            <c:strRef>
              <c:f>'Table 13.13'!$S$92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13.13'!$Y$93:$Y$100</c:f>
              <c:numCache>
                <c:formatCode>#,##0</c:formatCode>
                <c:ptCount val="8"/>
                <c:pt idx="0">
                  <c:v>33</c:v>
                </c:pt>
                <c:pt idx="1">
                  <c:v>109</c:v>
                </c:pt>
                <c:pt idx="2">
                  <c:v>13</c:v>
                </c:pt>
                <c:pt idx="3">
                  <c:v>154</c:v>
                </c:pt>
                <c:pt idx="4">
                  <c:v>59</c:v>
                </c:pt>
                <c:pt idx="5">
                  <c:v>25</c:v>
                </c:pt>
                <c:pt idx="6">
                  <c:v>5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F-4EC0-A5E1-388565F3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13.13'!$S$1</c:f>
              <c:strCache>
                <c:ptCount val="1"/>
                <c:pt idx="0">
                  <c:v>Roper Gulf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13.13'!$U$8:$Y$8</c:f>
              <c:numCache>
                <c:formatCode>#,##0</c:formatCode>
                <c:ptCount val="5"/>
                <c:pt idx="1">
                  <c:v>29277.200000000001</c:v>
                </c:pt>
                <c:pt idx="2">
                  <c:v>31482</c:v>
                </c:pt>
                <c:pt idx="3">
                  <c:v>25274.84</c:v>
                </c:pt>
                <c:pt idx="4">
                  <c:v>24139.47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E-4C58-BDC1-8E07A1818D6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E-4C58-BDC1-8E07A1818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13.13'!$V$4:$Z$4</c:f>
              <c:numCache>
                <c:formatCode>#,##0</c:formatCode>
                <c:ptCount val="5"/>
                <c:pt idx="0">
                  <c:v>1633</c:v>
                </c:pt>
                <c:pt idx="1">
                  <c:v>1259</c:v>
                </c:pt>
                <c:pt idx="2">
                  <c:v>2301</c:v>
                </c:pt>
                <c:pt idx="3">
                  <c:v>1807</c:v>
                </c:pt>
                <c:pt idx="4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1-416E-A935-1B21051B4BD9}"/>
            </c:ext>
          </c:extLst>
        </c:ser>
        <c:ser>
          <c:idx val="1"/>
          <c:order val="1"/>
          <c:tx>
            <c:strRef>
              <c:f>'Table 13.13'!$S$7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13.13'!$V$7:$Z$7</c:f>
              <c:numCache>
                <c:formatCode>#,##0</c:formatCode>
                <c:ptCount val="5"/>
                <c:pt idx="0">
                  <c:v>1100</c:v>
                </c:pt>
                <c:pt idx="1">
                  <c:v>865</c:v>
                </c:pt>
                <c:pt idx="2">
                  <c:v>1578</c:v>
                </c:pt>
                <c:pt idx="3">
                  <c:v>1224</c:v>
                </c:pt>
                <c:pt idx="4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1-416E-A935-1B21051B4BD9}"/>
            </c:ext>
          </c:extLst>
        </c:ser>
        <c:ser>
          <c:idx val="2"/>
          <c:order val="2"/>
          <c:tx>
            <c:strRef>
              <c:f>'Table 13.13'!$S$11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13.13'!$V$11:$Z$11</c:f>
              <c:numCache>
                <c:formatCode>#,##0</c:formatCode>
                <c:ptCount val="5"/>
                <c:pt idx="0">
                  <c:v>1548</c:v>
                </c:pt>
                <c:pt idx="1">
                  <c:v>1213</c:v>
                </c:pt>
                <c:pt idx="2">
                  <c:v>2217</c:v>
                </c:pt>
                <c:pt idx="3">
                  <c:v>1731</c:v>
                </c:pt>
                <c:pt idx="4">
                  <c:v>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1-416E-A935-1B21051B4BD9}"/>
            </c:ext>
          </c:extLst>
        </c:ser>
        <c:ser>
          <c:idx val="3"/>
          <c:order val="3"/>
          <c:tx>
            <c:strRef>
              <c:f>'Table 13.13'!$S$12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13.13'!$V$12:$Z$12</c:f>
              <c:numCache>
                <c:formatCode>#,##0</c:formatCode>
                <c:ptCount val="5"/>
                <c:pt idx="0">
                  <c:v>89</c:v>
                </c:pt>
                <c:pt idx="1">
                  <c:v>44</c:v>
                </c:pt>
                <c:pt idx="2">
                  <c:v>81</c:v>
                </c:pt>
                <c:pt idx="3">
                  <c:v>76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1-416E-A935-1B21051B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13.13'!$S$1</c:f>
              <c:strCache>
                <c:ptCount val="1"/>
                <c:pt idx="0">
                  <c:v>Roper Gulf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13.13'!$AB$15:$AB$33</c:f>
              <c:numCache>
                <c:formatCode>0.0%</c:formatCode>
                <c:ptCount val="19"/>
                <c:pt idx="0">
                  <c:v>6.832917705735661E-2</c:v>
                </c:pt>
                <c:pt idx="1">
                  <c:v>2.4438902743142144E-2</c:v>
                </c:pt>
                <c:pt idx="2">
                  <c:v>8.9775561097256863E-3</c:v>
                </c:pt>
                <c:pt idx="3">
                  <c:v>2.4937655860349127E-3</c:v>
                </c:pt>
                <c:pt idx="4">
                  <c:v>3.890274314214464E-2</c:v>
                </c:pt>
                <c:pt idx="5">
                  <c:v>8.4788029925187032E-3</c:v>
                </c:pt>
                <c:pt idx="6">
                  <c:v>9.4264339152119694E-2</c:v>
                </c:pt>
                <c:pt idx="7">
                  <c:v>6.0847880299251873E-2</c:v>
                </c:pt>
                <c:pt idx="8">
                  <c:v>8.4788029925187032E-3</c:v>
                </c:pt>
                <c:pt idx="9">
                  <c:v>6.4837905236907727E-3</c:v>
                </c:pt>
                <c:pt idx="10">
                  <c:v>3.9900249376558601E-3</c:v>
                </c:pt>
                <c:pt idx="11">
                  <c:v>4.4887780548628431E-3</c:v>
                </c:pt>
                <c:pt idx="12">
                  <c:v>4.2892768079800497E-2</c:v>
                </c:pt>
                <c:pt idx="13">
                  <c:v>8.9276807980049874E-2</c:v>
                </c:pt>
                <c:pt idx="14">
                  <c:v>0.18403990024937655</c:v>
                </c:pt>
                <c:pt idx="15">
                  <c:v>0.14463840399002495</c:v>
                </c:pt>
                <c:pt idx="16">
                  <c:v>2.2942643391521196E-2</c:v>
                </c:pt>
                <c:pt idx="17">
                  <c:v>1.6458852867830425E-2</c:v>
                </c:pt>
                <c:pt idx="18">
                  <c:v>0.15012468827930175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4852-B1F0-7F4A7F17EBA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8-4852-B1F0-7F4A7F17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13.13'!$Z$44:$Z$60</c:f>
              <c:numCache>
                <c:formatCode>#,##0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89</c:v>
                </c:pt>
                <c:pt idx="4">
                  <c:v>174</c:v>
                </c:pt>
                <c:pt idx="5">
                  <c:v>145</c:v>
                </c:pt>
                <c:pt idx="6">
                  <c:v>124</c:v>
                </c:pt>
                <c:pt idx="7">
                  <c:v>91</c:v>
                </c:pt>
                <c:pt idx="8">
                  <c:v>73</c:v>
                </c:pt>
                <c:pt idx="9">
                  <c:v>94</c:v>
                </c:pt>
                <c:pt idx="10">
                  <c:v>77</c:v>
                </c:pt>
                <c:pt idx="11">
                  <c:v>58</c:v>
                </c:pt>
                <c:pt idx="12">
                  <c:v>34</c:v>
                </c:pt>
                <c:pt idx="13">
                  <c:v>13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C-4359-A3B3-15417805BC3E}"/>
            </c:ext>
          </c:extLst>
        </c:ser>
        <c:ser>
          <c:idx val="1"/>
          <c:order val="1"/>
          <c:tx>
            <c:strRef>
              <c:f>'Table 13.13'!$S$62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13.13'!$Z$63:$Z$79</c:f>
              <c:numCache>
                <c:formatCode>#,##0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89</c:v>
                </c:pt>
                <c:pt idx="4">
                  <c:v>157</c:v>
                </c:pt>
                <c:pt idx="5">
                  <c:v>99</c:v>
                </c:pt>
                <c:pt idx="6">
                  <c:v>104</c:v>
                </c:pt>
                <c:pt idx="7">
                  <c:v>113</c:v>
                </c:pt>
                <c:pt idx="8">
                  <c:v>77</c:v>
                </c:pt>
                <c:pt idx="9">
                  <c:v>111</c:v>
                </c:pt>
                <c:pt idx="10">
                  <c:v>74</c:v>
                </c:pt>
                <c:pt idx="11">
                  <c:v>54</c:v>
                </c:pt>
                <c:pt idx="12">
                  <c:v>20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C-4359-A3B3-15417805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13.13'!$Z$83:$Z$90</c:f>
              <c:numCache>
                <c:formatCode>#,##0</c:formatCode>
                <c:ptCount val="8"/>
                <c:pt idx="0">
                  <c:v>56</c:v>
                </c:pt>
                <c:pt idx="1">
                  <c:v>61</c:v>
                </c:pt>
                <c:pt idx="2">
                  <c:v>60</c:v>
                </c:pt>
                <c:pt idx="3">
                  <c:v>110</c:v>
                </c:pt>
                <c:pt idx="4">
                  <c:v>14</c:v>
                </c:pt>
                <c:pt idx="5">
                  <c:v>12</c:v>
                </c:pt>
                <c:pt idx="6">
                  <c:v>67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C-43BA-9EB2-DDCF548CEA8E}"/>
            </c:ext>
          </c:extLst>
        </c:ser>
        <c:ser>
          <c:idx val="1"/>
          <c:order val="1"/>
          <c:tx>
            <c:strRef>
              <c:f>'Table 13.13'!$S$92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13.13'!$Z$93:$Z$100</c:f>
              <c:numCache>
                <c:formatCode>#,##0</c:formatCode>
                <c:ptCount val="8"/>
                <c:pt idx="0">
                  <c:v>44</c:v>
                </c:pt>
                <c:pt idx="1">
                  <c:v>120</c:v>
                </c:pt>
                <c:pt idx="2">
                  <c:v>13</c:v>
                </c:pt>
                <c:pt idx="3">
                  <c:v>157</c:v>
                </c:pt>
                <c:pt idx="4">
                  <c:v>59</c:v>
                </c:pt>
                <c:pt idx="5">
                  <c:v>35</c:v>
                </c:pt>
                <c:pt idx="6">
                  <c:v>12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C-43BA-9EB2-DDCF548C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13.2'!$Y$44:$Y$60</c:f>
              <c:numCache>
                <c:formatCode>#,##0</c:formatCode>
                <c:ptCount val="17"/>
                <c:pt idx="0">
                  <c:v>1</c:v>
                </c:pt>
                <c:pt idx="1">
                  <c:v>27</c:v>
                </c:pt>
                <c:pt idx="2">
                  <c:v>69</c:v>
                </c:pt>
                <c:pt idx="3">
                  <c:v>160</c:v>
                </c:pt>
                <c:pt idx="4">
                  <c:v>249</c:v>
                </c:pt>
                <c:pt idx="5">
                  <c:v>253</c:v>
                </c:pt>
                <c:pt idx="6">
                  <c:v>214</c:v>
                </c:pt>
                <c:pt idx="7">
                  <c:v>146</c:v>
                </c:pt>
                <c:pt idx="8">
                  <c:v>181</c:v>
                </c:pt>
                <c:pt idx="9">
                  <c:v>159</c:v>
                </c:pt>
                <c:pt idx="10">
                  <c:v>140</c:v>
                </c:pt>
                <c:pt idx="11">
                  <c:v>129</c:v>
                </c:pt>
                <c:pt idx="12">
                  <c:v>69</c:v>
                </c:pt>
                <c:pt idx="13">
                  <c:v>36</c:v>
                </c:pt>
                <c:pt idx="14">
                  <c:v>15</c:v>
                </c:pt>
                <c:pt idx="15">
                  <c:v>6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E50-A959-E4709EE4C0F2}"/>
            </c:ext>
          </c:extLst>
        </c:ser>
        <c:ser>
          <c:idx val="1"/>
          <c:order val="1"/>
          <c:tx>
            <c:strRef>
              <c:f>'Table 13.2'!$S$62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13.2'!$Y$63:$Y$79</c:f>
              <c:numCache>
                <c:formatCode>#,##0</c:formatCode>
                <c:ptCount val="17"/>
                <c:pt idx="0">
                  <c:v>4</c:v>
                </c:pt>
                <c:pt idx="1">
                  <c:v>31</c:v>
                </c:pt>
                <c:pt idx="2">
                  <c:v>86</c:v>
                </c:pt>
                <c:pt idx="3">
                  <c:v>138</c:v>
                </c:pt>
                <c:pt idx="4">
                  <c:v>241</c:v>
                </c:pt>
                <c:pt idx="5">
                  <c:v>231</c:v>
                </c:pt>
                <c:pt idx="6">
                  <c:v>201</c:v>
                </c:pt>
                <c:pt idx="7">
                  <c:v>137</c:v>
                </c:pt>
                <c:pt idx="8">
                  <c:v>132</c:v>
                </c:pt>
                <c:pt idx="9">
                  <c:v>170</c:v>
                </c:pt>
                <c:pt idx="10">
                  <c:v>127</c:v>
                </c:pt>
                <c:pt idx="11">
                  <c:v>103</c:v>
                </c:pt>
                <c:pt idx="12">
                  <c:v>61</c:v>
                </c:pt>
                <c:pt idx="13">
                  <c:v>14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E50-A959-E4709EE4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13.13'!$S$1</c:f>
              <c:strCache>
                <c:ptCount val="1"/>
                <c:pt idx="0">
                  <c:v>Roper Gulf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13.13'!$V$8:$Z$8</c:f>
              <c:numCache>
                <c:formatCode>#,##0</c:formatCode>
                <c:ptCount val="5"/>
                <c:pt idx="0">
                  <c:v>29277.200000000001</c:v>
                </c:pt>
                <c:pt idx="1">
                  <c:v>31482</c:v>
                </c:pt>
                <c:pt idx="2">
                  <c:v>25274.84</c:v>
                </c:pt>
                <c:pt idx="3">
                  <c:v>24139.47</c:v>
                </c:pt>
                <c:pt idx="4">
                  <c:v>28929.19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E40-A4C9-AC2D672913F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E40-A4C9-AC2D6729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13.14'!$U$4:$Y$4</c:f>
              <c:numCache>
                <c:formatCode>#,##0</c:formatCode>
                <c:ptCount val="5"/>
                <c:pt idx="1">
                  <c:v>553</c:v>
                </c:pt>
                <c:pt idx="2">
                  <c:v>722</c:v>
                </c:pt>
                <c:pt idx="3">
                  <c:v>699</c:v>
                </c:pt>
                <c:pt idx="4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2-415F-88FC-991F5796ADA5}"/>
            </c:ext>
          </c:extLst>
        </c:ser>
        <c:ser>
          <c:idx val="1"/>
          <c:order val="1"/>
          <c:tx>
            <c:strRef>
              <c:f>'Table 13.14'!$S$7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13.14'!$U$7:$Y$7</c:f>
              <c:numCache>
                <c:formatCode>#,##0</c:formatCode>
                <c:ptCount val="5"/>
                <c:pt idx="1">
                  <c:v>402</c:v>
                </c:pt>
                <c:pt idx="2">
                  <c:v>519</c:v>
                </c:pt>
                <c:pt idx="3">
                  <c:v>510</c:v>
                </c:pt>
                <c:pt idx="4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2-415F-88FC-991F5796ADA5}"/>
            </c:ext>
          </c:extLst>
        </c:ser>
        <c:ser>
          <c:idx val="2"/>
          <c:order val="2"/>
          <c:tx>
            <c:strRef>
              <c:f>'Table 13.14'!$S$11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13.14'!$U$11:$Y$11</c:f>
              <c:numCache>
                <c:formatCode>#,##0</c:formatCode>
                <c:ptCount val="5"/>
                <c:pt idx="1">
                  <c:v>543</c:v>
                </c:pt>
                <c:pt idx="2">
                  <c:v>711</c:v>
                </c:pt>
                <c:pt idx="3">
                  <c:v>692</c:v>
                </c:pt>
                <c:pt idx="4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2-415F-88FC-991F5796ADA5}"/>
            </c:ext>
          </c:extLst>
        </c:ser>
        <c:ser>
          <c:idx val="3"/>
          <c:order val="3"/>
          <c:tx>
            <c:strRef>
              <c:f>'Table 13.14'!$S$12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13.14'!$U$12:$Y$12</c:f>
              <c:numCache>
                <c:formatCode>#,##0</c:formatCode>
                <c:ptCount val="5"/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2-415F-88FC-991F5796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13.14'!$S$1</c:f>
              <c:strCache>
                <c:ptCount val="1"/>
                <c:pt idx="0">
                  <c:v>Tiwi Islands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13.14'!$AB$15:$AB$33</c:f>
              <c:numCache>
                <c:formatCode>0.0%</c:formatCode>
                <c:ptCount val="19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1.7708333333333333E-2</c:v>
                </c:pt>
                <c:pt idx="5">
                  <c:v>0</c:v>
                </c:pt>
                <c:pt idx="6">
                  <c:v>0.10416666666666667</c:v>
                </c:pt>
                <c:pt idx="7">
                  <c:v>4.2708333333333334E-2</c:v>
                </c:pt>
                <c:pt idx="8">
                  <c:v>9.3749999999999997E-3</c:v>
                </c:pt>
                <c:pt idx="9">
                  <c:v>0</c:v>
                </c:pt>
                <c:pt idx="10">
                  <c:v>6.2500000000000003E-3</c:v>
                </c:pt>
                <c:pt idx="11">
                  <c:v>0</c:v>
                </c:pt>
                <c:pt idx="12">
                  <c:v>4.3749999999999997E-2</c:v>
                </c:pt>
                <c:pt idx="13">
                  <c:v>3.6458333333333336E-2</c:v>
                </c:pt>
                <c:pt idx="14">
                  <c:v>0.20937500000000001</c:v>
                </c:pt>
                <c:pt idx="15">
                  <c:v>0.25104166666666666</c:v>
                </c:pt>
                <c:pt idx="16">
                  <c:v>5.7291666666666664E-2</c:v>
                </c:pt>
                <c:pt idx="17">
                  <c:v>5.208333333333333E-3</c:v>
                </c:pt>
                <c:pt idx="18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1-47F2-A053-6ADAA13A9E3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1-47F2-A053-6ADAA13A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13.14'!$Y$44:$Y$60</c:f>
              <c:numCache>
                <c:formatCode>#,##0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21</c:v>
                </c:pt>
                <c:pt idx="3">
                  <c:v>18</c:v>
                </c:pt>
                <c:pt idx="4">
                  <c:v>47</c:v>
                </c:pt>
                <c:pt idx="5">
                  <c:v>56</c:v>
                </c:pt>
                <c:pt idx="6">
                  <c:v>63</c:v>
                </c:pt>
                <c:pt idx="7">
                  <c:v>48</c:v>
                </c:pt>
                <c:pt idx="8">
                  <c:v>39</c:v>
                </c:pt>
                <c:pt idx="9">
                  <c:v>43</c:v>
                </c:pt>
                <c:pt idx="10">
                  <c:v>21</c:v>
                </c:pt>
                <c:pt idx="11">
                  <c:v>22</c:v>
                </c:pt>
                <c:pt idx="12">
                  <c:v>16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4288-823B-95AA3E10B15E}"/>
            </c:ext>
          </c:extLst>
        </c:ser>
        <c:ser>
          <c:idx val="1"/>
          <c:order val="1"/>
          <c:tx>
            <c:strRef>
              <c:f>'Table 13.14'!$S$62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13.14'!$Y$63:$Y$79</c:f>
              <c:numCache>
                <c:formatCode>#,##0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26</c:v>
                </c:pt>
                <c:pt idx="3">
                  <c:v>41</c:v>
                </c:pt>
                <c:pt idx="4">
                  <c:v>44</c:v>
                </c:pt>
                <c:pt idx="5">
                  <c:v>38</c:v>
                </c:pt>
                <c:pt idx="6">
                  <c:v>52</c:v>
                </c:pt>
                <c:pt idx="7">
                  <c:v>27</c:v>
                </c:pt>
                <c:pt idx="8">
                  <c:v>44</c:v>
                </c:pt>
                <c:pt idx="9">
                  <c:v>50</c:v>
                </c:pt>
                <c:pt idx="10">
                  <c:v>27</c:v>
                </c:pt>
                <c:pt idx="11">
                  <c:v>21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1-4288-823B-95AA3E10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13.14'!$Y$83:$Y$90</c:f>
              <c:numCache>
                <c:formatCode>#,##0</c:formatCode>
                <c:ptCount val="8"/>
                <c:pt idx="0">
                  <c:v>19</c:v>
                </c:pt>
                <c:pt idx="1">
                  <c:v>37</c:v>
                </c:pt>
                <c:pt idx="2">
                  <c:v>34</c:v>
                </c:pt>
                <c:pt idx="3">
                  <c:v>65</c:v>
                </c:pt>
                <c:pt idx="4">
                  <c:v>4</c:v>
                </c:pt>
                <c:pt idx="5">
                  <c:v>13</c:v>
                </c:pt>
                <c:pt idx="6">
                  <c:v>10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24D-9E43-EEF0D528D6B5}"/>
            </c:ext>
          </c:extLst>
        </c:ser>
        <c:ser>
          <c:idx val="1"/>
          <c:order val="1"/>
          <c:tx>
            <c:strRef>
              <c:f>'Table 13.14'!$S$92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13.14'!$Y$93:$Y$100</c:f>
              <c:numCache>
                <c:formatCode>#,##0</c:formatCode>
                <c:ptCount val="8"/>
                <c:pt idx="0">
                  <c:v>13</c:v>
                </c:pt>
                <c:pt idx="1">
                  <c:v>38</c:v>
                </c:pt>
                <c:pt idx="2">
                  <c:v>7</c:v>
                </c:pt>
                <c:pt idx="3">
                  <c:v>75</c:v>
                </c:pt>
                <c:pt idx="4">
                  <c:v>33</c:v>
                </c:pt>
                <c:pt idx="5">
                  <c:v>22</c:v>
                </c:pt>
                <c:pt idx="6">
                  <c:v>0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2-424D-9E43-EEF0D528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13.14'!$S$1</c:f>
              <c:strCache>
                <c:ptCount val="1"/>
                <c:pt idx="0">
                  <c:v>Tiwi Islands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13.14'!$U$8:$Y$8</c:f>
              <c:numCache>
                <c:formatCode>#,##0</c:formatCode>
                <c:ptCount val="5"/>
                <c:pt idx="1">
                  <c:v>25974.15</c:v>
                </c:pt>
                <c:pt idx="2">
                  <c:v>28881</c:v>
                </c:pt>
                <c:pt idx="3">
                  <c:v>25974.84</c:v>
                </c:pt>
                <c:pt idx="4">
                  <c:v>25030.05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E-4089-9AA9-989F68F4805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E-4089-9AA9-989F68F4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13.14'!$V$4:$Z$4</c:f>
              <c:numCache>
                <c:formatCode>#,##0</c:formatCode>
                <c:ptCount val="5"/>
                <c:pt idx="0">
                  <c:v>553</c:v>
                </c:pt>
                <c:pt idx="1">
                  <c:v>722</c:v>
                </c:pt>
                <c:pt idx="2">
                  <c:v>699</c:v>
                </c:pt>
                <c:pt idx="3">
                  <c:v>786</c:v>
                </c:pt>
                <c:pt idx="4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9-4F9F-9EA8-03A96EC3E4F5}"/>
            </c:ext>
          </c:extLst>
        </c:ser>
        <c:ser>
          <c:idx val="1"/>
          <c:order val="1"/>
          <c:tx>
            <c:strRef>
              <c:f>'Table 13.14'!$S$7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13.14'!$V$7:$Z$7</c:f>
              <c:numCache>
                <c:formatCode>#,##0</c:formatCode>
                <c:ptCount val="5"/>
                <c:pt idx="0">
                  <c:v>402</c:v>
                </c:pt>
                <c:pt idx="1">
                  <c:v>519</c:v>
                </c:pt>
                <c:pt idx="2">
                  <c:v>510</c:v>
                </c:pt>
                <c:pt idx="3">
                  <c:v>546</c:v>
                </c:pt>
                <c:pt idx="4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9-4F9F-9EA8-03A96EC3E4F5}"/>
            </c:ext>
          </c:extLst>
        </c:ser>
        <c:ser>
          <c:idx val="2"/>
          <c:order val="2"/>
          <c:tx>
            <c:strRef>
              <c:f>'Table 13.14'!$S$11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13.14'!$V$11:$Z$11</c:f>
              <c:numCache>
                <c:formatCode>#,##0</c:formatCode>
                <c:ptCount val="5"/>
                <c:pt idx="0">
                  <c:v>543</c:v>
                </c:pt>
                <c:pt idx="1">
                  <c:v>711</c:v>
                </c:pt>
                <c:pt idx="2">
                  <c:v>692</c:v>
                </c:pt>
                <c:pt idx="3">
                  <c:v>777</c:v>
                </c:pt>
                <c:pt idx="4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9-4F9F-9EA8-03A96EC3E4F5}"/>
            </c:ext>
          </c:extLst>
        </c:ser>
        <c:ser>
          <c:idx val="3"/>
          <c:order val="3"/>
          <c:tx>
            <c:strRef>
              <c:f>'Table 13.14'!$S$12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13.14'!$V$12:$Z$12</c:f>
              <c:numCache>
                <c:formatCode>#,##0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9-4F9F-9EA8-03A96EC3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13.14'!$S$1</c:f>
              <c:strCache>
                <c:ptCount val="1"/>
                <c:pt idx="0">
                  <c:v>Tiwi Islands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13.14'!$AB$15:$AB$33</c:f>
              <c:numCache>
                <c:formatCode>0.0%</c:formatCode>
                <c:ptCount val="19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1.7708333333333333E-2</c:v>
                </c:pt>
                <c:pt idx="5">
                  <c:v>0</c:v>
                </c:pt>
                <c:pt idx="6">
                  <c:v>0.10416666666666667</c:v>
                </c:pt>
                <c:pt idx="7">
                  <c:v>4.2708333333333334E-2</c:v>
                </c:pt>
                <c:pt idx="8">
                  <c:v>9.3749999999999997E-3</c:v>
                </c:pt>
                <c:pt idx="9">
                  <c:v>0</c:v>
                </c:pt>
                <c:pt idx="10">
                  <c:v>6.2500000000000003E-3</c:v>
                </c:pt>
                <c:pt idx="11">
                  <c:v>0</c:v>
                </c:pt>
                <c:pt idx="12">
                  <c:v>4.3749999999999997E-2</c:v>
                </c:pt>
                <c:pt idx="13">
                  <c:v>3.6458333333333336E-2</c:v>
                </c:pt>
                <c:pt idx="14">
                  <c:v>0.20937500000000001</c:v>
                </c:pt>
                <c:pt idx="15">
                  <c:v>0.25104166666666666</c:v>
                </c:pt>
                <c:pt idx="16">
                  <c:v>5.7291666666666664E-2</c:v>
                </c:pt>
                <c:pt idx="17">
                  <c:v>5.208333333333333E-3</c:v>
                </c:pt>
                <c:pt idx="18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9-48E9-A21A-0245C57FC96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9-48E9-A21A-0245C57F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13.14'!$Z$44:$Z$60</c:f>
              <c:numCache>
                <c:formatCode>#,##0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26</c:v>
                </c:pt>
                <c:pt idx="3">
                  <c:v>33</c:v>
                </c:pt>
                <c:pt idx="4">
                  <c:v>62</c:v>
                </c:pt>
                <c:pt idx="5">
                  <c:v>46</c:v>
                </c:pt>
                <c:pt idx="6">
                  <c:v>67</c:v>
                </c:pt>
                <c:pt idx="7">
                  <c:v>68</c:v>
                </c:pt>
                <c:pt idx="8">
                  <c:v>53</c:v>
                </c:pt>
                <c:pt idx="9">
                  <c:v>40</c:v>
                </c:pt>
                <c:pt idx="10">
                  <c:v>31</c:v>
                </c:pt>
                <c:pt idx="11">
                  <c:v>25</c:v>
                </c:pt>
                <c:pt idx="12">
                  <c:v>16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D-4AF8-9A91-4FBDE4640FCB}"/>
            </c:ext>
          </c:extLst>
        </c:ser>
        <c:ser>
          <c:idx val="1"/>
          <c:order val="1"/>
          <c:tx>
            <c:strRef>
              <c:f>'Table 13.14'!$S$62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13.14'!$Z$63:$Z$79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47</c:v>
                </c:pt>
                <c:pt idx="4">
                  <c:v>81</c:v>
                </c:pt>
                <c:pt idx="5">
                  <c:v>57</c:v>
                </c:pt>
                <c:pt idx="6">
                  <c:v>60</c:v>
                </c:pt>
                <c:pt idx="7">
                  <c:v>36</c:v>
                </c:pt>
                <c:pt idx="8">
                  <c:v>50</c:v>
                </c:pt>
                <c:pt idx="9">
                  <c:v>44</c:v>
                </c:pt>
                <c:pt idx="10">
                  <c:v>33</c:v>
                </c:pt>
                <c:pt idx="11">
                  <c:v>22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D-4AF8-9A91-4FBDE464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13.14'!$Z$83:$Z$90</c:f>
              <c:numCache>
                <c:formatCode>#,##0</c:formatCode>
                <c:ptCount val="8"/>
                <c:pt idx="0">
                  <c:v>24</c:v>
                </c:pt>
                <c:pt idx="1">
                  <c:v>36</c:v>
                </c:pt>
                <c:pt idx="2">
                  <c:v>37</c:v>
                </c:pt>
                <c:pt idx="3">
                  <c:v>63</c:v>
                </c:pt>
                <c:pt idx="4">
                  <c:v>8</c:v>
                </c:pt>
                <c:pt idx="5">
                  <c:v>3</c:v>
                </c:pt>
                <c:pt idx="6">
                  <c:v>11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6-4780-8CBE-33B25DB4716F}"/>
            </c:ext>
          </c:extLst>
        </c:ser>
        <c:ser>
          <c:idx val="1"/>
          <c:order val="1"/>
          <c:tx>
            <c:strRef>
              <c:f>'Table 13.14'!$S$92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13.14'!$Z$93:$Z$100</c:f>
              <c:numCache>
                <c:formatCode>#,##0</c:formatCode>
                <c:ptCount val="8"/>
                <c:pt idx="0">
                  <c:v>10</c:v>
                </c:pt>
                <c:pt idx="1">
                  <c:v>34</c:v>
                </c:pt>
                <c:pt idx="2">
                  <c:v>6</c:v>
                </c:pt>
                <c:pt idx="3">
                  <c:v>82</c:v>
                </c:pt>
                <c:pt idx="4">
                  <c:v>41</c:v>
                </c:pt>
                <c:pt idx="5">
                  <c:v>42</c:v>
                </c:pt>
                <c:pt idx="6">
                  <c:v>4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6-4780-8CBE-33B25DB4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13.2'!$Y$83:$Y$90</c:f>
              <c:numCache>
                <c:formatCode>#,##0</c:formatCode>
                <c:ptCount val="8"/>
                <c:pt idx="0">
                  <c:v>117</c:v>
                </c:pt>
                <c:pt idx="1">
                  <c:v>120</c:v>
                </c:pt>
                <c:pt idx="2">
                  <c:v>169</c:v>
                </c:pt>
                <c:pt idx="3">
                  <c:v>221</c:v>
                </c:pt>
                <c:pt idx="4">
                  <c:v>42</c:v>
                </c:pt>
                <c:pt idx="5">
                  <c:v>61</c:v>
                </c:pt>
                <c:pt idx="6">
                  <c:v>65</c:v>
                </c:pt>
                <c:pt idx="7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F68-9F15-57445B0DD150}"/>
            </c:ext>
          </c:extLst>
        </c:ser>
        <c:ser>
          <c:idx val="1"/>
          <c:order val="1"/>
          <c:tx>
            <c:strRef>
              <c:f>'Table 13.2'!$S$92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13.2'!$Y$93:$Y$100</c:f>
              <c:numCache>
                <c:formatCode>#,##0</c:formatCode>
                <c:ptCount val="8"/>
                <c:pt idx="0">
                  <c:v>102</c:v>
                </c:pt>
                <c:pt idx="1">
                  <c:v>235</c:v>
                </c:pt>
                <c:pt idx="2">
                  <c:v>20</c:v>
                </c:pt>
                <c:pt idx="3">
                  <c:v>231</c:v>
                </c:pt>
                <c:pt idx="4">
                  <c:v>188</c:v>
                </c:pt>
                <c:pt idx="5">
                  <c:v>48</c:v>
                </c:pt>
                <c:pt idx="6">
                  <c:v>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D-4F68-9F15-57445B0D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13.14'!$S$1</c:f>
              <c:strCache>
                <c:ptCount val="1"/>
                <c:pt idx="0">
                  <c:v>Tiwi Islands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13.14'!$V$8:$Z$8</c:f>
              <c:numCache>
                <c:formatCode>#,##0</c:formatCode>
                <c:ptCount val="5"/>
                <c:pt idx="0">
                  <c:v>25974.15</c:v>
                </c:pt>
                <c:pt idx="1">
                  <c:v>28881</c:v>
                </c:pt>
                <c:pt idx="2">
                  <c:v>25974.84</c:v>
                </c:pt>
                <c:pt idx="3">
                  <c:v>25030.05</c:v>
                </c:pt>
                <c:pt idx="4">
                  <c:v>24574.29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C-4EB2-894A-5223C445F2B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C-4EB2-894A-5223C445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13.15'!$U$4:$Y$4</c:f>
              <c:numCache>
                <c:formatCode>#,##0</c:formatCode>
                <c:ptCount val="5"/>
                <c:pt idx="1">
                  <c:v>1118</c:v>
                </c:pt>
                <c:pt idx="2">
                  <c:v>947</c:v>
                </c:pt>
                <c:pt idx="3">
                  <c:v>1077</c:v>
                </c:pt>
                <c:pt idx="4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E-490D-860F-9ED4A2380260}"/>
            </c:ext>
          </c:extLst>
        </c:ser>
        <c:ser>
          <c:idx val="1"/>
          <c:order val="1"/>
          <c:tx>
            <c:strRef>
              <c:f>'Table 13.15'!$S$7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13.15'!$U$7:$Y$7</c:f>
              <c:numCache>
                <c:formatCode>#,##0</c:formatCode>
                <c:ptCount val="5"/>
                <c:pt idx="1">
                  <c:v>738</c:v>
                </c:pt>
                <c:pt idx="2">
                  <c:v>633</c:v>
                </c:pt>
                <c:pt idx="3">
                  <c:v>758</c:v>
                </c:pt>
                <c:pt idx="4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E-490D-860F-9ED4A2380260}"/>
            </c:ext>
          </c:extLst>
        </c:ser>
        <c:ser>
          <c:idx val="2"/>
          <c:order val="2"/>
          <c:tx>
            <c:strRef>
              <c:f>'Table 13.15'!$S$11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13.15'!$U$11:$Y$11</c:f>
              <c:numCache>
                <c:formatCode>#,##0</c:formatCode>
                <c:ptCount val="5"/>
                <c:pt idx="1">
                  <c:v>1058</c:v>
                </c:pt>
                <c:pt idx="2">
                  <c:v>898</c:v>
                </c:pt>
                <c:pt idx="3">
                  <c:v>1027</c:v>
                </c:pt>
                <c:pt idx="4">
                  <c:v>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E-490D-860F-9ED4A2380260}"/>
            </c:ext>
          </c:extLst>
        </c:ser>
        <c:ser>
          <c:idx val="3"/>
          <c:order val="3"/>
          <c:tx>
            <c:strRef>
              <c:f>'Table 13.15'!$S$12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13.15'!$U$12:$Y$12</c:f>
              <c:numCache>
                <c:formatCode>#,##0</c:formatCode>
                <c:ptCount val="5"/>
                <c:pt idx="1">
                  <c:v>55</c:v>
                </c:pt>
                <c:pt idx="2">
                  <c:v>50</c:v>
                </c:pt>
                <c:pt idx="3">
                  <c:v>52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E-490D-860F-9ED4A238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13.15'!$S$1</c:f>
              <c:strCache>
                <c:ptCount val="1"/>
                <c:pt idx="0">
                  <c:v>Victoria Daly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13.15'!$AB$15:$AB$33</c:f>
              <c:numCache>
                <c:formatCode>0.0%</c:formatCode>
                <c:ptCount val="19"/>
                <c:pt idx="0">
                  <c:v>0.11718131433095803</c:v>
                </c:pt>
                <c:pt idx="1">
                  <c:v>2.2961203483768806E-2</c:v>
                </c:pt>
                <c:pt idx="2">
                  <c:v>1.1876484560570071E-2</c:v>
                </c:pt>
                <c:pt idx="3">
                  <c:v>4.7505938242280287E-3</c:v>
                </c:pt>
                <c:pt idx="4">
                  <c:v>9.3428345209817895E-2</c:v>
                </c:pt>
                <c:pt idx="5">
                  <c:v>5.5423594615993665E-3</c:v>
                </c:pt>
                <c:pt idx="6">
                  <c:v>8.8677751385589865E-2</c:v>
                </c:pt>
                <c:pt idx="7">
                  <c:v>5.1464766429136978E-2</c:v>
                </c:pt>
                <c:pt idx="8">
                  <c:v>6.3341250989707044E-3</c:v>
                </c:pt>
                <c:pt idx="9">
                  <c:v>2.3752969121140144E-3</c:v>
                </c:pt>
                <c:pt idx="10">
                  <c:v>3.95882818685669E-3</c:v>
                </c:pt>
                <c:pt idx="11">
                  <c:v>1.1084718923198733E-2</c:v>
                </c:pt>
                <c:pt idx="12">
                  <c:v>4.6714172604908948E-2</c:v>
                </c:pt>
                <c:pt idx="13">
                  <c:v>4.7505938242280284E-2</c:v>
                </c:pt>
                <c:pt idx="14">
                  <c:v>0.15281076801266824</c:v>
                </c:pt>
                <c:pt idx="15">
                  <c:v>0.13539192399049882</c:v>
                </c:pt>
                <c:pt idx="16">
                  <c:v>6.5716547901821062E-2</c:v>
                </c:pt>
                <c:pt idx="17">
                  <c:v>1.583531274742676E-2</c:v>
                </c:pt>
                <c:pt idx="18">
                  <c:v>8.471892319873317E-2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10F-B6DE-0EE77966D6B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B-410F-B6DE-0EE77966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13.15'!$Y$44:$Y$60</c:f>
              <c:numCache>
                <c:formatCode>#,##0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45</c:v>
                </c:pt>
                <c:pt idx="3">
                  <c:v>55</c:v>
                </c:pt>
                <c:pt idx="4">
                  <c:v>101</c:v>
                </c:pt>
                <c:pt idx="5">
                  <c:v>76</c:v>
                </c:pt>
                <c:pt idx="6">
                  <c:v>71</c:v>
                </c:pt>
                <c:pt idx="7">
                  <c:v>67</c:v>
                </c:pt>
                <c:pt idx="8">
                  <c:v>45</c:v>
                </c:pt>
                <c:pt idx="9">
                  <c:v>48</c:v>
                </c:pt>
                <c:pt idx="10">
                  <c:v>41</c:v>
                </c:pt>
                <c:pt idx="11">
                  <c:v>23</c:v>
                </c:pt>
                <c:pt idx="12">
                  <c:v>27</c:v>
                </c:pt>
                <c:pt idx="13">
                  <c:v>14</c:v>
                </c:pt>
                <c:pt idx="14">
                  <c:v>8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4-4D0F-A2B4-E0B564000643}"/>
            </c:ext>
          </c:extLst>
        </c:ser>
        <c:ser>
          <c:idx val="1"/>
          <c:order val="1"/>
          <c:tx>
            <c:strRef>
              <c:f>'Table 13.15'!$S$62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13.15'!$Y$63:$Y$79</c:f>
              <c:numCache>
                <c:formatCode>#,##0</c:formatCode>
                <c:ptCount val="17"/>
                <c:pt idx="0">
                  <c:v>1</c:v>
                </c:pt>
                <c:pt idx="1">
                  <c:v>13</c:v>
                </c:pt>
                <c:pt idx="2">
                  <c:v>37</c:v>
                </c:pt>
                <c:pt idx="3">
                  <c:v>46</c:v>
                </c:pt>
                <c:pt idx="4">
                  <c:v>76</c:v>
                </c:pt>
                <c:pt idx="5">
                  <c:v>88</c:v>
                </c:pt>
                <c:pt idx="6">
                  <c:v>59</c:v>
                </c:pt>
                <c:pt idx="7">
                  <c:v>36</c:v>
                </c:pt>
                <c:pt idx="8">
                  <c:v>59</c:v>
                </c:pt>
                <c:pt idx="9">
                  <c:v>42</c:v>
                </c:pt>
                <c:pt idx="10">
                  <c:v>37</c:v>
                </c:pt>
                <c:pt idx="11">
                  <c:v>30</c:v>
                </c:pt>
                <c:pt idx="12">
                  <c:v>16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4-4D0F-A2B4-E0B56400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13.15'!$Y$83:$Y$90</c:f>
              <c:numCache>
                <c:formatCode>#,##0</c:formatCode>
                <c:ptCount val="8"/>
                <c:pt idx="0">
                  <c:v>36</c:v>
                </c:pt>
                <c:pt idx="1">
                  <c:v>46</c:v>
                </c:pt>
                <c:pt idx="2">
                  <c:v>39</c:v>
                </c:pt>
                <c:pt idx="3">
                  <c:v>46</c:v>
                </c:pt>
                <c:pt idx="4">
                  <c:v>11</c:v>
                </c:pt>
                <c:pt idx="5">
                  <c:v>5</c:v>
                </c:pt>
                <c:pt idx="6">
                  <c:v>35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4589-9BF3-7FE3450567DE}"/>
            </c:ext>
          </c:extLst>
        </c:ser>
        <c:ser>
          <c:idx val="1"/>
          <c:order val="1"/>
          <c:tx>
            <c:strRef>
              <c:f>'Table 13.15'!$S$92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13.15'!$Y$93:$Y$100</c:f>
              <c:numCache>
                <c:formatCode>#,##0</c:formatCode>
                <c:ptCount val="8"/>
                <c:pt idx="0">
                  <c:v>26</c:v>
                </c:pt>
                <c:pt idx="1">
                  <c:v>60</c:v>
                </c:pt>
                <c:pt idx="2">
                  <c:v>8</c:v>
                </c:pt>
                <c:pt idx="3">
                  <c:v>79</c:v>
                </c:pt>
                <c:pt idx="4">
                  <c:v>35</c:v>
                </c:pt>
                <c:pt idx="5">
                  <c:v>15</c:v>
                </c:pt>
                <c:pt idx="6">
                  <c:v>0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6-4589-9BF3-7FE34505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13.15'!$S$1</c:f>
              <c:strCache>
                <c:ptCount val="1"/>
                <c:pt idx="0">
                  <c:v>Victoria Daly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13.15'!$U$8:$Y$8</c:f>
              <c:numCache>
                <c:formatCode>#,##0</c:formatCode>
                <c:ptCount val="5"/>
                <c:pt idx="1">
                  <c:v>27062</c:v>
                </c:pt>
                <c:pt idx="2">
                  <c:v>32637.78</c:v>
                </c:pt>
                <c:pt idx="3">
                  <c:v>27509.63</c:v>
                </c:pt>
                <c:pt idx="4">
                  <c:v>26607.37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B-4D66-AF95-12F3180928B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B-4D66-AF95-12F31809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13.15'!$V$4:$Z$4</c:f>
              <c:numCache>
                <c:formatCode>#,##0</c:formatCode>
                <c:ptCount val="5"/>
                <c:pt idx="0">
                  <c:v>1118</c:v>
                </c:pt>
                <c:pt idx="1">
                  <c:v>947</c:v>
                </c:pt>
                <c:pt idx="2">
                  <c:v>1077</c:v>
                </c:pt>
                <c:pt idx="3">
                  <c:v>1194</c:v>
                </c:pt>
                <c:pt idx="4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3-4A60-B9ED-F287795F71E8}"/>
            </c:ext>
          </c:extLst>
        </c:ser>
        <c:ser>
          <c:idx val="1"/>
          <c:order val="1"/>
          <c:tx>
            <c:strRef>
              <c:f>'Table 13.15'!$S$7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13.15'!$V$7:$Z$7</c:f>
              <c:numCache>
                <c:formatCode>#,##0</c:formatCode>
                <c:ptCount val="5"/>
                <c:pt idx="0">
                  <c:v>738</c:v>
                </c:pt>
                <c:pt idx="1">
                  <c:v>633</c:v>
                </c:pt>
                <c:pt idx="2">
                  <c:v>758</c:v>
                </c:pt>
                <c:pt idx="3">
                  <c:v>808</c:v>
                </c:pt>
                <c:pt idx="4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3-4A60-B9ED-F287795F71E8}"/>
            </c:ext>
          </c:extLst>
        </c:ser>
        <c:ser>
          <c:idx val="2"/>
          <c:order val="2"/>
          <c:tx>
            <c:strRef>
              <c:f>'Table 13.15'!$S$11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13.15'!$V$11:$Z$11</c:f>
              <c:numCache>
                <c:formatCode>#,##0</c:formatCode>
                <c:ptCount val="5"/>
                <c:pt idx="0">
                  <c:v>1058</c:v>
                </c:pt>
                <c:pt idx="1">
                  <c:v>898</c:v>
                </c:pt>
                <c:pt idx="2">
                  <c:v>1027</c:v>
                </c:pt>
                <c:pt idx="3">
                  <c:v>1141</c:v>
                </c:pt>
                <c:pt idx="4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3-4A60-B9ED-F287795F71E8}"/>
            </c:ext>
          </c:extLst>
        </c:ser>
        <c:ser>
          <c:idx val="3"/>
          <c:order val="3"/>
          <c:tx>
            <c:strRef>
              <c:f>'Table 13.15'!$S$12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13.15'!$V$12:$Z$12</c:f>
              <c:numCache>
                <c:formatCode>#,##0</c:formatCode>
                <c:ptCount val="5"/>
                <c:pt idx="0">
                  <c:v>55</c:v>
                </c:pt>
                <c:pt idx="1">
                  <c:v>50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3-4A60-B9ED-F287795F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13.15'!$S$1</c:f>
              <c:strCache>
                <c:ptCount val="1"/>
                <c:pt idx="0">
                  <c:v>Victoria Daly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13.15'!$AB$15:$AB$33</c:f>
              <c:numCache>
                <c:formatCode>0.0%</c:formatCode>
                <c:ptCount val="19"/>
                <c:pt idx="0">
                  <c:v>0.11718131433095803</c:v>
                </c:pt>
                <c:pt idx="1">
                  <c:v>2.2961203483768806E-2</c:v>
                </c:pt>
                <c:pt idx="2">
                  <c:v>1.1876484560570071E-2</c:v>
                </c:pt>
                <c:pt idx="3">
                  <c:v>4.7505938242280287E-3</c:v>
                </c:pt>
                <c:pt idx="4">
                  <c:v>9.3428345209817895E-2</c:v>
                </c:pt>
                <c:pt idx="5">
                  <c:v>5.5423594615993665E-3</c:v>
                </c:pt>
                <c:pt idx="6">
                  <c:v>8.8677751385589865E-2</c:v>
                </c:pt>
                <c:pt idx="7">
                  <c:v>5.1464766429136978E-2</c:v>
                </c:pt>
                <c:pt idx="8">
                  <c:v>6.3341250989707044E-3</c:v>
                </c:pt>
                <c:pt idx="9">
                  <c:v>2.3752969121140144E-3</c:v>
                </c:pt>
                <c:pt idx="10">
                  <c:v>3.95882818685669E-3</c:v>
                </c:pt>
                <c:pt idx="11">
                  <c:v>1.1084718923198733E-2</c:v>
                </c:pt>
                <c:pt idx="12">
                  <c:v>4.6714172604908948E-2</c:v>
                </c:pt>
                <c:pt idx="13">
                  <c:v>4.7505938242280284E-2</c:v>
                </c:pt>
                <c:pt idx="14">
                  <c:v>0.15281076801266824</c:v>
                </c:pt>
                <c:pt idx="15">
                  <c:v>0.13539192399049882</c:v>
                </c:pt>
                <c:pt idx="16">
                  <c:v>6.5716547901821062E-2</c:v>
                </c:pt>
                <c:pt idx="17">
                  <c:v>1.583531274742676E-2</c:v>
                </c:pt>
                <c:pt idx="18">
                  <c:v>8.471892319873317E-2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43AF-8DE3-0C31413C280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6-43AF-8DE3-0C31413C2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13.15'!$Z$44:$Z$60</c:f>
              <c:numCache>
                <c:formatCode>#,##0</c:formatCode>
                <c:ptCount val="17"/>
                <c:pt idx="0">
                  <c:v>0</c:v>
                </c:pt>
                <c:pt idx="1">
                  <c:v>11</c:v>
                </c:pt>
                <c:pt idx="2">
                  <c:v>33</c:v>
                </c:pt>
                <c:pt idx="3">
                  <c:v>69</c:v>
                </c:pt>
                <c:pt idx="4">
                  <c:v>94</c:v>
                </c:pt>
                <c:pt idx="5">
                  <c:v>78</c:v>
                </c:pt>
                <c:pt idx="6">
                  <c:v>65</c:v>
                </c:pt>
                <c:pt idx="7">
                  <c:v>71</c:v>
                </c:pt>
                <c:pt idx="8">
                  <c:v>45</c:v>
                </c:pt>
                <c:pt idx="9">
                  <c:v>50</c:v>
                </c:pt>
                <c:pt idx="10">
                  <c:v>51</c:v>
                </c:pt>
                <c:pt idx="11">
                  <c:v>30</c:v>
                </c:pt>
                <c:pt idx="12">
                  <c:v>26</c:v>
                </c:pt>
                <c:pt idx="13">
                  <c:v>10</c:v>
                </c:pt>
                <c:pt idx="14">
                  <c:v>9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6-45DD-8EA2-E3C7E47B55FE}"/>
            </c:ext>
          </c:extLst>
        </c:ser>
        <c:ser>
          <c:idx val="1"/>
          <c:order val="1"/>
          <c:tx>
            <c:strRef>
              <c:f>'Table 13.15'!$S$62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13.15'!$Z$63:$Z$79</c:f>
              <c:numCache>
                <c:formatCode>#,##0</c:formatCode>
                <c:ptCount val="17"/>
                <c:pt idx="0">
                  <c:v>0</c:v>
                </c:pt>
                <c:pt idx="1">
                  <c:v>15</c:v>
                </c:pt>
                <c:pt idx="2">
                  <c:v>37</c:v>
                </c:pt>
                <c:pt idx="3">
                  <c:v>52</c:v>
                </c:pt>
                <c:pt idx="4">
                  <c:v>89</c:v>
                </c:pt>
                <c:pt idx="5">
                  <c:v>71</c:v>
                </c:pt>
                <c:pt idx="6">
                  <c:v>67</c:v>
                </c:pt>
                <c:pt idx="7">
                  <c:v>39</c:v>
                </c:pt>
                <c:pt idx="8">
                  <c:v>53</c:v>
                </c:pt>
                <c:pt idx="9">
                  <c:v>51</c:v>
                </c:pt>
                <c:pt idx="10">
                  <c:v>40</c:v>
                </c:pt>
                <c:pt idx="11">
                  <c:v>41</c:v>
                </c:pt>
                <c:pt idx="12">
                  <c:v>25</c:v>
                </c:pt>
                <c:pt idx="13">
                  <c:v>14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6-45DD-8EA2-E3C7E47B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13.15'!$Z$83:$Z$90</c:f>
              <c:numCache>
                <c:formatCode>#,##0</c:formatCode>
                <c:ptCount val="8"/>
                <c:pt idx="0">
                  <c:v>32</c:v>
                </c:pt>
                <c:pt idx="1">
                  <c:v>50</c:v>
                </c:pt>
                <c:pt idx="2">
                  <c:v>44</c:v>
                </c:pt>
                <c:pt idx="3">
                  <c:v>43</c:v>
                </c:pt>
                <c:pt idx="4">
                  <c:v>11</c:v>
                </c:pt>
                <c:pt idx="5">
                  <c:v>6</c:v>
                </c:pt>
                <c:pt idx="6">
                  <c:v>32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3-44CC-8EFF-4DDF669894CC}"/>
            </c:ext>
          </c:extLst>
        </c:ser>
        <c:ser>
          <c:idx val="1"/>
          <c:order val="1"/>
          <c:tx>
            <c:strRef>
              <c:f>'Table 13.15'!$S$92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13.15'!$Z$93:$Z$100</c:f>
              <c:numCache>
                <c:formatCode>#,##0</c:formatCode>
                <c:ptCount val="8"/>
                <c:pt idx="0">
                  <c:v>26</c:v>
                </c:pt>
                <c:pt idx="1">
                  <c:v>71</c:v>
                </c:pt>
                <c:pt idx="2">
                  <c:v>9</c:v>
                </c:pt>
                <c:pt idx="3">
                  <c:v>86</c:v>
                </c:pt>
                <c:pt idx="4">
                  <c:v>38</c:v>
                </c:pt>
                <c:pt idx="5">
                  <c:v>15</c:v>
                </c:pt>
                <c:pt idx="6">
                  <c:v>5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3-44CC-8EFF-4DDF6698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13.2'!$S$1</c:f>
              <c:strCache>
                <c:ptCount val="1"/>
                <c:pt idx="0">
                  <c:v>Barkly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13.2'!$U$8:$Y$8</c:f>
              <c:numCache>
                <c:formatCode>#,##0</c:formatCode>
                <c:ptCount val="5"/>
                <c:pt idx="1">
                  <c:v>41280.660000000003</c:v>
                </c:pt>
                <c:pt idx="2">
                  <c:v>45147</c:v>
                </c:pt>
                <c:pt idx="3">
                  <c:v>44649.67</c:v>
                </c:pt>
                <c:pt idx="4">
                  <c:v>45149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3-452C-BA25-0E4FFB7DDFC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3-452C-BA25-0E4FFB7D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13.15'!$S$1</c:f>
              <c:strCache>
                <c:ptCount val="1"/>
                <c:pt idx="0">
                  <c:v>Victoria Daly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13.15'!$V$8:$Z$8</c:f>
              <c:numCache>
                <c:formatCode>#,##0</c:formatCode>
                <c:ptCount val="5"/>
                <c:pt idx="0">
                  <c:v>27062</c:v>
                </c:pt>
                <c:pt idx="1">
                  <c:v>32637.78</c:v>
                </c:pt>
                <c:pt idx="2">
                  <c:v>27509.63</c:v>
                </c:pt>
                <c:pt idx="3">
                  <c:v>26607.37</c:v>
                </c:pt>
                <c:pt idx="4">
                  <c:v>32765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2-4F29-BB95-A83D1FC5B54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2-4F29-BB95-A83D1FC5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13.16'!$U$4:$Y$4</c:f>
              <c:numCache>
                <c:formatCode>#,##0</c:formatCode>
                <c:ptCount val="5"/>
                <c:pt idx="1">
                  <c:v>408</c:v>
                </c:pt>
                <c:pt idx="2">
                  <c:v>374</c:v>
                </c:pt>
                <c:pt idx="3">
                  <c:v>379</c:v>
                </c:pt>
                <c:pt idx="4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D-45B9-8A45-EDF2206E2E1A}"/>
            </c:ext>
          </c:extLst>
        </c:ser>
        <c:ser>
          <c:idx val="1"/>
          <c:order val="1"/>
          <c:tx>
            <c:strRef>
              <c:f>'Table 13.16'!$S$7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13.16'!$U$7:$Y$7</c:f>
              <c:numCache>
                <c:formatCode>#,##0</c:formatCode>
                <c:ptCount val="5"/>
                <c:pt idx="1">
                  <c:v>271</c:v>
                </c:pt>
                <c:pt idx="2">
                  <c:v>255</c:v>
                </c:pt>
                <c:pt idx="3">
                  <c:v>256</c:v>
                </c:pt>
                <c:pt idx="4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D-45B9-8A45-EDF2206E2E1A}"/>
            </c:ext>
          </c:extLst>
        </c:ser>
        <c:ser>
          <c:idx val="2"/>
          <c:order val="2"/>
          <c:tx>
            <c:strRef>
              <c:f>'Table 13.16'!$S$11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13.16'!$U$11:$Y$11</c:f>
              <c:numCache>
                <c:formatCode>#,##0</c:formatCode>
                <c:ptCount val="5"/>
                <c:pt idx="1">
                  <c:v>367</c:v>
                </c:pt>
                <c:pt idx="2">
                  <c:v>339</c:v>
                </c:pt>
                <c:pt idx="3">
                  <c:v>330</c:v>
                </c:pt>
                <c:pt idx="4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D-45B9-8A45-EDF2206E2E1A}"/>
            </c:ext>
          </c:extLst>
        </c:ser>
        <c:ser>
          <c:idx val="3"/>
          <c:order val="3"/>
          <c:tx>
            <c:strRef>
              <c:f>'Table 13.16'!$S$12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13.16'!$U$12:$Y$12</c:f>
              <c:numCache>
                <c:formatCode>#,##0</c:formatCode>
                <c:ptCount val="5"/>
                <c:pt idx="1">
                  <c:v>43</c:v>
                </c:pt>
                <c:pt idx="2">
                  <c:v>40</c:v>
                </c:pt>
                <c:pt idx="3">
                  <c:v>45</c:v>
                </c:pt>
                <c:pt idx="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D-45B9-8A45-EDF2206E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13.16'!$S$1</c:f>
              <c:strCache>
                <c:ptCount val="1"/>
                <c:pt idx="0">
                  <c:v>Wagait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13.16'!$AB$15:$AB$33</c:f>
              <c:numCache>
                <c:formatCode>0.0%</c:formatCode>
                <c:ptCount val="19"/>
                <c:pt idx="0">
                  <c:v>9.7799511002444987E-3</c:v>
                </c:pt>
                <c:pt idx="1">
                  <c:v>2.6894865525672371E-2</c:v>
                </c:pt>
                <c:pt idx="2">
                  <c:v>9.7799511002444987E-3</c:v>
                </c:pt>
                <c:pt idx="3">
                  <c:v>1.4669926650366748E-2</c:v>
                </c:pt>
                <c:pt idx="4">
                  <c:v>9.2909535452322736E-2</c:v>
                </c:pt>
                <c:pt idx="5">
                  <c:v>2.2004889975550123E-2</c:v>
                </c:pt>
                <c:pt idx="6">
                  <c:v>8.0684596577017112E-2</c:v>
                </c:pt>
                <c:pt idx="7">
                  <c:v>4.1564792176039117E-2</c:v>
                </c:pt>
                <c:pt idx="8">
                  <c:v>5.8679706601466992E-2</c:v>
                </c:pt>
                <c:pt idx="9">
                  <c:v>1.7114914425427872E-2</c:v>
                </c:pt>
                <c:pt idx="10">
                  <c:v>2.2004889975550123E-2</c:v>
                </c:pt>
                <c:pt idx="11">
                  <c:v>1.2224938875305624E-2</c:v>
                </c:pt>
                <c:pt idx="12">
                  <c:v>5.8679706601466992E-2</c:v>
                </c:pt>
                <c:pt idx="13">
                  <c:v>4.4009779951100246E-2</c:v>
                </c:pt>
                <c:pt idx="14">
                  <c:v>0.20537897310513448</c:v>
                </c:pt>
                <c:pt idx="15">
                  <c:v>7.5794621026894868E-2</c:v>
                </c:pt>
                <c:pt idx="16">
                  <c:v>6.1124694376528114E-2</c:v>
                </c:pt>
                <c:pt idx="17">
                  <c:v>5.3789731051344741E-2</c:v>
                </c:pt>
                <c:pt idx="18">
                  <c:v>6.8459657701711488E-2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2-443D-879E-6B7DFC9B316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2-443D-879E-6B7DFC9B3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13.16'!$Y$44:$Y$60</c:f>
              <c:numCache>
                <c:formatCode>#,##0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21</c:v>
                </c:pt>
                <c:pt idx="4">
                  <c:v>4</c:v>
                </c:pt>
                <c:pt idx="5">
                  <c:v>7</c:v>
                </c:pt>
                <c:pt idx="6">
                  <c:v>20</c:v>
                </c:pt>
                <c:pt idx="7">
                  <c:v>17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27</c:v>
                </c:pt>
                <c:pt idx="12">
                  <c:v>15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B-46F7-9D78-F934E059EB46}"/>
            </c:ext>
          </c:extLst>
        </c:ser>
        <c:ser>
          <c:idx val="1"/>
          <c:order val="1"/>
          <c:tx>
            <c:strRef>
              <c:f>'Table 13.16'!$S$62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13.16'!$Y$63:$Y$79</c:f>
              <c:numCache>
                <c:formatCode>#,##0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35</c:v>
                </c:pt>
                <c:pt idx="9">
                  <c:v>22</c:v>
                </c:pt>
                <c:pt idx="10">
                  <c:v>32</c:v>
                </c:pt>
                <c:pt idx="11">
                  <c:v>21</c:v>
                </c:pt>
                <c:pt idx="12">
                  <c:v>11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B-46F7-9D78-F934E059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13.16'!$Y$83:$Y$90</c:f>
              <c:numCache>
                <c:formatCode>#,##0</c:formatCode>
                <c:ptCount val="8"/>
                <c:pt idx="0">
                  <c:v>15</c:v>
                </c:pt>
                <c:pt idx="1">
                  <c:v>13</c:v>
                </c:pt>
                <c:pt idx="2">
                  <c:v>19</c:v>
                </c:pt>
                <c:pt idx="3">
                  <c:v>12</c:v>
                </c:pt>
                <c:pt idx="4">
                  <c:v>9</c:v>
                </c:pt>
                <c:pt idx="5">
                  <c:v>5</c:v>
                </c:pt>
                <c:pt idx="6">
                  <c:v>17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4394-B910-D6C2FB9EE96E}"/>
            </c:ext>
          </c:extLst>
        </c:ser>
        <c:ser>
          <c:idx val="1"/>
          <c:order val="1"/>
          <c:tx>
            <c:strRef>
              <c:f>'Table 13.16'!$S$92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13.16'!$Y$93:$Y$100</c:f>
              <c:numCache>
                <c:formatCode>#,##0</c:formatCode>
                <c:ptCount val="8"/>
                <c:pt idx="0">
                  <c:v>18</c:v>
                </c:pt>
                <c:pt idx="1">
                  <c:v>29</c:v>
                </c:pt>
                <c:pt idx="2">
                  <c:v>3</c:v>
                </c:pt>
                <c:pt idx="3">
                  <c:v>17</c:v>
                </c:pt>
                <c:pt idx="4">
                  <c:v>19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3-4394-B910-D6C2FB9E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13.16'!$S$1</c:f>
              <c:strCache>
                <c:ptCount val="1"/>
                <c:pt idx="0">
                  <c:v>Wagait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13.16'!$U$8:$Y$8</c:f>
              <c:numCache>
                <c:formatCode>#,##0</c:formatCode>
                <c:ptCount val="5"/>
                <c:pt idx="1">
                  <c:v>53200.9</c:v>
                </c:pt>
                <c:pt idx="2">
                  <c:v>58022.91</c:v>
                </c:pt>
                <c:pt idx="3">
                  <c:v>53719.82</c:v>
                </c:pt>
                <c:pt idx="4">
                  <c:v>54757.02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4B2D-9389-E63B3D863F1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4B2D-9389-E63B3D863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13.16'!$V$4:$Z$4</c:f>
              <c:numCache>
                <c:formatCode>#,##0</c:formatCode>
                <c:ptCount val="5"/>
                <c:pt idx="0">
                  <c:v>408</c:v>
                </c:pt>
                <c:pt idx="1">
                  <c:v>374</c:v>
                </c:pt>
                <c:pt idx="2">
                  <c:v>379</c:v>
                </c:pt>
                <c:pt idx="3">
                  <c:v>405</c:v>
                </c:pt>
                <c:pt idx="4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1-4527-BF6B-A584D28776D3}"/>
            </c:ext>
          </c:extLst>
        </c:ser>
        <c:ser>
          <c:idx val="1"/>
          <c:order val="1"/>
          <c:tx>
            <c:strRef>
              <c:f>'Table 13.16'!$S$7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13.16'!$V$7:$Z$7</c:f>
              <c:numCache>
                <c:formatCode>#,##0</c:formatCode>
                <c:ptCount val="5"/>
                <c:pt idx="0">
                  <c:v>271</c:v>
                </c:pt>
                <c:pt idx="1">
                  <c:v>255</c:v>
                </c:pt>
                <c:pt idx="2">
                  <c:v>256</c:v>
                </c:pt>
                <c:pt idx="3">
                  <c:v>268</c:v>
                </c:pt>
                <c:pt idx="4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1-4527-BF6B-A584D28776D3}"/>
            </c:ext>
          </c:extLst>
        </c:ser>
        <c:ser>
          <c:idx val="2"/>
          <c:order val="2"/>
          <c:tx>
            <c:strRef>
              <c:f>'Table 13.16'!$S$11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13.16'!$V$11:$Z$11</c:f>
              <c:numCache>
                <c:formatCode>#,##0</c:formatCode>
                <c:ptCount val="5"/>
                <c:pt idx="0">
                  <c:v>367</c:v>
                </c:pt>
                <c:pt idx="1">
                  <c:v>339</c:v>
                </c:pt>
                <c:pt idx="2">
                  <c:v>330</c:v>
                </c:pt>
                <c:pt idx="3">
                  <c:v>359</c:v>
                </c:pt>
                <c:pt idx="4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1-4527-BF6B-A584D28776D3}"/>
            </c:ext>
          </c:extLst>
        </c:ser>
        <c:ser>
          <c:idx val="3"/>
          <c:order val="3"/>
          <c:tx>
            <c:strRef>
              <c:f>'Table 13.16'!$S$12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13.16'!$V$12:$Z$12</c:f>
              <c:numCache>
                <c:formatCode>#,##0</c:formatCode>
                <c:ptCount val="5"/>
                <c:pt idx="0">
                  <c:v>43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1-4527-BF6B-A584D287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13.16'!$S$1</c:f>
              <c:strCache>
                <c:ptCount val="1"/>
                <c:pt idx="0">
                  <c:v>Wagait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13.16'!$AB$15:$AB$33</c:f>
              <c:numCache>
                <c:formatCode>0.0%</c:formatCode>
                <c:ptCount val="19"/>
                <c:pt idx="0">
                  <c:v>9.7799511002444987E-3</c:v>
                </c:pt>
                <c:pt idx="1">
                  <c:v>2.6894865525672371E-2</c:v>
                </c:pt>
                <c:pt idx="2">
                  <c:v>9.7799511002444987E-3</c:v>
                </c:pt>
                <c:pt idx="3">
                  <c:v>1.4669926650366748E-2</c:v>
                </c:pt>
                <c:pt idx="4">
                  <c:v>9.2909535452322736E-2</c:v>
                </c:pt>
                <c:pt idx="5">
                  <c:v>2.2004889975550123E-2</c:v>
                </c:pt>
                <c:pt idx="6">
                  <c:v>8.0684596577017112E-2</c:v>
                </c:pt>
                <c:pt idx="7">
                  <c:v>4.1564792176039117E-2</c:v>
                </c:pt>
                <c:pt idx="8">
                  <c:v>5.8679706601466992E-2</c:v>
                </c:pt>
                <c:pt idx="9">
                  <c:v>1.7114914425427872E-2</c:v>
                </c:pt>
                <c:pt idx="10">
                  <c:v>2.2004889975550123E-2</c:v>
                </c:pt>
                <c:pt idx="11">
                  <c:v>1.2224938875305624E-2</c:v>
                </c:pt>
                <c:pt idx="12">
                  <c:v>5.8679706601466992E-2</c:v>
                </c:pt>
                <c:pt idx="13">
                  <c:v>4.4009779951100246E-2</c:v>
                </c:pt>
                <c:pt idx="14">
                  <c:v>0.20537897310513448</c:v>
                </c:pt>
                <c:pt idx="15">
                  <c:v>7.5794621026894868E-2</c:v>
                </c:pt>
                <c:pt idx="16">
                  <c:v>6.1124694376528114E-2</c:v>
                </c:pt>
                <c:pt idx="17">
                  <c:v>5.3789731051344741E-2</c:v>
                </c:pt>
                <c:pt idx="18">
                  <c:v>6.8459657701711488E-2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2-4C6E-8916-4E69EBDB0397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2-4C6E-8916-4E69EBDB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13.16'!$Z$44:$Z$60</c:f>
              <c:numCache>
                <c:formatCode>#,##0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21</c:v>
                </c:pt>
                <c:pt idx="7">
                  <c:v>11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32</c:v>
                </c:pt>
                <c:pt idx="12">
                  <c:v>17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F-4134-B2B9-7234775DF62F}"/>
            </c:ext>
          </c:extLst>
        </c:ser>
        <c:ser>
          <c:idx val="1"/>
          <c:order val="1"/>
          <c:tx>
            <c:strRef>
              <c:f>'Table 13.16'!$S$62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13.16'!$Z$63:$Z$79</c:f>
              <c:numCache>
                <c:formatCode>#,##0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24</c:v>
                </c:pt>
                <c:pt idx="7">
                  <c:v>21</c:v>
                </c:pt>
                <c:pt idx="8">
                  <c:v>23</c:v>
                </c:pt>
                <c:pt idx="9">
                  <c:v>34</c:v>
                </c:pt>
                <c:pt idx="10">
                  <c:v>31</c:v>
                </c:pt>
                <c:pt idx="11">
                  <c:v>27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F-4134-B2B9-7234775DF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13.16'!$Z$83:$Z$90</c:f>
              <c:numCache>
                <c:formatCode>#,##0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22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B-4035-8C7A-41C39A9B7993}"/>
            </c:ext>
          </c:extLst>
        </c:ser>
        <c:ser>
          <c:idx val="1"/>
          <c:order val="1"/>
          <c:tx>
            <c:strRef>
              <c:f>'Table 13.16'!$S$92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13.16'!$Z$93:$Z$100</c:f>
              <c:numCache>
                <c:formatCode>#,##0</c:formatCode>
                <c:ptCount val="8"/>
                <c:pt idx="0">
                  <c:v>15</c:v>
                </c:pt>
                <c:pt idx="1">
                  <c:v>26</c:v>
                </c:pt>
                <c:pt idx="2">
                  <c:v>6</c:v>
                </c:pt>
                <c:pt idx="3">
                  <c:v>14</c:v>
                </c:pt>
                <c:pt idx="4">
                  <c:v>22</c:v>
                </c:pt>
                <c:pt idx="5">
                  <c:v>16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B-4035-8C7A-41C39A9B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13.2'!$V$4:$Z$4</c:f>
              <c:numCache>
                <c:formatCode>#,##0</c:formatCode>
                <c:ptCount val="5"/>
                <c:pt idx="0">
                  <c:v>3514</c:v>
                </c:pt>
                <c:pt idx="1">
                  <c:v>2960</c:v>
                </c:pt>
                <c:pt idx="2">
                  <c:v>3467</c:v>
                </c:pt>
                <c:pt idx="3">
                  <c:v>3545</c:v>
                </c:pt>
                <c:pt idx="4">
                  <c:v>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8-4ECD-A1E6-F2E80113DABC}"/>
            </c:ext>
          </c:extLst>
        </c:ser>
        <c:ser>
          <c:idx val="1"/>
          <c:order val="1"/>
          <c:tx>
            <c:strRef>
              <c:f>'Table 13.2'!$S$7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13.2'!$V$7:$Z$7</c:f>
              <c:numCache>
                <c:formatCode>#,##0</c:formatCode>
                <c:ptCount val="5"/>
                <c:pt idx="0">
                  <c:v>2367</c:v>
                </c:pt>
                <c:pt idx="1">
                  <c:v>2034</c:v>
                </c:pt>
                <c:pt idx="2">
                  <c:v>2407</c:v>
                </c:pt>
                <c:pt idx="3">
                  <c:v>2369</c:v>
                </c:pt>
                <c:pt idx="4">
                  <c:v>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8-4ECD-A1E6-F2E80113DABC}"/>
            </c:ext>
          </c:extLst>
        </c:ser>
        <c:ser>
          <c:idx val="2"/>
          <c:order val="2"/>
          <c:tx>
            <c:strRef>
              <c:f>'Table 13.2'!$S$11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13.2'!$V$11:$Z$11</c:f>
              <c:numCache>
                <c:formatCode>#,##0</c:formatCode>
                <c:ptCount val="5"/>
                <c:pt idx="0">
                  <c:v>3375</c:v>
                </c:pt>
                <c:pt idx="1">
                  <c:v>2856</c:v>
                </c:pt>
                <c:pt idx="2">
                  <c:v>3327</c:v>
                </c:pt>
                <c:pt idx="3">
                  <c:v>3415</c:v>
                </c:pt>
                <c:pt idx="4">
                  <c:v>3590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8-4ECD-A1E6-F2E80113DABC}"/>
            </c:ext>
          </c:extLst>
        </c:ser>
        <c:ser>
          <c:idx val="3"/>
          <c:order val="3"/>
          <c:tx>
            <c:strRef>
              <c:f>'Table 13.2'!$S$12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13.2'!$V$12:$Z$12</c:f>
              <c:numCache>
                <c:formatCode>#,##0</c:formatCode>
                <c:ptCount val="5"/>
                <c:pt idx="0">
                  <c:v>140</c:v>
                </c:pt>
                <c:pt idx="1">
                  <c:v>100</c:v>
                </c:pt>
                <c:pt idx="2">
                  <c:v>136</c:v>
                </c:pt>
                <c:pt idx="3">
                  <c:v>130</c:v>
                </c:pt>
                <c:pt idx="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8-4ECD-A1E6-F2E80113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13.16'!$S$1</c:f>
              <c:strCache>
                <c:ptCount val="1"/>
                <c:pt idx="0">
                  <c:v>Wagait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13.16'!$V$8:$Z$8</c:f>
              <c:numCache>
                <c:formatCode>#,##0</c:formatCode>
                <c:ptCount val="5"/>
                <c:pt idx="0">
                  <c:v>53200.9</c:v>
                </c:pt>
                <c:pt idx="1">
                  <c:v>58022.91</c:v>
                </c:pt>
                <c:pt idx="2">
                  <c:v>53719.82</c:v>
                </c:pt>
                <c:pt idx="3">
                  <c:v>54757.02</c:v>
                </c:pt>
                <c:pt idx="4">
                  <c:v>44285.85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0-4FFD-9E82-39C3B7E5AC4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0-4FFD-9E82-39C3B7E5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13.17'!$U$4:$Y$4</c:f>
              <c:numCache>
                <c:formatCode>#,##0</c:formatCode>
                <c:ptCount val="5"/>
                <c:pt idx="1">
                  <c:v>1901</c:v>
                </c:pt>
                <c:pt idx="2">
                  <c:v>1564</c:v>
                </c:pt>
                <c:pt idx="3">
                  <c:v>1911</c:v>
                </c:pt>
                <c:pt idx="4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C-40ED-BE3C-BB0C7EAEAF9D}"/>
            </c:ext>
          </c:extLst>
        </c:ser>
        <c:ser>
          <c:idx val="1"/>
          <c:order val="1"/>
          <c:tx>
            <c:strRef>
              <c:f>'Table 13.17'!$S$7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13.17'!$U$7:$Y$7</c:f>
              <c:numCache>
                <c:formatCode>#,##0</c:formatCode>
                <c:ptCount val="5"/>
                <c:pt idx="1">
                  <c:v>1354</c:v>
                </c:pt>
                <c:pt idx="2">
                  <c:v>1074</c:v>
                </c:pt>
                <c:pt idx="3">
                  <c:v>1377</c:v>
                </c:pt>
                <c:pt idx="4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C-40ED-BE3C-BB0C7EAEAF9D}"/>
            </c:ext>
          </c:extLst>
        </c:ser>
        <c:ser>
          <c:idx val="2"/>
          <c:order val="2"/>
          <c:tx>
            <c:strRef>
              <c:f>'Table 13.17'!$S$11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13.17'!$U$11:$Y$11</c:f>
              <c:numCache>
                <c:formatCode>#,##0</c:formatCode>
                <c:ptCount val="5"/>
                <c:pt idx="1">
                  <c:v>1864</c:v>
                </c:pt>
                <c:pt idx="2">
                  <c:v>1525</c:v>
                </c:pt>
                <c:pt idx="3">
                  <c:v>1877</c:v>
                </c:pt>
                <c:pt idx="4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C-40ED-BE3C-BB0C7EAEAF9D}"/>
            </c:ext>
          </c:extLst>
        </c:ser>
        <c:ser>
          <c:idx val="3"/>
          <c:order val="3"/>
          <c:tx>
            <c:strRef>
              <c:f>'Table 13.17'!$S$12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13.17'!$U$12:$Y$12</c:f>
              <c:numCache>
                <c:formatCode>#,##0</c:formatCode>
                <c:ptCount val="5"/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C-40ED-BE3C-BB0C7EAE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13.17'!$S$1</c:f>
              <c:strCache>
                <c:ptCount val="1"/>
                <c:pt idx="0">
                  <c:v>West Arnhem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13.17'!$AB$15:$AB$33</c:f>
              <c:numCache>
                <c:formatCode>0.0%</c:formatCode>
                <c:ptCount val="19"/>
                <c:pt idx="0">
                  <c:v>0.14129353233830846</c:v>
                </c:pt>
                <c:pt idx="1">
                  <c:v>2.935323383084577E-2</c:v>
                </c:pt>
                <c:pt idx="2">
                  <c:v>2.9850746268656717E-3</c:v>
                </c:pt>
                <c:pt idx="3">
                  <c:v>6.965174129353234E-3</c:v>
                </c:pt>
                <c:pt idx="4">
                  <c:v>2.935323383084577E-2</c:v>
                </c:pt>
                <c:pt idx="5">
                  <c:v>1.8407960199004977E-2</c:v>
                </c:pt>
                <c:pt idx="6">
                  <c:v>9.7512437810945277E-2</c:v>
                </c:pt>
                <c:pt idx="7">
                  <c:v>0.11741293532338308</c:v>
                </c:pt>
                <c:pt idx="8">
                  <c:v>1.4427860696517412E-2</c:v>
                </c:pt>
                <c:pt idx="9">
                  <c:v>2.9850746268656717E-3</c:v>
                </c:pt>
                <c:pt idx="10">
                  <c:v>4.9751243781094526E-3</c:v>
                </c:pt>
                <c:pt idx="11">
                  <c:v>2.4875621890547263E-3</c:v>
                </c:pt>
                <c:pt idx="12">
                  <c:v>3.4328358208955224E-2</c:v>
                </c:pt>
                <c:pt idx="13">
                  <c:v>3.2338308457711441E-2</c:v>
                </c:pt>
                <c:pt idx="14">
                  <c:v>0.14477611940298507</c:v>
                </c:pt>
                <c:pt idx="15">
                  <c:v>0.13383084577114429</c:v>
                </c:pt>
                <c:pt idx="16">
                  <c:v>2.8358208955223882E-2</c:v>
                </c:pt>
                <c:pt idx="17">
                  <c:v>4.975124378109453E-2</c:v>
                </c:pt>
                <c:pt idx="18">
                  <c:v>9.0547263681592036E-2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9-4FF2-8117-F2C26685FD7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9-4FF2-8117-F2C26685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13.17'!$Y$44:$Y$60</c:f>
              <c:numCache>
                <c:formatCode>#,##0</c:formatCode>
                <c:ptCount val="17"/>
                <c:pt idx="0">
                  <c:v>3</c:v>
                </c:pt>
                <c:pt idx="1">
                  <c:v>8</c:v>
                </c:pt>
                <c:pt idx="2">
                  <c:v>39</c:v>
                </c:pt>
                <c:pt idx="3">
                  <c:v>76</c:v>
                </c:pt>
                <c:pt idx="4">
                  <c:v>135</c:v>
                </c:pt>
                <c:pt idx="5">
                  <c:v>127</c:v>
                </c:pt>
                <c:pt idx="6">
                  <c:v>130</c:v>
                </c:pt>
                <c:pt idx="7">
                  <c:v>85</c:v>
                </c:pt>
                <c:pt idx="8">
                  <c:v>108</c:v>
                </c:pt>
                <c:pt idx="9">
                  <c:v>78</c:v>
                </c:pt>
                <c:pt idx="10">
                  <c:v>88</c:v>
                </c:pt>
                <c:pt idx="11">
                  <c:v>48</c:v>
                </c:pt>
                <c:pt idx="12">
                  <c:v>25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D-4EC1-8AD8-9E4F4F541606}"/>
            </c:ext>
          </c:extLst>
        </c:ser>
        <c:ser>
          <c:idx val="1"/>
          <c:order val="1"/>
          <c:tx>
            <c:strRef>
              <c:f>'Table 13.17'!$S$62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13.17'!$Y$63:$Y$79</c:f>
              <c:numCache>
                <c:formatCode>#,##0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58</c:v>
                </c:pt>
                <c:pt idx="3">
                  <c:v>63</c:v>
                </c:pt>
                <c:pt idx="4">
                  <c:v>133</c:v>
                </c:pt>
                <c:pt idx="5">
                  <c:v>161</c:v>
                </c:pt>
                <c:pt idx="6">
                  <c:v>103</c:v>
                </c:pt>
                <c:pt idx="7">
                  <c:v>75</c:v>
                </c:pt>
                <c:pt idx="8">
                  <c:v>95</c:v>
                </c:pt>
                <c:pt idx="9">
                  <c:v>90</c:v>
                </c:pt>
                <c:pt idx="10">
                  <c:v>53</c:v>
                </c:pt>
                <c:pt idx="11">
                  <c:v>44</c:v>
                </c:pt>
                <c:pt idx="12">
                  <c:v>26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D-4EC1-8AD8-9E4F4F54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13.17'!$Y$83:$Y$90</c:f>
              <c:numCache>
                <c:formatCode>#,##0</c:formatCode>
                <c:ptCount val="8"/>
                <c:pt idx="0">
                  <c:v>49</c:v>
                </c:pt>
                <c:pt idx="1">
                  <c:v>144</c:v>
                </c:pt>
                <c:pt idx="2">
                  <c:v>111</c:v>
                </c:pt>
                <c:pt idx="3">
                  <c:v>88</c:v>
                </c:pt>
                <c:pt idx="4">
                  <c:v>20</c:v>
                </c:pt>
                <c:pt idx="5">
                  <c:v>4</c:v>
                </c:pt>
                <c:pt idx="6">
                  <c:v>36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F-402D-AA82-298A407C6735}"/>
            </c:ext>
          </c:extLst>
        </c:ser>
        <c:ser>
          <c:idx val="1"/>
          <c:order val="1"/>
          <c:tx>
            <c:strRef>
              <c:f>'Table 13.17'!$S$92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13.17'!$Y$93:$Y$100</c:f>
              <c:numCache>
                <c:formatCode>#,##0</c:formatCode>
                <c:ptCount val="8"/>
                <c:pt idx="0">
                  <c:v>51</c:v>
                </c:pt>
                <c:pt idx="1">
                  <c:v>128</c:v>
                </c:pt>
                <c:pt idx="2">
                  <c:v>17</c:v>
                </c:pt>
                <c:pt idx="3">
                  <c:v>122</c:v>
                </c:pt>
                <c:pt idx="4">
                  <c:v>63</c:v>
                </c:pt>
                <c:pt idx="5">
                  <c:v>34</c:v>
                </c:pt>
                <c:pt idx="6">
                  <c:v>4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F-402D-AA82-298A407C6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13.17'!$S$1</c:f>
              <c:strCache>
                <c:ptCount val="1"/>
                <c:pt idx="0">
                  <c:v>West Arnhem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13.17'!$U$8:$Y$8</c:f>
              <c:numCache>
                <c:formatCode>#,##0</c:formatCode>
                <c:ptCount val="5"/>
                <c:pt idx="1">
                  <c:v>39694.080000000002</c:v>
                </c:pt>
                <c:pt idx="2">
                  <c:v>39879.53</c:v>
                </c:pt>
                <c:pt idx="3">
                  <c:v>25942.42</c:v>
                </c:pt>
                <c:pt idx="4">
                  <c:v>26176.94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1-487D-A362-56DEBD77FE6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1-487D-A362-56DEBD77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13.17'!$V$4:$Z$4</c:f>
              <c:numCache>
                <c:formatCode>#,##0</c:formatCode>
                <c:ptCount val="5"/>
                <c:pt idx="0">
                  <c:v>1901</c:v>
                </c:pt>
                <c:pt idx="1">
                  <c:v>1564</c:v>
                </c:pt>
                <c:pt idx="2">
                  <c:v>1911</c:v>
                </c:pt>
                <c:pt idx="3">
                  <c:v>1890</c:v>
                </c:pt>
                <c:pt idx="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4-4982-88A2-2525D91B0C2B}"/>
            </c:ext>
          </c:extLst>
        </c:ser>
        <c:ser>
          <c:idx val="1"/>
          <c:order val="1"/>
          <c:tx>
            <c:strRef>
              <c:f>'Table 13.17'!$S$7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13.17'!$V$7:$Z$7</c:f>
              <c:numCache>
                <c:formatCode>#,##0</c:formatCode>
                <c:ptCount val="5"/>
                <c:pt idx="0">
                  <c:v>1354</c:v>
                </c:pt>
                <c:pt idx="1">
                  <c:v>1074</c:v>
                </c:pt>
                <c:pt idx="2">
                  <c:v>1377</c:v>
                </c:pt>
                <c:pt idx="3">
                  <c:v>1274</c:v>
                </c:pt>
                <c:pt idx="4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4-4982-88A2-2525D91B0C2B}"/>
            </c:ext>
          </c:extLst>
        </c:ser>
        <c:ser>
          <c:idx val="2"/>
          <c:order val="2"/>
          <c:tx>
            <c:strRef>
              <c:f>'Table 13.17'!$S$11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13.17'!$V$11:$Z$11</c:f>
              <c:numCache>
                <c:formatCode>#,##0</c:formatCode>
                <c:ptCount val="5"/>
                <c:pt idx="0">
                  <c:v>1864</c:v>
                </c:pt>
                <c:pt idx="1">
                  <c:v>1525</c:v>
                </c:pt>
                <c:pt idx="2">
                  <c:v>1877</c:v>
                </c:pt>
                <c:pt idx="3">
                  <c:v>1860</c:v>
                </c:pt>
                <c:pt idx="4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4-4982-88A2-2525D91B0C2B}"/>
            </c:ext>
          </c:extLst>
        </c:ser>
        <c:ser>
          <c:idx val="3"/>
          <c:order val="3"/>
          <c:tx>
            <c:strRef>
              <c:f>'Table 13.17'!$S$12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13.17'!$V$12:$Z$12</c:f>
              <c:numCache>
                <c:formatCode>#,##0</c:formatCode>
                <c:ptCount val="5"/>
                <c:pt idx="0">
                  <c:v>40</c:v>
                </c:pt>
                <c:pt idx="1">
                  <c:v>37</c:v>
                </c:pt>
                <c:pt idx="2">
                  <c:v>36</c:v>
                </c:pt>
                <c:pt idx="3">
                  <c:v>30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4-4982-88A2-2525D91B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13.17'!$S$1</c:f>
              <c:strCache>
                <c:ptCount val="1"/>
                <c:pt idx="0">
                  <c:v>West Arnhem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13.17'!$AB$15:$AB$33</c:f>
              <c:numCache>
                <c:formatCode>0.0%</c:formatCode>
                <c:ptCount val="19"/>
                <c:pt idx="0">
                  <c:v>0.14129353233830846</c:v>
                </c:pt>
                <c:pt idx="1">
                  <c:v>2.935323383084577E-2</c:v>
                </c:pt>
                <c:pt idx="2">
                  <c:v>2.9850746268656717E-3</c:v>
                </c:pt>
                <c:pt idx="3">
                  <c:v>6.965174129353234E-3</c:v>
                </c:pt>
                <c:pt idx="4">
                  <c:v>2.935323383084577E-2</c:v>
                </c:pt>
                <c:pt idx="5">
                  <c:v>1.8407960199004977E-2</c:v>
                </c:pt>
                <c:pt idx="6">
                  <c:v>9.7512437810945277E-2</c:v>
                </c:pt>
                <c:pt idx="7">
                  <c:v>0.11741293532338308</c:v>
                </c:pt>
                <c:pt idx="8">
                  <c:v>1.4427860696517412E-2</c:v>
                </c:pt>
                <c:pt idx="9">
                  <c:v>2.9850746268656717E-3</c:v>
                </c:pt>
                <c:pt idx="10">
                  <c:v>4.9751243781094526E-3</c:v>
                </c:pt>
                <c:pt idx="11">
                  <c:v>2.4875621890547263E-3</c:v>
                </c:pt>
                <c:pt idx="12">
                  <c:v>3.4328358208955224E-2</c:v>
                </c:pt>
                <c:pt idx="13">
                  <c:v>3.2338308457711441E-2</c:v>
                </c:pt>
                <c:pt idx="14">
                  <c:v>0.14477611940298507</c:v>
                </c:pt>
                <c:pt idx="15">
                  <c:v>0.13383084577114429</c:v>
                </c:pt>
                <c:pt idx="16">
                  <c:v>2.8358208955223882E-2</c:v>
                </c:pt>
                <c:pt idx="17">
                  <c:v>4.975124378109453E-2</c:v>
                </c:pt>
                <c:pt idx="18">
                  <c:v>9.0547263681592036E-2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E-437D-B5F9-62BD906ED4C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E-437D-B5F9-62BD906E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13.17'!$Z$44:$Z$60</c:f>
              <c:numCache>
                <c:formatCode>#,##0</c:formatCode>
                <c:ptCount val="17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108</c:v>
                </c:pt>
                <c:pt idx="4">
                  <c:v>174</c:v>
                </c:pt>
                <c:pt idx="5">
                  <c:v>132</c:v>
                </c:pt>
                <c:pt idx="6">
                  <c:v>106</c:v>
                </c:pt>
                <c:pt idx="7">
                  <c:v>79</c:v>
                </c:pt>
                <c:pt idx="8">
                  <c:v>96</c:v>
                </c:pt>
                <c:pt idx="9">
                  <c:v>90</c:v>
                </c:pt>
                <c:pt idx="10">
                  <c:v>75</c:v>
                </c:pt>
                <c:pt idx="11">
                  <c:v>67</c:v>
                </c:pt>
                <c:pt idx="12">
                  <c:v>18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9-48F1-B2C5-87BEB7A19214}"/>
            </c:ext>
          </c:extLst>
        </c:ser>
        <c:ser>
          <c:idx val="1"/>
          <c:order val="1"/>
          <c:tx>
            <c:strRef>
              <c:f>'Table 13.17'!$S$62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13.17'!$Z$63:$Z$79</c:f>
              <c:numCache>
                <c:formatCode>#,##0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58</c:v>
                </c:pt>
                <c:pt idx="3">
                  <c:v>97</c:v>
                </c:pt>
                <c:pt idx="4">
                  <c:v>143</c:v>
                </c:pt>
                <c:pt idx="5">
                  <c:v>177</c:v>
                </c:pt>
                <c:pt idx="6">
                  <c:v>111</c:v>
                </c:pt>
                <c:pt idx="7">
                  <c:v>103</c:v>
                </c:pt>
                <c:pt idx="8">
                  <c:v>82</c:v>
                </c:pt>
                <c:pt idx="9">
                  <c:v>99</c:v>
                </c:pt>
                <c:pt idx="10">
                  <c:v>57</c:v>
                </c:pt>
                <c:pt idx="11">
                  <c:v>43</c:v>
                </c:pt>
                <c:pt idx="12">
                  <c:v>23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9-48F1-B2C5-87BEB7A1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13.17'!$Z$83:$Z$90</c:f>
              <c:numCache>
                <c:formatCode>#,##0</c:formatCode>
                <c:ptCount val="8"/>
                <c:pt idx="0">
                  <c:v>45</c:v>
                </c:pt>
                <c:pt idx="1">
                  <c:v>153</c:v>
                </c:pt>
                <c:pt idx="2">
                  <c:v>95</c:v>
                </c:pt>
                <c:pt idx="3">
                  <c:v>82</c:v>
                </c:pt>
                <c:pt idx="4">
                  <c:v>22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1-4E1B-9970-F22E4E29CAE3}"/>
            </c:ext>
          </c:extLst>
        </c:ser>
        <c:ser>
          <c:idx val="1"/>
          <c:order val="1"/>
          <c:tx>
            <c:strRef>
              <c:f>'Table 13.17'!$S$92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13.17'!$Z$93:$Z$100</c:f>
              <c:numCache>
                <c:formatCode>#,##0</c:formatCode>
                <c:ptCount val="8"/>
                <c:pt idx="0">
                  <c:v>42</c:v>
                </c:pt>
                <c:pt idx="1">
                  <c:v>133</c:v>
                </c:pt>
                <c:pt idx="2">
                  <c:v>19</c:v>
                </c:pt>
                <c:pt idx="3">
                  <c:v>123</c:v>
                </c:pt>
                <c:pt idx="4">
                  <c:v>62</c:v>
                </c:pt>
                <c:pt idx="5">
                  <c:v>36</c:v>
                </c:pt>
                <c:pt idx="6">
                  <c:v>10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1-4E1B-9970-F22E4E29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13.2'!$S$1</c:f>
              <c:strCache>
                <c:ptCount val="1"/>
                <c:pt idx="0">
                  <c:v>Barkly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13.2'!$AB$15:$AB$33</c:f>
              <c:numCache>
                <c:formatCode>0.0%</c:formatCode>
                <c:ptCount val="19"/>
                <c:pt idx="0">
                  <c:v>6.8297929550954553E-2</c:v>
                </c:pt>
                <c:pt idx="1">
                  <c:v>1.2637805861790804E-2</c:v>
                </c:pt>
                <c:pt idx="2">
                  <c:v>1.12933584296854E-2</c:v>
                </c:pt>
                <c:pt idx="3">
                  <c:v>4.3022317827372952E-3</c:v>
                </c:pt>
                <c:pt idx="4">
                  <c:v>5.9155687012637806E-2</c:v>
                </c:pt>
                <c:pt idx="5">
                  <c:v>3.7644528098951329E-3</c:v>
                </c:pt>
                <c:pt idx="6">
                  <c:v>0.1099757999462221</c:v>
                </c:pt>
                <c:pt idx="7">
                  <c:v>6.8297929550954553E-2</c:v>
                </c:pt>
                <c:pt idx="8">
                  <c:v>1.452003226673837E-2</c:v>
                </c:pt>
                <c:pt idx="9">
                  <c:v>4.3022317827372952E-3</c:v>
                </c:pt>
                <c:pt idx="10">
                  <c:v>7.5289056197902658E-3</c:v>
                </c:pt>
                <c:pt idx="11">
                  <c:v>9.6800215111589143E-3</c:v>
                </c:pt>
                <c:pt idx="12">
                  <c:v>3.5224522721161604E-2</c:v>
                </c:pt>
                <c:pt idx="13">
                  <c:v>3.8182307071793493E-2</c:v>
                </c:pt>
                <c:pt idx="14">
                  <c:v>0.22048937886528636</c:v>
                </c:pt>
                <c:pt idx="15">
                  <c:v>0.12879806399569776</c:v>
                </c:pt>
                <c:pt idx="16">
                  <c:v>0.13202473783275073</c:v>
                </c:pt>
                <c:pt idx="17">
                  <c:v>6.4533476741059428E-3</c:v>
                </c:pt>
                <c:pt idx="18">
                  <c:v>4.4904544232320515E-2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5-4D0D-8DB3-66C46AC7721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5-4D0D-8DB3-66C46AC7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13.17'!$S$1</c:f>
              <c:strCache>
                <c:ptCount val="1"/>
                <c:pt idx="0">
                  <c:v>West Arnhem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13.17'!$V$8:$Z$8</c:f>
              <c:numCache>
                <c:formatCode>#,##0</c:formatCode>
                <c:ptCount val="5"/>
                <c:pt idx="0">
                  <c:v>39694.080000000002</c:v>
                </c:pt>
                <c:pt idx="1">
                  <c:v>39879.53</c:v>
                </c:pt>
                <c:pt idx="2">
                  <c:v>25942.42</c:v>
                </c:pt>
                <c:pt idx="3">
                  <c:v>26176.94</c:v>
                </c:pt>
                <c:pt idx="4">
                  <c:v>22204.94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C-487F-971B-A48D0A83F1A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C-487F-971B-A48D0A83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13.18'!$U$4:$Y$4</c:f>
              <c:numCache>
                <c:formatCode>#,##0</c:formatCode>
                <c:ptCount val="5"/>
                <c:pt idx="1">
                  <c:v>741</c:v>
                </c:pt>
                <c:pt idx="2">
                  <c:v>717</c:v>
                </c:pt>
                <c:pt idx="3">
                  <c:v>580</c:v>
                </c:pt>
                <c:pt idx="4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2-4587-A41A-31905C1BFE64}"/>
            </c:ext>
          </c:extLst>
        </c:ser>
        <c:ser>
          <c:idx val="1"/>
          <c:order val="1"/>
          <c:tx>
            <c:strRef>
              <c:f>'Table 13.18'!$S$7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13.18'!$U$7:$Y$7</c:f>
              <c:numCache>
                <c:formatCode>#,##0</c:formatCode>
                <c:ptCount val="5"/>
                <c:pt idx="1">
                  <c:v>556</c:v>
                </c:pt>
                <c:pt idx="2">
                  <c:v>592</c:v>
                </c:pt>
                <c:pt idx="3">
                  <c:v>489</c:v>
                </c:pt>
                <c:pt idx="4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2-4587-A41A-31905C1BFE64}"/>
            </c:ext>
          </c:extLst>
        </c:ser>
        <c:ser>
          <c:idx val="2"/>
          <c:order val="2"/>
          <c:tx>
            <c:strRef>
              <c:f>'Table 13.18'!$S$11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13.18'!$U$11:$Y$11</c:f>
              <c:numCache>
                <c:formatCode>#,##0</c:formatCode>
                <c:ptCount val="5"/>
                <c:pt idx="1">
                  <c:v>727</c:v>
                </c:pt>
                <c:pt idx="2">
                  <c:v>710</c:v>
                </c:pt>
                <c:pt idx="3">
                  <c:v>567</c:v>
                </c:pt>
                <c:pt idx="4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2-4587-A41A-31905C1BFE64}"/>
            </c:ext>
          </c:extLst>
        </c:ser>
        <c:ser>
          <c:idx val="3"/>
          <c:order val="3"/>
          <c:tx>
            <c:strRef>
              <c:f>'Table 13.18'!$S$12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13.18'!$U$12:$Y$12</c:f>
              <c:numCache>
                <c:formatCode>#,##0</c:formatCode>
                <c:ptCount val="5"/>
                <c:pt idx="1">
                  <c:v>13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2-4587-A41A-31905C1B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13.18'!$S$1</c:f>
              <c:strCache>
                <c:ptCount val="1"/>
                <c:pt idx="0">
                  <c:v>West Daly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13.18'!$AB$15:$AB$33</c:f>
              <c:numCache>
                <c:formatCode>0.0%</c:formatCode>
                <c:ptCount val="19"/>
                <c:pt idx="0">
                  <c:v>8.9552238805970154E-3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0.26119402985074625</c:v>
                </c:pt>
                <c:pt idx="5">
                  <c:v>0</c:v>
                </c:pt>
                <c:pt idx="6">
                  <c:v>5.2238805970149252E-2</c:v>
                </c:pt>
                <c:pt idx="7">
                  <c:v>2.8358208955223882E-2</c:v>
                </c:pt>
                <c:pt idx="8">
                  <c:v>1.7910447761194031E-2</c:v>
                </c:pt>
                <c:pt idx="9">
                  <c:v>0</c:v>
                </c:pt>
                <c:pt idx="10">
                  <c:v>6.5671641791044774E-2</c:v>
                </c:pt>
                <c:pt idx="11">
                  <c:v>0</c:v>
                </c:pt>
                <c:pt idx="12">
                  <c:v>5.0746268656716415E-2</c:v>
                </c:pt>
                <c:pt idx="13">
                  <c:v>2.0895522388059702E-2</c:v>
                </c:pt>
                <c:pt idx="14">
                  <c:v>0.17611940298507461</c:v>
                </c:pt>
                <c:pt idx="15">
                  <c:v>0.19253731343283581</c:v>
                </c:pt>
                <c:pt idx="16">
                  <c:v>8.9552238805970144E-2</c:v>
                </c:pt>
                <c:pt idx="17">
                  <c:v>0</c:v>
                </c:pt>
                <c:pt idx="18">
                  <c:v>2.3880597014925373E-2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C-4460-92CA-BED646D00B1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C-4460-92CA-BED646D00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13.18'!$Y$44:$Y$60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32</c:v>
                </c:pt>
                <c:pt idx="4">
                  <c:v>54</c:v>
                </c:pt>
                <c:pt idx="5">
                  <c:v>33</c:v>
                </c:pt>
                <c:pt idx="6">
                  <c:v>35</c:v>
                </c:pt>
                <c:pt idx="7">
                  <c:v>30</c:v>
                </c:pt>
                <c:pt idx="8">
                  <c:v>27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3-4593-8B88-B8D2D78A75C9}"/>
            </c:ext>
          </c:extLst>
        </c:ser>
        <c:ser>
          <c:idx val="1"/>
          <c:order val="1"/>
          <c:tx>
            <c:strRef>
              <c:f>'Table 13.18'!$S$62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13.18'!$Y$63:$Y$79</c:f>
              <c:numCache>
                <c:formatCode>#,##0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18</c:v>
                </c:pt>
                <c:pt idx="3">
                  <c:v>31</c:v>
                </c:pt>
                <c:pt idx="4">
                  <c:v>56</c:v>
                </c:pt>
                <c:pt idx="5">
                  <c:v>49</c:v>
                </c:pt>
                <c:pt idx="6">
                  <c:v>66</c:v>
                </c:pt>
                <c:pt idx="7">
                  <c:v>37</c:v>
                </c:pt>
                <c:pt idx="8">
                  <c:v>29</c:v>
                </c:pt>
                <c:pt idx="9">
                  <c:v>29</c:v>
                </c:pt>
                <c:pt idx="10">
                  <c:v>25</c:v>
                </c:pt>
                <c:pt idx="11">
                  <c:v>16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3-4593-8B88-B8D2D78A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13.18'!$Y$83:$Y$90</c:f>
              <c:numCache>
                <c:formatCode>#,##0</c:formatCode>
                <c:ptCount val="8"/>
                <c:pt idx="0">
                  <c:v>14</c:v>
                </c:pt>
                <c:pt idx="1">
                  <c:v>32</c:v>
                </c:pt>
                <c:pt idx="2">
                  <c:v>27</c:v>
                </c:pt>
                <c:pt idx="3">
                  <c:v>64</c:v>
                </c:pt>
                <c:pt idx="4">
                  <c:v>7</c:v>
                </c:pt>
                <c:pt idx="5">
                  <c:v>3</c:v>
                </c:pt>
                <c:pt idx="6">
                  <c:v>10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E-4D40-A526-EC6BF6C20CCB}"/>
            </c:ext>
          </c:extLst>
        </c:ser>
        <c:ser>
          <c:idx val="1"/>
          <c:order val="1"/>
          <c:tx>
            <c:strRef>
              <c:f>'Table 13.18'!$S$92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13.18'!$Y$93:$Y$100</c:f>
              <c:numCache>
                <c:formatCode>#,##0</c:formatCode>
                <c:ptCount val="8"/>
                <c:pt idx="0">
                  <c:v>12</c:v>
                </c:pt>
                <c:pt idx="1">
                  <c:v>73</c:v>
                </c:pt>
                <c:pt idx="2">
                  <c:v>6</c:v>
                </c:pt>
                <c:pt idx="3">
                  <c:v>97</c:v>
                </c:pt>
                <c:pt idx="4">
                  <c:v>31</c:v>
                </c:pt>
                <c:pt idx="5">
                  <c:v>5</c:v>
                </c:pt>
                <c:pt idx="6">
                  <c:v>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E-4D40-A526-EC6BF6C2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13.18'!$S$1</c:f>
              <c:strCache>
                <c:ptCount val="1"/>
                <c:pt idx="0">
                  <c:v>West Daly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13.18'!$U$8:$Y$8</c:f>
              <c:numCache>
                <c:formatCode>#,##0</c:formatCode>
                <c:ptCount val="5"/>
                <c:pt idx="1">
                  <c:v>30730.91</c:v>
                </c:pt>
                <c:pt idx="2">
                  <c:v>30987</c:v>
                </c:pt>
                <c:pt idx="3">
                  <c:v>29032.46</c:v>
                </c:pt>
                <c:pt idx="4">
                  <c:v>36330.54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7-4935-91F3-43BFF67F0DC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7-4935-91F3-43BFF67F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13.18'!$V$4:$Z$4</c:f>
              <c:numCache>
                <c:formatCode>#,##0</c:formatCode>
                <c:ptCount val="5"/>
                <c:pt idx="0">
                  <c:v>741</c:v>
                </c:pt>
                <c:pt idx="1">
                  <c:v>717</c:v>
                </c:pt>
                <c:pt idx="2">
                  <c:v>580</c:v>
                </c:pt>
                <c:pt idx="3">
                  <c:v>648</c:v>
                </c:pt>
                <c:pt idx="4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0-4B4C-BCF5-89B0195F0EFF}"/>
            </c:ext>
          </c:extLst>
        </c:ser>
        <c:ser>
          <c:idx val="1"/>
          <c:order val="1"/>
          <c:tx>
            <c:strRef>
              <c:f>'Table 13.18'!$S$7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13.18'!$V$7:$Z$7</c:f>
              <c:numCache>
                <c:formatCode>#,##0</c:formatCode>
                <c:ptCount val="5"/>
                <c:pt idx="0">
                  <c:v>556</c:v>
                </c:pt>
                <c:pt idx="1">
                  <c:v>592</c:v>
                </c:pt>
                <c:pt idx="2">
                  <c:v>489</c:v>
                </c:pt>
                <c:pt idx="3">
                  <c:v>515</c:v>
                </c:pt>
                <c:pt idx="4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0-4B4C-BCF5-89B0195F0EFF}"/>
            </c:ext>
          </c:extLst>
        </c:ser>
        <c:ser>
          <c:idx val="2"/>
          <c:order val="2"/>
          <c:tx>
            <c:strRef>
              <c:f>'Table 13.18'!$S$11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13.18'!$V$11:$Z$11</c:f>
              <c:numCache>
                <c:formatCode>#,##0</c:formatCode>
                <c:ptCount val="5"/>
                <c:pt idx="0">
                  <c:v>727</c:v>
                </c:pt>
                <c:pt idx="1">
                  <c:v>710</c:v>
                </c:pt>
                <c:pt idx="2">
                  <c:v>567</c:v>
                </c:pt>
                <c:pt idx="3">
                  <c:v>639</c:v>
                </c:pt>
                <c:pt idx="4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0-4B4C-BCF5-89B0195F0EFF}"/>
            </c:ext>
          </c:extLst>
        </c:ser>
        <c:ser>
          <c:idx val="3"/>
          <c:order val="3"/>
          <c:tx>
            <c:strRef>
              <c:f>'Table 13.18'!$S$12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13.18'!$V$12:$Z$12</c:f>
              <c:numCache>
                <c:formatCode>#,##0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0-4B4C-BCF5-89B0195F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13.18'!$S$1</c:f>
              <c:strCache>
                <c:ptCount val="1"/>
                <c:pt idx="0">
                  <c:v>West Daly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13.18'!$AB$15:$AB$33</c:f>
              <c:numCache>
                <c:formatCode>0.0%</c:formatCode>
                <c:ptCount val="19"/>
                <c:pt idx="0">
                  <c:v>8.9552238805970154E-3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0.26119402985074625</c:v>
                </c:pt>
                <c:pt idx="5">
                  <c:v>0</c:v>
                </c:pt>
                <c:pt idx="6">
                  <c:v>5.2238805970149252E-2</c:v>
                </c:pt>
                <c:pt idx="7">
                  <c:v>2.8358208955223882E-2</c:v>
                </c:pt>
                <c:pt idx="8">
                  <c:v>1.7910447761194031E-2</c:v>
                </c:pt>
                <c:pt idx="9">
                  <c:v>0</c:v>
                </c:pt>
                <c:pt idx="10">
                  <c:v>6.5671641791044774E-2</c:v>
                </c:pt>
                <c:pt idx="11">
                  <c:v>0</c:v>
                </c:pt>
                <c:pt idx="12">
                  <c:v>5.0746268656716415E-2</c:v>
                </c:pt>
                <c:pt idx="13">
                  <c:v>2.0895522388059702E-2</c:v>
                </c:pt>
                <c:pt idx="14">
                  <c:v>0.17611940298507461</c:v>
                </c:pt>
                <c:pt idx="15">
                  <c:v>0.19253731343283581</c:v>
                </c:pt>
                <c:pt idx="16">
                  <c:v>8.9552238805970144E-2</c:v>
                </c:pt>
                <c:pt idx="17">
                  <c:v>0</c:v>
                </c:pt>
                <c:pt idx="18">
                  <c:v>2.3880597014925373E-2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D-49A3-8CD1-ED20675B179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D-49A3-8CD1-ED20675B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13.18'!$Z$44:$Z$60</c:f>
              <c:numCache>
                <c:formatCode>#,##0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20</c:v>
                </c:pt>
                <c:pt idx="4">
                  <c:v>60</c:v>
                </c:pt>
                <c:pt idx="5">
                  <c:v>38</c:v>
                </c:pt>
                <c:pt idx="6">
                  <c:v>31</c:v>
                </c:pt>
                <c:pt idx="7">
                  <c:v>41</c:v>
                </c:pt>
                <c:pt idx="8">
                  <c:v>32</c:v>
                </c:pt>
                <c:pt idx="9">
                  <c:v>39</c:v>
                </c:pt>
                <c:pt idx="10">
                  <c:v>14</c:v>
                </c:pt>
                <c:pt idx="11">
                  <c:v>8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4D1B-8B49-8A6898BB7CC6}"/>
            </c:ext>
          </c:extLst>
        </c:ser>
        <c:ser>
          <c:idx val="1"/>
          <c:order val="1"/>
          <c:tx>
            <c:strRef>
              <c:f>'Table 13.18'!$S$62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13.18'!$Z$63:$Z$79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29</c:v>
                </c:pt>
                <c:pt idx="4">
                  <c:v>57</c:v>
                </c:pt>
                <c:pt idx="5">
                  <c:v>52</c:v>
                </c:pt>
                <c:pt idx="6">
                  <c:v>49</c:v>
                </c:pt>
                <c:pt idx="7">
                  <c:v>54</c:v>
                </c:pt>
                <c:pt idx="8">
                  <c:v>27</c:v>
                </c:pt>
                <c:pt idx="9">
                  <c:v>30</c:v>
                </c:pt>
                <c:pt idx="10">
                  <c:v>18</c:v>
                </c:pt>
                <c:pt idx="11">
                  <c:v>21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8-4D1B-8B49-8A6898BB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13.18'!$Z$83:$Z$90</c:f>
              <c:numCache>
                <c:formatCode>#,##0</c:formatCode>
                <c:ptCount val="8"/>
                <c:pt idx="0">
                  <c:v>11</c:v>
                </c:pt>
                <c:pt idx="1">
                  <c:v>17</c:v>
                </c:pt>
                <c:pt idx="2">
                  <c:v>31</c:v>
                </c:pt>
                <c:pt idx="3">
                  <c:v>62</c:v>
                </c:pt>
                <c:pt idx="4">
                  <c:v>5</c:v>
                </c:pt>
                <c:pt idx="5">
                  <c:v>0</c:v>
                </c:pt>
                <c:pt idx="6">
                  <c:v>14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5-4797-BB7F-B000D4D658FE}"/>
            </c:ext>
          </c:extLst>
        </c:ser>
        <c:ser>
          <c:idx val="1"/>
          <c:order val="1"/>
          <c:tx>
            <c:strRef>
              <c:f>'Table 13.18'!$S$92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13.18'!$Z$93:$Z$100</c:f>
              <c:numCache>
                <c:formatCode>#,##0</c:formatCode>
                <c:ptCount val="8"/>
                <c:pt idx="0">
                  <c:v>5</c:v>
                </c:pt>
                <c:pt idx="1">
                  <c:v>64</c:v>
                </c:pt>
                <c:pt idx="2">
                  <c:v>4</c:v>
                </c:pt>
                <c:pt idx="3">
                  <c:v>84</c:v>
                </c:pt>
                <c:pt idx="4">
                  <c:v>36</c:v>
                </c:pt>
                <c:pt idx="5">
                  <c:v>8</c:v>
                </c:pt>
                <c:pt idx="6">
                  <c:v>0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5-4797-BB7F-B000D4D6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13.2'!$Z$44:$Z$60</c:f>
              <c:numCache>
                <c:formatCode>#,##0</c:formatCode>
                <c:ptCount val="17"/>
                <c:pt idx="0">
                  <c:v>0</c:v>
                </c:pt>
                <c:pt idx="1">
                  <c:v>40</c:v>
                </c:pt>
                <c:pt idx="2">
                  <c:v>71</c:v>
                </c:pt>
                <c:pt idx="3">
                  <c:v>152</c:v>
                </c:pt>
                <c:pt idx="4">
                  <c:v>299</c:v>
                </c:pt>
                <c:pt idx="5">
                  <c:v>295</c:v>
                </c:pt>
                <c:pt idx="6">
                  <c:v>230</c:v>
                </c:pt>
                <c:pt idx="7">
                  <c:v>176</c:v>
                </c:pt>
                <c:pt idx="8">
                  <c:v>148</c:v>
                </c:pt>
                <c:pt idx="9">
                  <c:v>157</c:v>
                </c:pt>
                <c:pt idx="10">
                  <c:v>140</c:v>
                </c:pt>
                <c:pt idx="11">
                  <c:v>125</c:v>
                </c:pt>
                <c:pt idx="12">
                  <c:v>67</c:v>
                </c:pt>
                <c:pt idx="13">
                  <c:v>29</c:v>
                </c:pt>
                <c:pt idx="14">
                  <c:v>10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5-4504-8BC6-AD2ADE58D3D2}"/>
            </c:ext>
          </c:extLst>
        </c:ser>
        <c:ser>
          <c:idx val="1"/>
          <c:order val="1"/>
          <c:tx>
            <c:strRef>
              <c:f>'Table 13.2'!$S$62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13.2'!$Z$63:$Z$79</c:f>
              <c:numCache>
                <c:formatCode>#,##0</c:formatCode>
                <c:ptCount val="17"/>
                <c:pt idx="0">
                  <c:v>6</c:v>
                </c:pt>
                <c:pt idx="1">
                  <c:v>31</c:v>
                </c:pt>
                <c:pt idx="2">
                  <c:v>98</c:v>
                </c:pt>
                <c:pt idx="3">
                  <c:v>148</c:v>
                </c:pt>
                <c:pt idx="4">
                  <c:v>275</c:v>
                </c:pt>
                <c:pt idx="5">
                  <c:v>262</c:v>
                </c:pt>
                <c:pt idx="6">
                  <c:v>200</c:v>
                </c:pt>
                <c:pt idx="7">
                  <c:v>130</c:v>
                </c:pt>
                <c:pt idx="8">
                  <c:v>149</c:v>
                </c:pt>
                <c:pt idx="9">
                  <c:v>156</c:v>
                </c:pt>
                <c:pt idx="10">
                  <c:v>136</c:v>
                </c:pt>
                <c:pt idx="11">
                  <c:v>94</c:v>
                </c:pt>
                <c:pt idx="12">
                  <c:v>61</c:v>
                </c:pt>
                <c:pt idx="13">
                  <c:v>13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5-4504-8BC6-AD2ADE58D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13.18'!$S$1</c:f>
              <c:strCache>
                <c:ptCount val="1"/>
                <c:pt idx="0">
                  <c:v>West Daly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13.18'!$V$8:$Z$8</c:f>
              <c:numCache>
                <c:formatCode>#,##0</c:formatCode>
                <c:ptCount val="5"/>
                <c:pt idx="0">
                  <c:v>30730.91</c:v>
                </c:pt>
                <c:pt idx="1">
                  <c:v>30987</c:v>
                </c:pt>
                <c:pt idx="2">
                  <c:v>29032.46</c:v>
                </c:pt>
                <c:pt idx="3">
                  <c:v>36330.54</c:v>
                </c:pt>
                <c:pt idx="4">
                  <c:v>34528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1-48E5-89B8-28DFE9243C67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1-48E5-89B8-28DFE924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13.2'!$Z$83:$Z$90</c:f>
              <c:numCache>
                <c:formatCode>#,##0</c:formatCode>
                <c:ptCount val="8"/>
                <c:pt idx="0">
                  <c:v>121</c:v>
                </c:pt>
                <c:pt idx="1">
                  <c:v>115</c:v>
                </c:pt>
                <c:pt idx="2">
                  <c:v>167</c:v>
                </c:pt>
                <c:pt idx="3">
                  <c:v>227</c:v>
                </c:pt>
                <c:pt idx="4">
                  <c:v>47</c:v>
                </c:pt>
                <c:pt idx="5">
                  <c:v>41</c:v>
                </c:pt>
                <c:pt idx="6">
                  <c:v>78</c:v>
                </c:pt>
                <c:pt idx="7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E-480D-A1B6-DEBD8507BF3B}"/>
            </c:ext>
          </c:extLst>
        </c:ser>
        <c:ser>
          <c:idx val="1"/>
          <c:order val="1"/>
          <c:tx>
            <c:strRef>
              <c:f>'Table 13.2'!$S$92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13.2'!$Z$93:$Z$100</c:f>
              <c:numCache>
                <c:formatCode>#,##0</c:formatCode>
                <c:ptCount val="8"/>
                <c:pt idx="0">
                  <c:v>85</c:v>
                </c:pt>
                <c:pt idx="1">
                  <c:v>203</c:v>
                </c:pt>
                <c:pt idx="2">
                  <c:v>32</c:v>
                </c:pt>
                <c:pt idx="3">
                  <c:v>255</c:v>
                </c:pt>
                <c:pt idx="4">
                  <c:v>191</c:v>
                </c:pt>
                <c:pt idx="5">
                  <c:v>55</c:v>
                </c:pt>
                <c:pt idx="6">
                  <c:v>8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E-480D-A1B6-DEBD8507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13.1'!$S$1</c:f>
              <c:strCache>
                <c:ptCount val="1"/>
                <c:pt idx="0">
                  <c:v>Alice Springs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13.1'!$AB$15:$AB$33</c:f>
              <c:numCache>
                <c:formatCode>0.0%</c:formatCode>
                <c:ptCount val="19"/>
                <c:pt idx="0">
                  <c:v>1.372772322940072E-2</c:v>
                </c:pt>
                <c:pt idx="1">
                  <c:v>4.7400658684477823E-3</c:v>
                </c:pt>
                <c:pt idx="2">
                  <c:v>1.7298162454984764E-2</c:v>
                </c:pt>
                <c:pt idx="3">
                  <c:v>5.6018960263473794E-3</c:v>
                </c:pt>
                <c:pt idx="4">
                  <c:v>5.4326079596171015E-2</c:v>
                </c:pt>
                <c:pt idx="5">
                  <c:v>1.9668195389208654E-2</c:v>
                </c:pt>
                <c:pt idx="6">
                  <c:v>9.3323894241127761E-2</c:v>
                </c:pt>
                <c:pt idx="7">
                  <c:v>9.7633045030625754E-2</c:v>
                </c:pt>
                <c:pt idx="8">
                  <c:v>3.04102927144572E-2</c:v>
                </c:pt>
                <c:pt idx="9">
                  <c:v>2.0991720274554464E-2</c:v>
                </c:pt>
                <c:pt idx="10">
                  <c:v>1.2681215180522638E-2</c:v>
                </c:pt>
                <c:pt idx="11">
                  <c:v>1.2373418695558497E-2</c:v>
                </c:pt>
                <c:pt idx="12">
                  <c:v>5.1555911231493737E-2</c:v>
                </c:pt>
                <c:pt idx="13">
                  <c:v>4.8570285327341561E-2</c:v>
                </c:pt>
                <c:pt idx="14">
                  <c:v>0.14817322786173781</c:v>
                </c:pt>
                <c:pt idx="15">
                  <c:v>0.10763643079196035</c:v>
                </c:pt>
                <c:pt idx="16">
                  <c:v>0.15463695404598479</c:v>
                </c:pt>
                <c:pt idx="17">
                  <c:v>3.0995106035889071E-2</c:v>
                </c:pt>
                <c:pt idx="18">
                  <c:v>6.0081873865000461E-2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0-4B6F-84C1-7761D8A94B6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0-4B6F-84C1-7761D8A9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13.2'!$S$1</c:f>
              <c:strCache>
                <c:ptCount val="1"/>
                <c:pt idx="0">
                  <c:v>Barkly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13.2'!$V$8:$Z$8</c:f>
              <c:numCache>
                <c:formatCode>#,##0</c:formatCode>
                <c:ptCount val="5"/>
                <c:pt idx="0">
                  <c:v>41280.660000000003</c:v>
                </c:pt>
                <c:pt idx="1">
                  <c:v>45147</c:v>
                </c:pt>
                <c:pt idx="2">
                  <c:v>44649.67</c:v>
                </c:pt>
                <c:pt idx="3">
                  <c:v>45149</c:v>
                </c:pt>
                <c:pt idx="4">
                  <c:v>46849.99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8-4414-AF51-A809ACE2F73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8-4414-AF51-A809ACE2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13.3'!$U$4:$Y$4</c:f>
              <c:numCache>
                <c:formatCode>#,##0</c:formatCode>
                <c:ptCount val="5"/>
                <c:pt idx="1">
                  <c:v>40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7-43C5-8021-F210A73356AC}"/>
            </c:ext>
          </c:extLst>
        </c:ser>
        <c:ser>
          <c:idx val="1"/>
          <c:order val="1"/>
          <c:tx>
            <c:strRef>
              <c:f>'Table 13.3'!$S$7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13.3'!$U$7:$Y$7</c:f>
              <c:numCache>
                <c:formatCode>#,##0</c:formatCode>
                <c:ptCount val="5"/>
                <c:pt idx="1">
                  <c:v>31</c:v>
                </c:pt>
                <c:pt idx="2">
                  <c:v>0</c:v>
                </c:pt>
                <c:pt idx="3">
                  <c:v>18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7-43C5-8021-F210A73356AC}"/>
            </c:ext>
          </c:extLst>
        </c:ser>
        <c:ser>
          <c:idx val="2"/>
          <c:order val="2"/>
          <c:tx>
            <c:strRef>
              <c:f>'Table 13.3'!$S$11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13.3'!$U$11:$Y$11</c:f>
              <c:numCache>
                <c:formatCode>#,##0</c:formatCode>
                <c:ptCount val="5"/>
                <c:pt idx="1">
                  <c:v>41</c:v>
                </c:pt>
                <c:pt idx="2">
                  <c:v>0</c:v>
                </c:pt>
                <c:pt idx="3">
                  <c:v>22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7-43C5-8021-F210A73356AC}"/>
            </c:ext>
          </c:extLst>
        </c:ser>
        <c:ser>
          <c:idx val="3"/>
          <c:order val="3"/>
          <c:tx>
            <c:strRef>
              <c:f>'Table 13.3'!$S$12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13.3'!$U$12:$Y$12</c:f>
              <c:numCache>
                <c:formatCode>#,##0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7-43C5-8021-F210A733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13.3'!$S$1</c:f>
              <c:strCache>
                <c:ptCount val="1"/>
                <c:pt idx="0">
                  <c:v>Belyuen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13.3'!$AB$15:$AB$33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0.47619047619047616</c:v>
                </c:pt>
                <c:pt idx="15">
                  <c:v>0.19047619047619047</c:v>
                </c:pt>
                <c:pt idx="16">
                  <c:v>0</c:v>
                </c:pt>
                <c:pt idx="17">
                  <c:v>0</c:v>
                </c:pt>
                <c:pt idx="18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9-4C41-AF05-CDEEF285541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9-4C41-AF05-CDEEF285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13.3'!$Y$44:$Y$60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9-488E-ABFB-ACD729AFAF98}"/>
            </c:ext>
          </c:extLst>
        </c:ser>
        <c:ser>
          <c:idx val="1"/>
          <c:order val="1"/>
          <c:tx>
            <c:strRef>
              <c:f>'Table 13.3'!$S$62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13.3'!$Y$63:$Y$79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9-488E-ABFB-ACD729AF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13.3'!$Y$83:$Y$90</c:f>
              <c:numCache>
                <c:formatCode>#,##0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97A-B39B-9B592B16151C}"/>
            </c:ext>
          </c:extLst>
        </c:ser>
        <c:ser>
          <c:idx val="1"/>
          <c:order val="1"/>
          <c:tx>
            <c:strRef>
              <c:f>'Table 13.3'!$S$92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13.3'!$Y$93:$Y$100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97A-B39B-9B592B161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13.3'!$S$1</c:f>
              <c:strCache>
                <c:ptCount val="1"/>
                <c:pt idx="0">
                  <c:v>Belyuen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13.3'!$U$8:$Y$8</c:f>
              <c:numCache>
                <c:formatCode>#,##0</c:formatCode>
                <c:ptCount val="5"/>
                <c:pt idx="1">
                  <c:v>5700</c:v>
                </c:pt>
                <c:pt idx="2">
                  <c:v>21623</c:v>
                </c:pt>
                <c:pt idx="3">
                  <c:v>5948.2</c:v>
                </c:pt>
                <c:pt idx="4">
                  <c:v>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476-B5F3-B3AFAD52B14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476-B5F3-B3AFAD52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13.3'!$V$4:$Z$4</c:f>
              <c:numCache>
                <c:formatCode>#,##0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23</c:v>
                </c:pt>
                <c:pt idx="3">
                  <c:v>35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D-4FF0-88C6-1C709408D459}"/>
            </c:ext>
          </c:extLst>
        </c:ser>
        <c:ser>
          <c:idx val="1"/>
          <c:order val="1"/>
          <c:tx>
            <c:strRef>
              <c:f>'Table 13.3'!$S$7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13.3'!$V$7:$Z$7</c:f>
              <c:numCache>
                <c:formatCode>#,##0</c:formatCode>
                <c:ptCount val="5"/>
                <c:pt idx="0">
                  <c:v>31</c:v>
                </c:pt>
                <c:pt idx="1">
                  <c:v>0</c:v>
                </c:pt>
                <c:pt idx="2">
                  <c:v>18</c:v>
                </c:pt>
                <c:pt idx="3">
                  <c:v>32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D-4FF0-88C6-1C709408D459}"/>
            </c:ext>
          </c:extLst>
        </c:ser>
        <c:ser>
          <c:idx val="2"/>
          <c:order val="2"/>
          <c:tx>
            <c:strRef>
              <c:f>'Table 13.3'!$S$11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13.3'!$V$11:$Z$11</c:f>
              <c:numCache>
                <c:formatCode>#,##0</c:formatCode>
                <c:ptCount val="5"/>
                <c:pt idx="0">
                  <c:v>41</c:v>
                </c:pt>
                <c:pt idx="1">
                  <c:v>0</c:v>
                </c:pt>
                <c:pt idx="2">
                  <c:v>22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D-4FF0-88C6-1C709408D459}"/>
            </c:ext>
          </c:extLst>
        </c:ser>
        <c:ser>
          <c:idx val="3"/>
          <c:order val="3"/>
          <c:tx>
            <c:strRef>
              <c:f>'Table 13.3'!$S$12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13.3'!$V$12:$Z$12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D-4FF0-88C6-1C709408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13.3'!$S$1</c:f>
              <c:strCache>
                <c:ptCount val="1"/>
                <c:pt idx="0">
                  <c:v>Belyuen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13.3'!$AB$15:$AB$33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0.47619047619047616</c:v>
                </c:pt>
                <c:pt idx="15">
                  <c:v>0.19047619047619047</c:v>
                </c:pt>
                <c:pt idx="16">
                  <c:v>0</c:v>
                </c:pt>
                <c:pt idx="17">
                  <c:v>0</c:v>
                </c:pt>
                <c:pt idx="18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0-44DA-99A4-5DDCDBC8F54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0-44DA-99A4-5DDCDBC8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13.3'!$Z$44:$Z$60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7-459F-9372-8F5C86203A80}"/>
            </c:ext>
          </c:extLst>
        </c:ser>
        <c:ser>
          <c:idx val="1"/>
          <c:order val="1"/>
          <c:tx>
            <c:strRef>
              <c:f>'Table 13.3'!$S$62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13.3'!$Z$63:$Z$79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7-459F-9372-8F5C86203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13.3'!$Z$83:$Z$90</c:f>
              <c:numCache>
                <c:formatCode>#,##0</c:formatCode>
                <c:ptCount val="8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0-4AA6-86F3-7CCEC758E5D9}"/>
            </c:ext>
          </c:extLst>
        </c:ser>
        <c:ser>
          <c:idx val="1"/>
          <c:order val="1"/>
          <c:tx>
            <c:strRef>
              <c:f>'Table 13.3'!$S$92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13.3'!$Z$93:$Z$100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0-4AA6-86F3-7CCEC758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13.1'!$Y$44:$Y$60</c:f>
              <c:numCache>
                <c:formatCode>#,##0</c:formatCode>
                <c:ptCount val="17"/>
                <c:pt idx="0">
                  <c:v>27</c:v>
                </c:pt>
                <c:pt idx="1">
                  <c:v>358</c:v>
                </c:pt>
                <c:pt idx="2">
                  <c:v>731</c:v>
                </c:pt>
                <c:pt idx="3">
                  <c:v>1137</c:v>
                </c:pt>
                <c:pt idx="4">
                  <c:v>2179</c:v>
                </c:pt>
                <c:pt idx="5">
                  <c:v>2345</c:v>
                </c:pt>
                <c:pt idx="6">
                  <c:v>1797</c:v>
                </c:pt>
                <c:pt idx="7">
                  <c:v>1428</c:v>
                </c:pt>
                <c:pt idx="8">
                  <c:v>1269</c:v>
                </c:pt>
                <c:pt idx="9">
                  <c:v>1142</c:v>
                </c:pt>
                <c:pt idx="10">
                  <c:v>1055</c:v>
                </c:pt>
                <c:pt idx="11">
                  <c:v>914</c:v>
                </c:pt>
                <c:pt idx="12">
                  <c:v>456</c:v>
                </c:pt>
                <c:pt idx="13">
                  <c:v>193</c:v>
                </c:pt>
                <c:pt idx="14">
                  <c:v>55</c:v>
                </c:pt>
                <c:pt idx="15">
                  <c:v>23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B-4AEE-AAA9-A8AE5B44D9A1}"/>
            </c:ext>
          </c:extLst>
        </c:ser>
        <c:ser>
          <c:idx val="1"/>
          <c:order val="1"/>
          <c:tx>
            <c:strRef>
              <c:f>'Table 13.1'!$S$62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13.1'!$Y$63:$Y$79</c:f>
              <c:numCache>
                <c:formatCode>#,##0</c:formatCode>
                <c:ptCount val="17"/>
                <c:pt idx="0">
                  <c:v>49</c:v>
                </c:pt>
                <c:pt idx="1">
                  <c:v>350</c:v>
                </c:pt>
                <c:pt idx="2">
                  <c:v>839</c:v>
                </c:pt>
                <c:pt idx="3">
                  <c:v>1129</c:v>
                </c:pt>
                <c:pt idx="4">
                  <c:v>2389</c:v>
                </c:pt>
                <c:pt idx="5">
                  <c:v>2387</c:v>
                </c:pt>
                <c:pt idx="6">
                  <c:v>1749</c:v>
                </c:pt>
                <c:pt idx="7">
                  <c:v>1359</c:v>
                </c:pt>
                <c:pt idx="8">
                  <c:v>1249</c:v>
                </c:pt>
                <c:pt idx="9">
                  <c:v>1352</c:v>
                </c:pt>
                <c:pt idx="10">
                  <c:v>1104</c:v>
                </c:pt>
                <c:pt idx="11">
                  <c:v>825</c:v>
                </c:pt>
                <c:pt idx="12">
                  <c:v>463</c:v>
                </c:pt>
                <c:pt idx="13">
                  <c:v>147</c:v>
                </c:pt>
                <c:pt idx="14">
                  <c:v>58</c:v>
                </c:pt>
                <c:pt idx="15">
                  <c:v>15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B-4AEE-AAA9-A8AE5B44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13.3'!$S$1</c:f>
              <c:strCache>
                <c:ptCount val="1"/>
                <c:pt idx="0">
                  <c:v>Belyuen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13.3'!$V$8:$Z$8</c:f>
              <c:numCache>
                <c:formatCode>#,##0</c:formatCode>
                <c:ptCount val="5"/>
                <c:pt idx="0">
                  <c:v>5700</c:v>
                </c:pt>
                <c:pt idx="1">
                  <c:v>21623</c:v>
                </c:pt>
                <c:pt idx="2">
                  <c:v>5948.2</c:v>
                </c:pt>
                <c:pt idx="3">
                  <c:v>5506</c:v>
                </c:pt>
                <c:pt idx="4">
                  <c:v>12728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C-41B9-A4B4-AFD6CA7D815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C-41B9-A4B4-AFD6CA7D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13.4'!$U$4:$Y$4</c:f>
              <c:numCache>
                <c:formatCode>#,##0</c:formatCode>
                <c:ptCount val="5"/>
                <c:pt idx="1">
                  <c:v>614</c:v>
                </c:pt>
                <c:pt idx="2">
                  <c:v>714</c:v>
                </c:pt>
                <c:pt idx="3">
                  <c:v>797</c:v>
                </c:pt>
                <c:pt idx="4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2-404C-976B-75E6B50834A7}"/>
            </c:ext>
          </c:extLst>
        </c:ser>
        <c:ser>
          <c:idx val="1"/>
          <c:order val="1"/>
          <c:tx>
            <c:strRef>
              <c:f>'Table 13.4'!$S$7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13.4'!$U$7:$Y$7</c:f>
              <c:numCache>
                <c:formatCode>#,##0</c:formatCode>
                <c:ptCount val="5"/>
                <c:pt idx="1">
                  <c:v>428</c:v>
                </c:pt>
                <c:pt idx="2">
                  <c:v>486</c:v>
                </c:pt>
                <c:pt idx="3">
                  <c:v>540</c:v>
                </c:pt>
                <c:pt idx="4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2-404C-976B-75E6B50834A7}"/>
            </c:ext>
          </c:extLst>
        </c:ser>
        <c:ser>
          <c:idx val="2"/>
          <c:order val="2"/>
          <c:tx>
            <c:strRef>
              <c:f>'Table 13.4'!$S$11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13.4'!$U$11:$Y$11</c:f>
              <c:numCache>
                <c:formatCode>#,##0</c:formatCode>
                <c:ptCount val="5"/>
                <c:pt idx="1">
                  <c:v>596</c:v>
                </c:pt>
                <c:pt idx="2">
                  <c:v>696</c:v>
                </c:pt>
                <c:pt idx="3">
                  <c:v>785</c:v>
                </c:pt>
                <c:pt idx="4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2-404C-976B-75E6B50834A7}"/>
            </c:ext>
          </c:extLst>
        </c:ser>
        <c:ser>
          <c:idx val="3"/>
          <c:order val="3"/>
          <c:tx>
            <c:strRef>
              <c:f>'Table 13.4'!$S$12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13.4'!$U$12:$Y$12</c:f>
              <c:numCache>
                <c:formatCode>#,##0</c:formatCode>
                <c:ptCount val="5"/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2-404C-976B-75E6B508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13.4'!$S$1</c:f>
              <c:strCache>
                <c:ptCount val="1"/>
                <c:pt idx="0">
                  <c:v>Central Desert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13.4'!$AB$15:$AB$33</c:f>
              <c:numCache>
                <c:formatCode>0.0%</c:formatCode>
                <c:ptCount val="19"/>
                <c:pt idx="0">
                  <c:v>3.0333670374115267E-2</c:v>
                </c:pt>
                <c:pt idx="1">
                  <c:v>0</c:v>
                </c:pt>
                <c:pt idx="2">
                  <c:v>6.0667340748230538E-3</c:v>
                </c:pt>
                <c:pt idx="3">
                  <c:v>0</c:v>
                </c:pt>
                <c:pt idx="4">
                  <c:v>2.4266936299292215E-2</c:v>
                </c:pt>
                <c:pt idx="5">
                  <c:v>6.0667340748230538E-3</c:v>
                </c:pt>
                <c:pt idx="6">
                  <c:v>0.10819009100101112</c:v>
                </c:pt>
                <c:pt idx="7">
                  <c:v>2.3255813953488372E-2</c:v>
                </c:pt>
                <c:pt idx="8">
                  <c:v>7.0778564206268957E-3</c:v>
                </c:pt>
                <c:pt idx="9">
                  <c:v>6.0667340748230538E-3</c:v>
                </c:pt>
                <c:pt idx="10">
                  <c:v>9.1001011122345803E-3</c:v>
                </c:pt>
                <c:pt idx="11">
                  <c:v>2.3255813953488372E-2</c:v>
                </c:pt>
                <c:pt idx="12">
                  <c:v>4.9544994944388271E-2</c:v>
                </c:pt>
                <c:pt idx="13">
                  <c:v>1.6177957532861477E-2</c:v>
                </c:pt>
                <c:pt idx="14">
                  <c:v>0.25278058645096058</c:v>
                </c:pt>
                <c:pt idx="15">
                  <c:v>0.17593528816986856</c:v>
                </c:pt>
                <c:pt idx="16">
                  <c:v>0.10920121334681497</c:v>
                </c:pt>
                <c:pt idx="17">
                  <c:v>8.0889787664307385E-3</c:v>
                </c:pt>
                <c:pt idx="18">
                  <c:v>0.12639029322548029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B-4730-A9BE-EC50F846B36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B-4730-A9BE-EC50F846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13.4'!$Y$44:$Y$60</c:f>
              <c:numCache>
                <c:formatCode>#,##0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46</c:v>
                </c:pt>
                <c:pt idx="4">
                  <c:v>87</c:v>
                </c:pt>
                <c:pt idx="5">
                  <c:v>50</c:v>
                </c:pt>
                <c:pt idx="6">
                  <c:v>52</c:v>
                </c:pt>
                <c:pt idx="7">
                  <c:v>57</c:v>
                </c:pt>
                <c:pt idx="8">
                  <c:v>43</c:v>
                </c:pt>
                <c:pt idx="9">
                  <c:v>40</c:v>
                </c:pt>
                <c:pt idx="10">
                  <c:v>35</c:v>
                </c:pt>
                <c:pt idx="11">
                  <c:v>20</c:v>
                </c:pt>
                <c:pt idx="12">
                  <c:v>8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5-4806-A8B0-EDED6E831C92}"/>
            </c:ext>
          </c:extLst>
        </c:ser>
        <c:ser>
          <c:idx val="1"/>
          <c:order val="1"/>
          <c:tx>
            <c:strRef>
              <c:f>'Table 13.4'!$S$62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13.4'!$Y$63:$Y$79</c:f>
              <c:numCache>
                <c:formatCode>#,##0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16</c:v>
                </c:pt>
                <c:pt idx="3">
                  <c:v>40</c:v>
                </c:pt>
                <c:pt idx="4">
                  <c:v>56</c:v>
                </c:pt>
                <c:pt idx="5">
                  <c:v>58</c:v>
                </c:pt>
                <c:pt idx="6">
                  <c:v>50</c:v>
                </c:pt>
                <c:pt idx="7">
                  <c:v>37</c:v>
                </c:pt>
                <c:pt idx="8">
                  <c:v>38</c:v>
                </c:pt>
                <c:pt idx="9">
                  <c:v>37</c:v>
                </c:pt>
                <c:pt idx="10">
                  <c:v>35</c:v>
                </c:pt>
                <c:pt idx="11">
                  <c:v>29</c:v>
                </c:pt>
                <c:pt idx="12">
                  <c:v>17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5-4806-A8B0-EDED6E83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13.4'!$Y$83:$Y$90</c:f>
              <c:numCache>
                <c:formatCode>#,##0</c:formatCode>
                <c:ptCount val="8"/>
                <c:pt idx="0">
                  <c:v>21</c:v>
                </c:pt>
                <c:pt idx="1">
                  <c:v>26</c:v>
                </c:pt>
                <c:pt idx="2">
                  <c:v>19</c:v>
                </c:pt>
                <c:pt idx="3">
                  <c:v>61</c:v>
                </c:pt>
                <c:pt idx="4">
                  <c:v>13</c:v>
                </c:pt>
                <c:pt idx="5">
                  <c:v>8</c:v>
                </c:pt>
                <c:pt idx="6">
                  <c:v>11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1-4839-AD34-BD4660272E9B}"/>
            </c:ext>
          </c:extLst>
        </c:ser>
        <c:ser>
          <c:idx val="1"/>
          <c:order val="1"/>
          <c:tx>
            <c:strRef>
              <c:f>'Table 13.4'!$S$92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13.4'!$Y$93:$Y$100</c:f>
              <c:numCache>
                <c:formatCode>#,##0</c:formatCode>
                <c:ptCount val="8"/>
                <c:pt idx="0">
                  <c:v>19</c:v>
                </c:pt>
                <c:pt idx="1">
                  <c:v>60</c:v>
                </c:pt>
                <c:pt idx="2">
                  <c:v>0</c:v>
                </c:pt>
                <c:pt idx="3">
                  <c:v>70</c:v>
                </c:pt>
                <c:pt idx="4">
                  <c:v>20</c:v>
                </c:pt>
                <c:pt idx="5">
                  <c:v>11</c:v>
                </c:pt>
                <c:pt idx="6">
                  <c:v>0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1-4839-AD34-BD466027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13.4'!$S$1</c:f>
              <c:strCache>
                <c:ptCount val="1"/>
                <c:pt idx="0">
                  <c:v>Central Desert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13.4'!$U$8:$Y$8</c:f>
              <c:numCache>
                <c:formatCode>#,##0</c:formatCode>
                <c:ptCount val="5"/>
                <c:pt idx="1">
                  <c:v>27953.15</c:v>
                </c:pt>
                <c:pt idx="2">
                  <c:v>27971.5</c:v>
                </c:pt>
                <c:pt idx="3">
                  <c:v>22235.200000000001</c:v>
                </c:pt>
                <c:pt idx="4">
                  <c:v>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F-4F56-BE5F-0A9C9D763AF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F-4F56-BE5F-0A9C9D76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13.4'!$V$4:$Z$4</c:f>
              <c:numCache>
                <c:formatCode>#,##0</c:formatCode>
                <c:ptCount val="5"/>
                <c:pt idx="0">
                  <c:v>614</c:v>
                </c:pt>
                <c:pt idx="1">
                  <c:v>714</c:v>
                </c:pt>
                <c:pt idx="2">
                  <c:v>797</c:v>
                </c:pt>
                <c:pt idx="3">
                  <c:v>894</c:v>
                </c:pt>
                <c:pt idx="4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804-98DB-A9A2AB122564}"/>
            </c:ext>
          </c:extLst>
        </c:ser>
        <c:ser>
          <c:idx val="1"/>
          <c:order val="1"/>
          <c:tx>
            <c:strRef>
              <c:f>'Table 13.4'!$S$7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13.4'!$V$7:$Z$7</c:f>
              <c:numCache>
                <c:formatCode>#,##0</c:formatCode>
                <c:ptCount val="5"/>
                <c:pt idx="0">
                  <c:v>428</c:v>
                </c:pt>
                <c:pt idx="1">
                  <c:v>486</c:v>
                </c:pt>
                <c:pt idx="2">
                  <c:v>540</c:v>
                </c:pt>
                <c:pt idx="3">
                  <c:v>611</c:v>
                </c:pt>
                <c:pt idx="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804-98DB-A9A2AB122564}"/>
            </c:ext>
          </c:extLst>
        </c:ser>
        <c:ser>
          <c:idx val="2"/>
          <c:order val="2"/>
          <c:tx>
            <c:strRef>
              <c:f>'Table 13.4'!$S$11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13.4'!$V$11:$Z$11</c:f>
              <c:numCache>
                <c:formatCode>#,##0</c:formatCode>
                <c:ptCount val="5"/>
                <c:pt idx="0">
                  <c:v>596</c:v>
                </c:pt>
                <c:pt idx="1">
                  <c:v>696</c:v>
                </c:pt>
                <c:pt idx="2">
                  <c:v>785</c:v>
                </c:pt>
                <c:pt idx="3">
                  <c:v>876</c:v>
                </c:pt>
                <c:pt idx="4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3-4804-98DB-A9A2AB122564}"/>
            </c:ext>
          </c:extLst>
        </c:ser>
        <c:ser>
          <c:idx val="3"/>
          <c:order val="3"/>
          <c:tx>
            <c:strRef>
              <c:f>'Table 13.4'!$S$12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13.4'!$V$12:$Z$12</c:f>
              <c:numCache>
                <c:formatCode>#,##0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3-4804-98DB-A9A2AB12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13.4'!$S$1</c:f>
              <c:strCache>
                <c:ptCount val="1"/>
                <c:pt idx="0">
                  <c:v>Central Desert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13.4'!$AB$15:$AB$33</c:f>
              <c:numCache>
                <c:formatCode>0.0%</c:formatCode>
                <c:ptCount val="19"/>
                <c:pt idx="0">
                  <c:v>3.0333670374115267E-2</c:v>
                </c:pt>
                <c:pt idx="1">
                  <c:v>0</c:v>
                </c:pt>
                <c:pt idx="2">
                  <c:v>6.0667340748230538E-3</c:v>
                </c:pt>
                <c:pt idx="3">
                  <c:v>0</c:v>
                </c:pt>
                <c:pt idx="4">
                  <c:v>2.4266936299292215E-2</c:v>
                </c:pt>
                <c:pt idx="5">
                  <c:v>6.0667340748230538E-3</c:v>
                </c:pt>
                <c:pt idx="6">
                  <c:v>0.10819009100101112</c:v>
                </c:pt>
                <c:pt idx="7">
                  <c:v>2.3255813953488372E-2</c:v>
                </c:pt>
                <c:pt idx="8">
                  <c:v>7.0778564206268957E-3</c:v>
                </c:pt>
                <c:pt idx="9">
                  <c:v>6.0667340748230538E-3</c:v>
                </c:pt>
                <c:pt idx="10">
                  <c:v>9.1001011122345803E-3</c:v>
                </c:pt>
                <c:pt idx="11">
                  <c:v>2.3255813953488372E-2</c:v>
                </c:pt>
                <c:pt idx="12">
                  <c:v>4.9544994944388271E-2</c:v>
                </c:pt>
                <c:pt idx="13">
                  <c:v>1.6177957532861477E-2</c:v>
                </c:pt>
                <c:pt idx="14">
                  <c:v>0.25278058645096058</c:v>
                </c:pt>
                <c:pt idx="15">
                  <c:v>0.17593528816986856</c:v>
                </c:pt>
                <c:pt idx="16">
                  <c:v>0.10920121334681497</c:v>
                </c:pt>
                <c:pt idx="17">
                  <c:v>8.0889787664307385E-3</c:v>
                </c:pt>
                <c:pt idx="18">
                  <c:v>0.12639029322548029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7-48F6-A83D-A84DE29A19A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7-48F6-A83D-A84DE29A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13.4'!$Z$44:$Z$60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38</c:v>
                </c:pt>
                <c:pt idx="4">
                  <c:v>72</c:v>
                </c:pt>
                <c:pt idx="5">
                  <c:v>56</c:v>
                </c:pt>
                <c:pt idx="6">
                  <c:v>60</c:v>
                </c:pt>
                <c:pt idx="7">
                  <c:v>62</c:v>
                </c:pt>
                <c:pt idx="8">
                  <c:v>50</c:v>
                </c:pt>
                <c:pt idx="9">
                  <c:v>32</c:v>
                </c:pt>
                <c:pt idx="10">
                  <c:v>56</c:v>
                </c:pt>
                <c:pt idx="11">
                  <c:v>26</c:v>
                </c:pt>
                <c:pt idx="12">
                  <c:v>22</c:v>
                </c:pt>
                <c:pt idx="13">
                  <c:v>11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F-49BD-8220-61399DFBD99C}"/>
            </c:ext>
          </c:extLst>
        </c:ser>
        <c:ser>
          <c:idx val="1"/>
          <c:order val="1"/>
          <c:tx>
            <c:strRef>
              <c:f>'Table 13.4'!$S$62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13.4'!$Z$63:$Z$79</c:f>
              <c:numCache>
                <c:formatCode>#,##0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19</c:v>
                </c:pt>
                <c:pt idx="3">
                  <c:v>34</c:v>
                </c:pt>
                <c:pt idx="4">
                  <c:v>80</c:v>
                </c:pt>
                <c:pt idx="5">
                  <c:v>69</c:v>
                </c:pt>
                <c:pt idx="6">
                  <c:v>44</c:v>
                </c:pt>
                <c:pt idx="7">
                  <c:v>37</c:v>
                </c:pt>
                <c:pt idx="8">
                  <c:v>43</c:v>
                </c:pt>
                <c:pt idx="9">
                  <c:v>56</c:v>
                </c:pt>
                <c:pt idx="10">
                  <c:v>43</c:v>
                </c:pt>
                <c:pt idx="11">
                  <c:v>33</c:v>
                </c:pt>
                <c:pt idx="12">
                  <c:v>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F-49BD-8220-61399DFB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13.4'!$Z$83:$Z$90</c:f>
              <c:numCache>
                <c:formatCode>#,##0</c:formatCode>
                <c:ptCount val="8"/>
                <c:pt idx="0">
                  <c:v>31</c:v>
                </c:pt>
                <c:pt idx="1">
                  <c:v>33</c:v>
                </c:pt>
                <c:pt idx="2">
                  <c:v>16</c:v>
                </c:pt>
                <c:pt idx="3">
                  <c:v>64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B-4A38-8975-35B651A41CF9}"/>
            </c:ext>
          </c:extLst>
        </c:ser>
        <c:ser>
          <c:idx val="1"/>
          <c:order val="1"/>
          <c:tx>
            <c:strRef>
              <c:f>'Table 13.4'!$S$92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13.4'!$Z$93:$Z$100</c:f>
              <c:numCache>
                <c:formatCode>#,##0</c:formatCode>
                <c:ptCount val="8"/>
                <c:pt idx="0">
                  <c:v>17</c:v>
                </c:pt>
                <c:pt idx="1">
                  <c:v>70</c:v>
                </c:pt>
                <c:pt idx="2">
                  <c:v>6</c:v>
                </c:pt>
                <c:pt idx="3">
                  <c:v>80</c:v>
                </c:pt>
                <c:pt idx="4">
                  <c:v>26</c:v>
                </c:pt>
                <c:pt idx="5">
                  <c:v>11</c:v>
                </c:pt>
                <c:pt idx="6">
                  <c:v>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B-4A38-8975-35B651A4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13.1'!$Y$83:$Y$90</c:f>
              <c:numCache>
                <c:formatCode>#,##0</c:formatCode>
                <c:ptCount val="8"/>
                <c:pt idx="0">
                  <c:v>932</c:v>
                </c:pt>
                <c:pt idx="1">
                  <c:v>1218</c:v>
                </c:pt>
                <c:pt idx="2">
                  <c:v>1656</c:v>
                </c:pt>
                <c:pt idx="3">
                  <c:v>1630</c:v>
                </c:pt>
                <c:pt idx="4">
                  <c:v>408</c:v>
                </c:pt>
                <c:pt idx="5">
                  <c:v>364</c:v>
                </c:pt>
                <c:pt idx="6">
                  <c:v>590</c:v>
                </c:pt>
                <c:pt idx="7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B-44DC-8EDD-4B318DEE029E}"/>
            </c:ext>
          </c:extLst>
        </c:ser>
        <c:ser>
          <c:idx val="1"/>
          <c:order val="1"/>
          <c:tx>
            <c:strRef>
              <c:f>'Table 13.1'!$S$92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13.1'!$Y$93:$Y$100</c:f>
              <c:numCache>
                <c:formatCode>#,##0</c:formatCode>
                <c:ptCount val="8"/>
                <c:pt idx="0">
                  <c:v>878</c:v>
                </c:pt>
                <c:pt idx="1">
                  <c:v>2323</c:v>
                </c:pt>
                <c:pt idx="2">
                  <c:v>271</c:v>
                </c:pt>
                <c:pt idx="3">
                  <c:v>1878</c:v>
                </c:pt>
                <c:pt idx="4">
                  <c:v>1575</c:v>
                </c:pt>
                <c:pt idx="5">
                  <c:v>565</c:v>
                </c:pt>
                <c:pt idx="6">
                  <c:v>62</c:v>
                </c:pt>
                <c:pt idx="7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B-44DC-8EDD-4B318DEE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13.4'!$S$1</c:f>
              <c:strCache>
                <c:ptCount val="1"/>
                <c:pt idx="0">
                  <c:v>Central Desert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13.4'!$V$8:$Z$8</c:f>
              <c:numCache>
                <c:formatCode>#,##0</c:formatCode>
                <c:ptCount val="5"/>
                <c:pt idx="0">
                  <c:v>27953.15</c:v>
                </c:pt>
                <c:pt idx="1">
                  <c:v>27971.5</c:v>
                </c:pt>
                <c:pt idx="2">
                  <c:v>22235.200000000001</c:v>
                </c:pt>
                <c:pt idx="3">
                  <c:v>19767</c:v>
                </c:pt>
                <c:pt idx="4">
                  <c:v>22405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0-440D-8D29-57FC81DBB59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0-440D-8D29-57FC81DB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13.5'!$U$4:$Y$4</c:f>
              <c:numCache>
                <c:formatCode>#,##0</c:formatCode>
                <c:ptCount val="5"/>
                <c:pt idx="1">
                  <c:v>1017</c:v>
                </c:pt>
                <c:pt idx="2">
                  <c:v>757</c:v>
                </c:pt>
                <c:pt idx="3">
                  <c:v>985</c:v>
                </c:pt>
                <c:pt idx="4">
                  <c:v>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B-494C-B976-CCC69B55679C}"/>
            </c:ext>
          </c:extLst>
        </c:ser>
        <c:ser>
          <c:idx val="1"/>
          <c:order val="1"/>
          <c:tx>
            <c:strRef>
              <c:f>'Table 13.5'!$S$7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13.5'!$U$7:$Y$7</c:f>
              <c:numCache>
                <c:formatCode>#,##0</c:formatCode>
                <c:ptCount val="5"/>
                <c:pt idx="1">
                  <c:v>675</c:v>
                </c:pt>
                <c:pt idx="2">
                  <c:v>507</c:v>
                </c:pt>
                <c:pt idx="3">
                  <c:v>665</c:v>
                </c:pt>
                <c:pt idx="4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B-494C-B976-CCC69B55679C}"/>
            </c:ext>
          </c:extLst>
        </c:ser>
        <c:ser>
          <c:idx val="2"/>
          <c:order val="2"/>
          <c:tx>
            <c:strRef>
              <c:f>'Table 13.5'!$S$11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13.5'!$U$11:$Y$11</c:f>
              <c:numCache>
                <c:formatCode>#,##0</c:formatCode>
                <c:ptCount val="5"/>
                <c:pt idx="1">
                  <c:v>904</c:v>
                </c:pt>
                <c:pt idx="2">
                  <c:v>677</c:v>
                </c:pt>
                <c:pt idx="3">
                  <c:v>872</c:v>
                </c:pt>
                <c:pt idx="4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B-494C-B976-CCC69B55679C}"/>
            </c:ext>
          </c:extLst>
        </c:ser>
        <c:ser>
          <c:idx val="3"/>
          <c:order val="3"/>
          <c:tx>
            <c:strRef>
              <c:f>'Table 13.5'!$S$12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13.5'!$U$12:$Y$12</c:f>
              <c:numCache>
                <c:formatCode>#,##0</c:formatCode>
                <c:ptCount val="5"/>
                <c:pt idx="1">
                  <c:v>108</c:v>
                </c:pt>
                <c:pt idx="2">
                  <c:v>82</c:v>
                </c:pt>
                <c:pt idx="3">
                  <c:v>116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B-494C-B976-CCC69B55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13.5'!$S$1</c:f>
              <c:strCache>
                <c:ptCount val="1"/>
                <c:pt idx="0">
                  <c:v>Coomalie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13.5'!$AB$15:$AB$33</c:f>
              <c:numCache>
                <c:formatCode>0.0%</c:formatCode>
                <c:ptCount val="19"/>
                <c:pt idx="0">
                  <c:v>9.1561938958707359E-2</c:v>
                </c:pt>
                <c:pt idx="1">
                  <c:v>2.8725314183123879E-2</c:v>
                </c:pt>
                <c:pt idx="2">
                  <c:v>5.8348294434470378E-2</c:v>
                </c:pt>
                <c:pt idx="3">
                  <c:v>0</c:v>
                </c:pt>
                <c:pt idx="4">
                  <c:v>7.5403949730700179E-2</c:v>
                </c:pt>
                <c:pt idx="5">
                  <c:v>1.9748653500897665E-2</c:v>
                </c:pt>
                <c:pt idx="6">
                  <c:v>5.6552962298025138E-2</c:v>
                </c:pt>
                <c:pt idx="7">
                  <c:v>8.3482944344703769E-2</c:v>
                </c:pt>
                <c:pt idx="8">
                  <c:v>5.0269299820466788E-2</c:v>
                </c:pt>
                <c:pt idx="9">
                  <c:v>0</c:v>
                </c:pt>
                <c:pt idx="10">
                  <c:v>3.859964093357271E-2</c:v>
                </c:pt>
                <c:pt idx="11">
                  <c:v>1.0771992818671455E-2</c:v>
                </c:pt>
                <c:pt idx="12">
                  <c:v>3.5008976660682228E-2</c:v>
                </c:pt>
                <c:pt idx="13">
                  <c:v>9.6050269299820468E-2</c:v>
                </c:pt>
                <c:pt idx="14">
                  <c:v>8.8868940754039491E-2</c:v>
                </c:pt>
                <c:pt idx="15">
                  <c:v>0.15260323159784561</c:v>
                </c:pt>
                <c:pt idx="16">
                  <c:v>3.4111310592459608E-2</c:v>
                </c:pt>
                <c:pt idx="17">
                  <c:v>1.2567324955116697E-2</c:v>
                </c:pt>
                <c:pt idx="18">
                  <c:v>4.5780969479353679E-2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A-4C2F-BAB1-56B80DBE2F2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A-4C2F-BAB1-56B80DBE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13.5'!$Y$44:$Y$60</c:f>
              <c:numCache>
                <c:formatCode>#,##0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48</c:v>
                </c:pt>
                <c:pt idx="4">
                  <c:v>39</c:v>
                </c:pt>
                <c:pt idx="5">
                  <c:v>37</c:v>
                </c:pt>
                <c:pt idx="6">
                  <c:v>46</c:v>
                </c:pt>
                <c:pt idx="7">
                  <c:v>33</c:v>
                </c:pt>
                <c:pt idx="8">
                  <c:v>53</c:v>
                </c:pt>
                <c:pt idx="9">
                  <c:v>60</c:v>
                </c:pt>
                <c:pt idx="10">
                  <c:v>84</c:v>
                </c:pt>
                <c:pt idx="11">
                  <c:v>56</c:v>
                </c:pt>
                <c:pt idx="12">
                  <c:v>26</c:v>
                </c:pt>
                <c:pt idx="13">
                  <c:v>18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1-4891-A18D-BAB4B27E77D4}"/>
            </c:ext>
          </c:extLst>
        </c:ser>
        <c:ser>
          <c:idx val="1"/>
          <c:order val="1"/>
          <c:tx>
            <c:strRef>
              <c:f>'Table 13.5'!$S$62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13.5'!$Y$63:$Y$79</c:f>
              <c:numCache>
                <c:formatCode>#,##0</c:formatCode>
                <c:ptCount val="17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31</c:v>
                </c:pt>
                <c:pt idx="4">
                  <c:v>62</c:v>
                </c:pt>
                <c:pt idx="5">
                  <c:v>60</c:v>
                </c:pt>
                <c:pt idx="6">
                  <c:v>25</c:v>
                </c:pt>
                <c:pt idx="7">
                  <c:v>43</c:v>
                </c:pt>
                <c:pt idx="8">
                  <c:v>39</c:v>
                </c:pt>
                <c:pt idx="9">
                  <c:v>67</c:v>
                </c:pt>
                <c:pt idx="10">
                  <c:v>59</c:v>
                </c:pt>
                <c:pt idx="11">
                  <c:v>54</c:v>
                </c:pt>
                <c:pt idx="12">
                  <c:v>27</c:v>
                </c:pt>
                <c:pt idx="13">
                  <c:v>12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1-4891-A18D-BAB4B27E7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13.5'!$Y$83:$Y$90</c:f>
              <c:numCache>
                <c:formatCode>#,##0</c:formatCode>
                <c:ptCount val="8"/>
                <c:pt idx="0">
                  <c:v>37</c:v>
                </c:pt>
                <c:pt idx="1">
                  <c:v>32</c:v>
                </c:pt>
                <c:pt idx="2">
                  <c:v>47</c:v>
                </c:pt>
                <c:pt idx="3">
                  <c:v>23</c:v>
                </c:pt>
                <c:pt idx="4">
                  <c:v>4</c:v>
                </c:pt>
                <c:pt idx="5">
                  <c:v>7</c:v>
                </c:pt>
                <c:pt idx="6">
                  <c:v>49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0-4B3F-B641-EE7265481062}"/>
            </c:ext>
          </c:extLst>
        </c:ser>
        <c:ser>
          <c:idx val="1"/>
          <c:order val="1"/>
          <c:tx>
            <c:strRef>
              <c:f>'Table 13.5'!$S$92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13.5'!$Y$93:$Y$100</c:f>
              <c:numCache>
                <c:formatCode>#,##0</c:formatCode>
                <c:ptCount val="8"/>
                <c:pt idx="0">
                  <c:v>29</c:v>
                </c:pt>
                <c:pt idx="1">
                  <c:v>57</c:v>
                </c:pt>
                <c:pt idx="2">
                  <c:v>9</c:v>
                </c:pt>
                <c:pt idx="3">
                  <c:v>40</c:v>
                </c:pt>
                <c:pt idx="4">
                  <c:v>49</c:v>
                </c:pt>
                <c:pt idx="5">
                  <c:v>17</c:v>
                </c:pt>
                <c:pt idx="6">
                  <c:v>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0-4B3F-B641-EE726548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13.5'!$S$1</c:f>
              <c:strCache>
                <c:ptCount val="1"/>
                <c:pt idx="0">
                  <c:v>Coomalie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13.5'!$U$8:$Y$8</c:f>
              <c:numCache>
                <c:formatCode>#,##0</c:formatCode>
                <c:ptCount val="5"/>
                <c:pt idx="1">
                  <c:v>45951.48</c:v>
                </c:pt>
                <c:pt idx="2">
                  <c:v>44529.98</c:v>
                </c:pt>
                <c:pt idx="3">
                  <c:v>39653.03</c:v>
                </c:pt>
                <c:pt idx="4">
                  <c:v>43550.26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1-43F2-BB06-BB4E138DA6B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1-43F2-BB06-BB4E138D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13.5'!$V$4:$Z$4</c:f>
              <c:numCache>
                <c:formatCode>#,##0</c:formatCode>
                <c:ptCount val="5"/>
                <c:pt idx="0">
                  <c:v>1017</c:v>
                </c:pt>
                <c:pt idx="1">
                  <c:v>757</c:v>
                </c:pt>
                <c:pt idx="2">
                  <c:v>985</c:v>
                </c:pt>
                <c:pt idx="3">
                  <c:v>1033</c:v>
                </c:pt>
                <c:pt idx="4">
                  <c:v>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7-4D98-B326-605127514A0D}"/>
            </c:ext>
          </c:extLst>
        </c:ser>
        <c:ser>
          <c:idx val="1"/>
          <c:order val="1"/>
          <c:tx>
            <c:strRef>
              <c:f>'Table 13.5'!$S$7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13.5'!$V$7:$Z$7</c:f>
              <c:numCache>
                <c:formatCode>#,##0</c:formatCode>
                <c:ptCount val="5"/>
                <c:pt idx="0">
                  <c:v>675</c:v>
                </c:pt>
                <c:pt idx="1">
                  <c:v>507</c:v>
                </c:pt>
                <c:pt idx="2">
                  <c:v>665</c:v>
                </c:pt>
                <c:pt idx="3">
                  <c:v>658</c:v>
                </c:pt>
                <c:pt idx="4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7-4D98-B326-605127514A0D}"/>
            </c:ext>
          </c:extLst>
        </c:ser>
        <c:ser>
          <c:idx val="2"/>
          <c:order val="2"/>
          <c:tx>
            <c:strRef>
              <c:f>'Table 13.5'!$S$11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13.5'!$V$11:$Z$11</c:f>
              <c:numCache>
                <c:formatCode>#,##0</c:formatCode>
                <c:ptCount val="5"/>
                <c:pt idx="0">
                  <c:v>904</c:v>
                </c:pt>
                <c:pt idx="1">
                  <c:v>677</c:v>
                </c:pt>
                <c:pt idx="2">
                  <c:v>872</c:v>
                </c:pt>
                <c:pt idx="3">
                  <c:v>920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7-4D98-B326-605127514A0D}"/>
            </c:ext>
          </c:extLst>
        </c:ser>
        <c:ser>
          <c:idx val="3"/>
          <c:order val="3"/>
          <c:tx>
            <c:strRef>
              <c:f>'Table 13.5'!$S$12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13.5'!$V$12:$Z$12</c:f>
              <c:numCache>
                <c:formatCode>#,##0</c:formatCode>
                <c:ptCount val="5"/>
                <c:pt idx="0">
                  <c:v>108</c:v>
                </c:pt>
                <c:pt idx="1">
                  <c:v>82</c:v>
                </c:pt>
                <c:pt idx="2">
                  <c:v>116</c:v>
                </c:pt>
                <c:pt idx="3">
                  <c:v>113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7-4D98-B326-60512751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13.5'!$S$1</c:f>
              <c:strCache>
                <c:ptCount val="1"/>
                <c:pt idx="0">
                  <c:v>Coomalie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13.5'!$AB$15:$AB$33</c:f>
              <c:numCache>
                <c:formatCode>0.0%</c:formatCode>
                <c:ptCount val="19"/>
                <c:pt idx="0">
                  <c:v>9.1561938958707359E-2</c:v>
                </c:pt>
                <c:pt idx="1">
                  <c:v>2.8725314183123879E-2</c:v>
                </c:pt>
                <c:pt idx="2">
                  <c:v>5.8348294434470378E-2</c:v>
                </c:pt>
                <c:pt idx="3">
                  <c:v>0</c:v>
                </c:pt>
                <c:pt idx="4">
                  <c:v>7.5403949730700179E-2</c:v>
                </c:pt>
                <c:pt idx="5">
                  <c:v>1.9748653500897665E-2</c:v>
                </c:pt>
                <c:pt idx="6">
                  <c:v>5.6552962298025138E-2</c:v>
                </c:pt>
                <c:pt idx="7">
                  <c:v>8.3482944344703769E-2</c:v>
                </c:pt>
                <c:pt idx="8">
                  <c:v>5.0269299820466788E-2</c:v>
                </c:pt>
                <c:pt idx="9">
                  <c:v>0</c:v>
                </c:pt>
                <c:pt idx="10">
                  <c:v>3.859964093357271E-2</c:v>
                </c:pt>
                <c:pt idx="11">
                  <c:v>1.0771992818671455E-2</c:v>
                </c:pt>
                <c:pt idx="12">
                  <c:v>3.5008976660682228E-2</c:v>
                </c:pt>
                <c:pt idx="13">
                  <c:v>9.6050269299820468E-2</c:v>
                </c:pt>
                <c:pt idx="14">
                  <c:v>8.8868940754039491E-2</c:v>
                </c:pt>
                <c:pt idx="15">
                  <c:v>0.15260323159784561</c:v>
                </c:pt>
                <c:pt idx="16">
                  <c:v>3.4111310592459608E-2</c:v>
                </c:pt>
                <c:pt idx="17">
                  <c:v>1.2567324955116697E-2</c:v>
                </c:pt>
                <c:pt idx="18">
                  <c:v>4.5780969479353679E-2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7-466E-B00E-0EE10A93620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7-466E-B00E-0EE10A93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13.5'!$Z$44:$Z$60</c:f>
              <c:numCache>
                <c:formatCode>#,##0</c:formatCode>
                <c:ptCount val="17"/>
                <c:pt idx="0">
                  <c:v>0</c:v>
                </c:pt>
                <c:pt idx="1">
                  <c:v>17</c:v>
                </c:pt>
                <c:pt idx="2">
                  <c:v>17</c:v>
                </c:pt>
                <c:pt idx="3">
                  <c:v>39</c:v>
                </c:pt>
                <c:pt idx="4">
                  <c:v>58</c:v>
                </c:pt>
                <c:pt idx="5">
                  <c:v>44</c:v>
                </c:pt>
                <c:pt idx="6">
                  <c:v>39</c:v>
                </c:pt>
                <c:pt idx="7">
                  <c:v>59</c:v>
                </c:pt>
                <c:pt idx="8">
                  <c:v>41</c:v>
                </c:pt>
                <c:pt idx="9">
                  <c:v>64</c:v>
                </c:pt>
                <c:pt idx="10">
                  <c:v>77</c:v>
                </c:pt>
                <c:pt idx="11">
                  <c:v>58</c:v>
                </c:pt>
                <c:pt idx="12">
                  <c:v>33</c:v>
                </c:pt>
                <c:pt idx="13">
                  <c:v>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6-4927-A7FF-D9C92A0FD745}"/>
            </c:ext>
          </c:extLst>
        </c:ser>
        <c:ser>
          <c:idx val="1"/>
          <c:order val="1"/>
          <c:tx>
            <c:strRef>
              <c:f>'Table 13.5'!$S$62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13.5'!$Z$63:$Z$79</c:f>
              <c:numCache>
                <c:formatCode>#,##0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22</c:v>
                </c:pt>
                <c:pt idx="3">
                  <c:v>27</c:v>
                </c:pt>
                <c:pt idx="4">
                  <c:v>54</c:v>
                </c:pt>
                <c:pt idx="5">
                  <c:v>65</c:v>
                </c:pt>
                <c:pt idx="6">
                  <c:v>42</c:v>
                </c:pt>
                <c:pt idx="7">
                  <c:v>51</c:v>
                </c:pt>
                <c:pt idx="8">
                  <c:v>32</c:v>
                </c:pt>
                <c:pt idx="9">
                  <c:v>78</c:v>
                </c:pt>
                <c:pt idx="10">
                  <c:v>64</c:v>
                </c:pt>
                <c:pt idx="11">
                  <c:v>52</c:v>
                </c:pt>
                <c:pt idx="12">
                  <c:v>33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6-4927-A7FF-D9C92A0F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13.5'!$Z$83:$Z$90</c:f>
              <c:numCache>
                <c:formatCode>#,##0</c:formatCode>
                <c:ptCount val="8"/>
                <c:pt idx="0">
                  <c:v>34</c:v>
                </c:pt>
                <c:pt idx="1">
                  <c:v>26</c:v>
                </c:pt>
                <c:pt idx="2">
                  <c:v>50</c:v>
                </c:pt>
                <c:pt idx="3">
                  <c:v>22</c:v>
                </c:pt>
                <c:pt idx="4">
                  <c:v>5</c:v>
                </c:pt>
                <c:pt idx="5">
                  <c:v>7</c:v>
                </c:pt>
                <c:pt idx="6">
                  <c:v>53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2-49B2-A6C8-6E1C187792FB}"/>
            </c:ext>
          </c:extLst>
        </c:ser>
        <c:ser>
          <c:idx val="1"/>
          <c:order val="1"/>
          <c:tx>
            <c:strRef>
              <c:f>'Table 13.5'!$S$92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13.5'!$Z$93:$Z$100</c:f>
              <c:numCache>
                <c:formatCode>#,##0</c:formatCode>
                <c:ptCount val="8"/>
                <c:pt idx="0">
                  <c:v>29</c:v>
                </c:pt>
                <c:pt idx="1">
                  <c:v>52</c:v>
                </c:pt>
                <c:pt idx="2">
                  <c:v>12</c:v>
                </c:pt>
                <c:pt idx="3">
                  <c:v>41</c:v>
                </c:pt>
                <c:pt idx="4">
                  <c:v>38</c:v>
                </c:pt>
                <c:pt idx="5">
                  <c:v>11</c:v>
                </c:pt>
                <c:pt idx="6">
                  <c:v>12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2-49B2-A6C8-6E1C1877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13.1'!$S$1</c:f>
              <c:strCache>
                <c:ptCount val="1"/>
                <c:pt idx="0">
                  <c:v>Alice Springs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13.1'!$U$8:$Y$8</c:f>
              <c:numCache>
                <c:formatCode>#,##0</c:formatCode>
                <c:ptCount val="5"/>
                <c:pt idx="1">
                  <c:v>42441.04</c:v>
                </c:pt>
                <c:pt idx="2">
                  <c:v>47954</c:v>
                </c:pt>
                <c:pt idx="3">
                  <c:v>43572.34</c:v>
                </c:pt>
                <c:pt idx="4">
                  <c:v>47127.24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8-4F32-BCF8-96EB0757BFB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8-4F32-BCF8-96EB0757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13.5'!$S$1</c:f>
              <c:strCache>
                <c:ptCount val="1"/>
                <c:pt idx="0">
                  <c:v>Coomalie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13.5'!$V$8:$Z$8</c:f>
              <c:numCache>
                <c:formatCode>#,##0</c:formatCode>
                <c:ptCount val="5"/>
                <c:pt idx="0">
                  <c:v>45951.48</c:v>
                </c:pt>
                <c:pt idx="1">
                  <c:v>44529.98</c:v>
                </c:pt>
                <c:pt idx="2">
                  <c:v>39653.03</c:v>
                </c:pt>
                <c:pt idx="3">
                  <c:v>43550.26</c:v>
                </c:pt>
                <c:pt idx="4">
                  <c:v>44548.34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E-468F-AB32-6ED8BBB4499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E-468F-AB32-6ED8BBB4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13.6'!$U$4:$Y$4</c:f>
              <c:numCache>
                <c:formatCode>#,##0</c:formatCode>
                <c:ptCount val="5"/>
                <c:pt idx="1">
                  <c:v>88585</c:v>
                </c:pt>
                <c:pt idx="2">
                  <c:v>84424</c:v>
                </c:pt>
                <c:pt idx="3">
                  <c:v>83704</c:v>
                </c:pt>
                <c:pt idx="4">
                  <c:v>89893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1-45CC-B081-768DF47E03E2}"/>
            </c:ext>
          </c:extLst>
        </c:ser>
        <c:ser>
          <c:idx val="1"/>
          <c:order val="1"/>
          <c:tx>
            <c:strRef>
              <c:f>'Table 13.6'!$S$7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13.6'!$U$7:$Y$7</c:f>
              <c:numCache>
                <c:formatCode>#,##0</c:formatCode>
                <c:ptCount val="5"/>
                <c:pt idx="1">
                  <c:v>57943</c:v>
                </c:pt>
                <c:pt idx="2">
                  <c:v>54591</c:v>
                </c:pt>
                <c:pt idx="3">
                  <c:v>55716</c:v>
                </c:pt>
                <c:pt idx="4">
                  <c:v>55683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1-45CC-B081-768DF47E03E2}"/>
            </c:ext>
          </c:extLst>
        </c:ser>
        <c:ser>
          <c:idx val="2"/>
          <c:order val="2"/>
          <c:tx>
            <c:strRef>
              <c:f>'Table 13.6'!$S$11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13.6'!$U$11:$Y$11</c:f>
              <c:numCache>
                <c:formatCode>#,##0</c:formatCode>
                <c:ptCount val="5"/>
                <c:pt idx="1">
                  <c:v>82958</c:v>
                </c:pt>
                <c:pt idx="2">
                  <c:v>78526</c:v>
                </c:pt>
                <c:pt idx="3">
                  <c:v>77400</c:v>
                </c:pt>
                <c:pt idx="4">
                  <c:v>83069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1-45CC-B081-768DF47E03E2}"/>
            </c:ext>
          </c:extLst>
        </c:ser>
        <c:ser>
          <c:idx val="3"/>
          <c:order val="3"/>
          <c:tx>
            <c:strRef>
              <c:f>'Table 13.6'!$S$12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13.6'!$U$12:$Y$12</c:f>
              <c:numCache>
                <c:formatCode>#,##0</c:formatCode>
                <c:ptCount val="5"/>
                <c:pt idx="1">
                  <c:v>5623</c:v>
                </c:pt>
                <c:pt idx="2">
                  <c:v>5901</c:v>
                </c:pt>
                <c:pt idx="3">
                  <c:v>6313</c:v>
                </c:pt>
                <c:pt idx="4">
                  <c:v>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1-45CC-B081-768DF47E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13.6'!$S$1</c:f>
              <c:strCache>
                <c:ptCount val="1"/>
                <c:pt idx="0">
                  <c:v>Darwin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13.6'!$AB$15:$AB$33</c:f>
              <c:numCache>
                <c:formatCode>0.0%</c:formatCode>
                <c:ptCount val="19"/>
                <c:pt idx="0">
                  <c:v>1.0503354663965016E-2</c:v>
                </c:pt>
                <c:pt idx="1">
                  <c:v>1.0854844879097703E-2</c:v>
                </c:pt>
                <c:pt idx="2">
                  <c:v>2.2826188088616885E-2</c:v>
                </c:pt>
                <c:pt idx="3">
                  <c:v>7.9498816305010808E-3</c:v>
                </c:pt>
                <c:pt idx="4">
                  <c:v>6.670043729517941E-2</c:v>
                </c:pt>
                <c:pt idx="5">
                  <c:v>1.8122421974341215E-2</c:v>
                </c:pt>
                <c:pt idx="6">
                  <c:v>8.0656666425447887E-2</c:v>
                </c:pt>
                <c:pt idx="7">
                  <c:v>0.12478936431960798</c:v>
                </c:pt>
                <c:pt idx="8">
                  <c:v>4.1051989537997123E-2</c:v>
                </c:pt>
                <c:pt idx="9">
                  <c:v>6.3991895049156939E-3</c:v>
                </c:pt>
                <c:pt idx="10">
                  <c:v>1.5052051565682149E-2</c:v>
                </c:pt>
                <c:pt idx="11">
                  <c:v>1.5651652520908499E-2</c:v>
                </c:pt>
                <c:pt idx="12">
                  <c:v>6.4250343736754506E-2</c:v>
                </c:pt>
                <c:pt idx="13">
                  <c:v>8.4864211059536246E-2</c:v>
                </c:pt>
                <c:pt idx="14">
                  <c:v>0.13782551612202915</c:v>
                </c:pt>
                <c:pt idx="15">
                  <c:v>0.10026775284035108</c:v>
                </c:pt>
                <c:pt idx="16">
                  <c:v>0.10730789509050873</c:v>
                </c:pt>
                <c:pt idx="17">
                  <c:v>3.2605886427308724E-2</c:v>
                </c:pt>
                <c:pt idx="18">
                  <c:v>3.9428931779884421E-2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6-42A0-B5A2-E7B2DB4FEB6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6-42A0-B5A2-E7B2DB4F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13.6'!$Y$44:$Y$60</c:f>
              <c:numCache>
                <c:formatCode>#,##0</c:formatCode>
                <c:ptCount val="17"/>
                <c:pt idx="0">
                  <c:v>83</c:v>
                </c:pt>
                <c:pt idx="1">
                  <c:v>682</c:v>
                </c:pt>
                <c:pt idx="2">
                  <c:v>1988</c:v>
                </c:pt>
                <c:pt idx="3">
                  <c:v>4319</c:v>
                </c:pt>
                <c:pt idx="4">
                  <c:v>7868</c:v>
                </c:pt>
                <c:pt idx="5">
                  <c:v>7550</c:v>
                </c:pt>
                <c:pt idx="6">
                  <c:v>5677</c:v>
                </c:pt>
                <c:pt idx="7">
                  <c:v>4452</c:v>
                </c:pt>
                <c:pt idx="8">
                  <c:v>3746</c:v>
                </c:pt>
                <c:pt idx="9">
                  <c:v>3366</c:v>
                </c:pt>
                <c:pt idx="10">
                  <c:v>2960</c:v>
                </c:pt>
                <c:pt idx="11">
                  <c:v>2126</c:v>
                </c:pt>
                <c:pt idx="12">
                  <c:v>1189</c:v>
                </c:pt>
                <c:pt idx="13">
                  <c:v>517</c:v>
                </c:pt>
                <c:pt idx="14">
                  <c:v>181</c:v>
                </c:pt>
                <c:pt idx="15">
                  <c:v>43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4-49F2-B335-DC2982050E22}"/>
            </c:ext>
          </c:extLst>
        </c:ser>
        <c:ser>
          <c:idx val="1"/>
          <c:order val="1"/>
          <c:tx>
            <c:strRef>
              <c:f>'Table 13.6'!$S$62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13.6'!$Y$63:$Y$79</c:f>
              <c:numCache>
                <c:formatCode>#,##0</c:formatCode>
                <c:ptCount val="17"/>
                <c:pt idx="0">
                  <c:v>84</c:v>
                </c:pt>
                <c:pt idx="1">
                  <c:v>824</c:v>
                </c:pt>
                <c:pt idx="2">
                  <c:v>2022</c:v>
                </c:pt>
                <c:pt idx="3">
                  <c:v>3887</c:v>
                </c:pt>
                <c:pt idx="4">
                  <c:v>7513</c:v>
                </c:pt>
                <c:pt idx="5">
                  <c:v>6888</c:v>
                </c:pt>
                <c:pt idx="6">
                  <c:v>5066</c:v>
                </c:pt>
                <c:pt idx="7">
                  <c:v>4104</c:v>
                </c:pt>
                <c:pt idx="8">
                  <c:v>3441</c:v>
                </c:pt>
                <c:pt idx="9">
                  <c:v>3217</c:v>
                </c:pt>
                <c:pt idx="10">
                  <c:v>2596</c:v>
                </c:pt>
                <c:pt idx="11">
                  <c:v>1940</c:v>
                </c:pt>
                <c:pt idx="12">
                  <c:v>954</c:v>
                </c:pt>
                <c:pt idx="13">
                  <c:v>389</c:v>
                </c:pt>
                <c:pt idx="14">
                  <c:v>99</c:v>
                </c:pt>
                <c:pt idx="15">
                  <c:v>26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4-49F2-B335-DC298205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13.6'!$Y$83:$Y$90</c:f>
              <c:numCache>
                <c:formatCode>#,##0</c:formatCode>
                <c:ptCount val="8"/>
                <c:pt idx="0">
                  <c:v>3543</c:v>
                </c:pt>
                <c:pt idx="1">
                  <c:v>4543</c:v>
                </c:pt>
                <c:pt idx="2">
                  <c:v>4893</c:v>
                </c:pt>
                <c:pt idx="3">
                  <c:v>3481</c:v>
                </c:pt>
                <c:pt idx="4">
                  <c:v>1748</c:v>
                </c:pt>
                <c:pt idx="5">
                  <c:v>1293</c:v>
                </c:pt>
                <c:pt idx="6">
                  <c:v>1849</c:v>
                </c:pt>
                <c:pt idx="7">
                  <c:v>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F-4E8F-83CA-6308A3B78CE4}"/>
            </c:ext>
          </c:extLst>
        </c:ser>
        <c:ser>
          <c:idx val="1"/>
          <c:order val="1"/>
          <c:tx>
            <c:strRef>
              <c:f>'Table 13.6'!$S$92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13.6'!$Y$93:$Y$100</c:f>
              <c:numCache>
                <c:formatCode>#,##0</c:formatCode>
                <c:ptCount val="8"/>
                <c:pt idx="0">
                  <c:v>2756</c:v>
                </c:pt>
                <c:pt idx="1">
                  <c:v>6703</c:v>
                </c:pt>
                <c:pt idx="2">
                  <c:v>881</c:v>
                </c:pt>
                <c:pt idx="3">
                  <c:v>4587</c:v>
                </c:pt>
                <c:pt idx="4">
                  <c:v>4718</c:v>
                </c:pt>
                <c:pt idx="5">
                  <c:v>1900</c:v>
                </c:pt>
                <c:pt idx="6">
                  <c:v>202</c:v>
                </c:pt>
                <c:pt idx="7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F-4E8F-83CA-6308A3B7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13.6'!$S$1</c:f>
              <c:strCache>
                <c:ptCount val="1"/>
                <c:pt idx="0">
                  <c:v>Darwin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13.6'!$U$8:$Y$8</c:f>
              <c:numCache>
                <c:formatCode>#,##0</c:formatCode>
                <c:ptCount val="5"/>
                <c:pt idx="1">
                  <c:v>49280.23</c:v>
                </c:pt>
                <c:pt idx="2">
                  <c:v>49666.54</c:v>
                </c:pt>
                <c:pt idx="3">
                  <c:v>48420.34</c:v>
                </c:pt>
                <c:pt idx="4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4-4DA7-A07D-93822E51D77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4-4DA7-A07D-93822E51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13.6'!$V$4:$Z$4</c:f>
              <c:numCache>
                <c:formatCode>#,##0</c:formatCode>
                <c:ptCount val="5"/>
                <c:pt idx="0">
                  <c:v>88585</c:v>
                </c:pt>
                <c:pt idx="1">
                  <c:v>84424</c:v>
                </c:pt>
                <c:pt idx="2">
                  <c:v>83704</c:v>
                </c:pt>
                <c:pt idx="3">
                  <c:v>89893</c:v>
                </c:pt>
                <c:pt idx="4">
                  <c:v>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5-4364-8A11-CF1FDEC27D28}"/>
            </c:ext>
          </c:extLst>
        </c:ser>
        <c:ser>
          <c:idx val="1"/>
          <c:order val="1"/>
          <c:tx>
            <c:strRef>
              <c:f>'Table 13.6'!$S$7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13.6'!$V$7:$Z$7</c:f>
              <c:numCache>
                <c:formatCode>#,##0</c:formatCode>
                <c:ptCount val="5"/>
                <c:pt idx="0">
                  <c:v>57943</c:v>
                </c:pt>
                <c:pt idx="1">
                  <c:v>54591</c:v>
                </c:pt>
                <c:pt idx="2">
                  <c:v>55716</c:v>
                </c:pt>
                <c:pt idx="3">
                  <c:v>55683</c:v>
                </c:pt>
                <c:pt idx="4">
                  <c:v>56751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5-4364-8A11-CF1FDEC27D28}"/>
            </c:ext>
          </c:extLst>
        </c:ser>
        <c:ser>
          <c:idx val="2"/>
          <c:order val="2"/>
          <c:tx>
            <c:strRef>
              <c:f>'Table 13.6'!$S$11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13.6'!$V$11:$Z$11</c:f>
              <c:numCache>
                <c:formatCode>#,##0</c:formatCode>
                <c:ptCount val="5"/>
                <c:pt idx="0">
                  <c:v>82958</c:v>
                </c:pt>
                <c:pt idx="1">
                  <c:v>78526</c:v>
                </c:pt>
                <c:pt idx="2">
                  <c:v>77400</c:v>
                </c:pt>
                <c:pt idx="3">
                  <c:v>83069</c:v>
                </c:pt>
                <c:pt idx="4">
                  <c:v>89814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5-4364-8A11-CF1FDEC27D28}"/>
            </c:ext>
          </c:extLst>
        </c:ser>
        <c:ser>
          <c:idx val="3"/>
          <c:order val="3"/>
          <c:tx>
            <c:strRef>
              <c:f>'Table 13.6'!$S$12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13.6'!$V$12:$Z$12</c:f>
              <c:numCache>
                <c:formatCode>#,##0</c:formatCode>
                <c:ptCount val="5"/>
                <c:pt idx="0">
                  <c:v>5623</c:v>
                </c:pt>
                <c:pt idx="1">
                  <c:v>5901</c:v>
                </c:pt>
                <c:pt idx="2">
                  <c:v>6313</c:v>
                </c:pt>
                <c:pt idx="3">
                  <c:v>6824</c:v>
                </c:pt>
                <c:pt idx="4">
                  <c:v>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5-4364-8A11-CF1FDEC2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13.6'!$S$1</c:f>
              <c:strCache>
                <c:ptCount val="1"/>
                <c:pt idx="0">
                  <c:v>Darwin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13.6'!$AB$15:$AB$33</c:f>
              <c:numCache>
                <c:formatCode>0.0%</c:formatCode>
                <c:ptCount val="19"/>
                <c:pt idx="0">
                  <c:v>1.0503354663965016E-2</c:v>
                </c:pt>
                <c:pt idx="1">
                  <c:v>1.0854844879097703E-2</c:v>
                </c:pt>
                <c:pt idx="2">
                  <c:v>2.2826188088616885E-2</c:v>
                </c:pt>
                <c:pt idx="3">
                  <c:v>7.9498816305010808E-3</c:v>
                </c:pt>
                <c:pt idx="4">
                  <c:v>6.670043729517941E-2</c:v>
                </c:pt>
                <c:pt idx="5">
                  <c:v>1.8122421974341215E-2</c:v>
                </c:pt>
                <c:pt idx="6">
                  <c:v>8.0656666425447887E-2</c:v>
                </c:pt>
                <c:pt idx="7">
                  <c:v>0.12478936431960798</c:v>
                </c:pt>
                <c:pt idx="8">
                  <c:v>4.1051989537997123E-2</c:v>
                </c:pt>
                <c:pt idx="9">
                  <c:v>6.3991895049156939E-3</c:v>
                </c:pt>
                <c:pt idx="10">
                  <c:v>1.5052051565682149E-2</c:v>
                </c:pt>
                <c:pt idx="11">
                  <c:v>1.5651652520908499E-2</c:v>
                </c:pt>
                <c:pt idx="12">
                  <c:v>6.4250343736754506E-2</c:v>
                </c:pt>
                <c:pt idx="13">
                  <c:v>8.4864211059536246E-2</c:v>
                </c:pt>
                <c:pt idx="14">
                  <c:v>0.13782551612202915</c:v>
                </c:pt>
                <c:pt idx="15">
                  <c:v>0.10026775284035108</c:v>
                </c:pt>
                <c:pt idx="16">
                  <c:v>0.10730789509050873</c:v>
                </c:pt>
                <c:pt idx="17">
                  <c:v>3.2605886427308724E-2</c:v>
                </c:pt>
                <c:pt idx="18">
                  <c:v>3.9428931779884421E-2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4B0-BD66-83C79686FD1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4B0-BD66-83C79686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13.6'!$Z$44:$Z$60</c:f>
              <c:numCache>
                <c:formatCode>#,##0</c:formatCode>
                <c:ptCount val="17"/>
                <c:pt idx="0">
                  <c:v>80</c:v>
                </c:pt>
                <c:pt idx="1">
                  <c:v>878</c:v>
                </c:pt>
                <c:pt idx="2">
                  <c:v>2269</c:v>
                </c:pt>
                <c:pt idx="3">
                  <c:v>4740</c:v>
                </c:pt>
                <c:pt idx="4">
                  <c:v>8756</c:v>
                </c:pt>
                <c:pt idx="5">
                  <c:v>8111</c:v>
                </c:pt>
                <c:pt idx="6">
                  <c:v>5834</c:v>
                </c:pt>
                <c:pt idx="7">
                  <c:v>4521</c:v>
                </c:pt>
                <c:pt idx="8">
                  <c:v>3971</c:v>
                </c:pt>
                <c:pt idx="9">
                  <c:v>3484</c:v>
                </c:pt>
                <c:pt idx="10">
                  <c:v>2903</c:v>
                </c:pt>
                <c:pt idx="11">
                  <c:v>2292</c:v>
                </c:pt>
                <c:pt idx="12">
                  <c:v>1245</c:v>
                </c:pt>
                <c:pt idx="13">
                  <c:v>556</c:v>
                </c:pt>
                <c:pt idx="14">
                  <c:v>200</c:v>
                </c:pt>
                <c:pt idx="15">
                  <c:v>49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3-4F5C-A253-F852D6C1B377}"/>
            </c:ext>
          </c:extLst>
        </c:ser>
        <c:ser>
          <c:idx val="1"/>
          <c:order val="1"/>
          <c:tx>
            <c:strRef>
              <c:f>'Table 13.6'!$S$62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13.6'!$Z$63:$Z$79</c:f>
              <c:numCache>
                <c:formatCode>#,##0</c:formatCode>
                <c:ptCount val="17"/>
                <c:pt idx="0">
                  <c:v>82</c:v>
                </c:pt>
                <c:pt idx="1">
                  <c:v>1062</c:v>
                </c:pt>
                <c:pt idx="2">
                  <c:v>2345</c:v>
                </c:pt>
                <c:pt idx="3">
                  <c:v>4334</c:v>
                </c:pt>
                <c:pt idx="4">
                  <c:v>8229</c:v>
                </c:pt>
                <c:pt idx="5">
                  <c:v>7473</c:v>
                </c:pt>
                <c:pt idx="6">
                  <c:v>5635</c:v>
                </c:pt>
                <c:pt idx="7">
                  <c:v>4304</c:v>
                </c:pt>
                <c:pt idx="8">
                  <c:v>3592</c:v>
                </c:pt>
                <c:pt idx="9">
                  <c:v>3387</c:v>
                </c:pt>
                <c:pt idx="10">
                  <c:v>2647</c:v>
                </c:pt>
                <c:pt idx="11">
                  <c:v>1996</c:v>
                </c:pt>
                <c:pt idx="12">
                  <c:v>1063</c:v>
                </c:pt>
                <c:pt idx="13">
                  <c:v>409</c:v>
                </c:pt>
                <c:pt idx="14">
                  <c:v>122</c:v>
                </c:pt>
                <c:pt idx="15">
                  <c:v>27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3-4F5C-A253-F852D6C1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13.6'!$Z$83:$Z$90</c:f>
              <c:numCache>
                <c:formatCode>#,##0</c:formatCode>
                <c:ptCount val="8"/>
                <c:pt idx="0">
                  <c:v>3558</c:v>
                </c:pt>
                <c:pt idx="1">
                  <c:v>4752</c:v>
                </c:pt>
                <c:pt idx="2">
                  <c:v>4907</c:v>
                </c:pt>
                <c:pt idx="3">
                  <c:v>3558</c:v>
                </c:pt>
                <c:pt idx="4">
                  <c:v>1836</c:v>
                </c:pt>
                <c:pt idx="5">
                  <c:v>1302</c:v>
                </c:pt>
                <c:pt idx="6">
                  <c:v>1855</c:v>
                </c:pt>
                <c:pt idx="7">
                  <c:v>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6-4117-9AD0-9F8FADD00F7F}"/>
            </c:ext>
          </c:extLst>
        </c:ser>
        <c:ser>
          <c:idx val="1"/>
          <c:order val="1"/>
          <c:tx>
            <c:strRef>
              <c:f>'Table 13.6'!$S$92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13.6'!$Z$93:$Z$100</c:f>
              <c:numCache>
                <c:formatCode>#,##0</c:formatCode>
                <c:ptCount val="8"/>
                <c:pt idx="0">
                  <c:v>2779</c:v>
                </c:pt>
                <c:pt idx="1">
                  <c:v>6934</c:v>
                </c:pt>
                <c:pt idx="2">
                  <c:v>968</c:v>
                </c:pt>
                <c:pt idx="3">
                  <c:v>4654</c:v>
                </c:pt>
                <c:pt idx="4">
                  <c:v>4747</c:v>
                </c:pt>
                <c:pt idx="5">
                  <c:v>1914</c:v>
                </c:pt>
                <c:pt idx="6">
                  <c:v>237</c:v>
                </c:pt>
                <c:pt idx="7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6-4117-9AD0-9F8FADD0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13.1'!$V$4:$Z$4</c:f>
              <c:numCache>
                <c:formatCode>#,##0</c:formatCode>
                <c:ptCount val="5"/>
                <c:pt idx="0">
                  <c:v>32300</c:v>
                </c:pt>
                <c:pt idx="1">
                  <c:v>27707</c:v>
                </c:pt>
                <c:pt idx="2">
                  <c:v>30591</c:v>
                </c:pt>
                <c:pt idx="3">
                  <c:v>30619</c:v>
                </c:pt>
                <c:pt idx="4">
                  <c:v>32491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5-4515-8937-96E2AEE6FD29}"/>
            </c:ext>
          </c:extLst>
        </c:ser>
        <c:ser>
          <c:idx val="1"/>
          <c:order val="1"/>
          <c:tx>
            <c:strRef>
              <c:f>'Table 13.1'!$S$7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13.1'!$V$7:$Z$7</c:f>
              <c:numCache>
                <c:formatCode>#,##0</c:formatCode>
                <c:ptCount val="5"/>
                <c:pt idx="0">
                  <c:v>20927</c:v>
                </c:pt>
                <c:pt idx="1">
                  <c:v>17519</c:v>
                </c:pt>
                <c:pt idx="2">
                  <c:v>20002</c:v>
                </c:pt>
                <c:pt idx="3">
                  <c:v>19146</c:v>
                </c:pt>
                <c:pt idx="4">
                  <c:v>19296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5-4515-8937-96E2AEE6FD29}"/>
            </c:ext>
          </c:extLst>
        </c:ser>
        <c:ser>
          <c:idx val="2"/>
          <c:order val="2"/>
          <c:tx>
            <c:strRef>
              <c:f>'Table 13.1'!$S$11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13.1'!$V$11:$Z$11</c:f>
              <c:numCache>
                <c:formatCode>#,##0</c:formatCode>
                <c:ptCount val="5"/>
                <c:pt idx="0">
                  <c:v>30573</c:v>
                </c:pt>
                <c:pt idx="1">
                  <c:v>26124</c:v>
                </c:pt>
                <c:pt idx="2">
                  <c:v>28845</c:v>
                </c:pt>
                <c:pt idx="3">
                  <c:v>28827</c:v>
                </c:pt>
                <c:pt idx="4">
                  <c:v>30675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5-4515-8937-96E2AEE6FD29}"/>
            </c:ext>
          </c:extLst>
        </c:ser>
        <c:ser>
          <c:idx val="3"/>
          <c:order val="3"/>
          <c:tx>
            <c:strRef>
              <c:f>'Table 13.1'!$S$12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13.1'!$V$12:$Z$12</c:f>
              <c:numCache>
                <c:formatCode>#,##0</c:formatCode>
                <c:ptCount val="5"/>
                <c:pt idx="0">
                  <c:v>1730</c:v>
                </c:pt>
                <c:pt idx="1">
                  <c:v>1582</c:v>
                </c:pt>
                <c:pt idx="2">
                  <c:v>1744</c:v>
                </c:pt>
                <c:pt idx="3">
                  <c:v>1792</c:v>
                </c:pt>
                <c:pt idx="4">
                  <c:v>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5-4515-8937-96E2AEE6F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13.6'!$S$1</c:f>
              <c:strCache>
                <c:ptCount val="1"/>
                <c:pt idx="0">
                  <c:v>Darwin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13.6'!$V$8:$Z$8</c:f>
              <c:numCache>
                <c:formatCode>#,##0</c:formatCode>
                <c:ptCount val="5"/>
                <c:pt idx="0">
                  <c:v>49280.23</c:v>
                </c:pt>
                <c:pt idx="1">
                  <c:v>49666.54</c:v>
                </c:pt>
                <c:pt idx="2">
                  <c:v>48420.34</c:v>
                </c:pt>
                <c:pt idx="3">
                  <c:v>49999</c:v>
                </c:pt>
                <c:pt idx="4">
                  <c:v>50053.919999999998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F-421E-BB16-0585840FDB7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F-421E-BB16-0585840F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13.7'!$U$4:$Y$4</c:f>
              <c:numCache>
                <c:formatCode>#,##0</c:formatCode>
                <c:ptCount val="5"/>
                <c:pt idx="1">
                  <c:v>310</c:v>
                </c:pt>
                <c:pt idx="2">
                  <c:v>336</c:v>
                </c:pt>
                <c:pt idx="3">
                  <c:v>330</c:v>
                </c:pt>
                <c:pt idx="4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1-4C7D-B2EF-D5E268EE2CD1}"/>
            </c:ext>
          </c:extLst>
        </c:ser>
        <c:ser>
          <c:idx val="1"/>
          <c:order val="1"/>
          <c:tx>
            <c:strRef>
              <c:f>'Table 13.7'!$S$7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13.7'!$U$7:$Y$7</c:f>
              <c:numCache>
                <c:formatCode>#,##0</c:formatCode>
                <c:ptCount val="5"/>
                <c:pt idx="1">
                  <c:v>225</c:v>
                </c:pt>
                <c:pt idx="2">
                  <c:v>243</c:v>
                </c:pt>
                <c:pt idx="3">
                  <c:v>244</c:v>
                </c:pt>
                <c:pt idx="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1-4C7D-B2EF-D5E268EE2CD1}"/>
            </c:ext>
          </c:extLst>
        </c:ser>
        <c:ser>
          <c:idx val="2"/>
          <c:order val="2"/>
          <c:tx>
            <c:strRef>
              <c:f>'Table 13.7'!$S$11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13.7'!$U$11:$Y$11</c:f>
              <c:numCache>
                <c:formatCode>#,##0</c:formatCode>
                <c:ptCount val="5"/>
                <c:pt idx="1">
                  <c:v>297</c:v>
                </c:pt>
                <c:pt idx="2">
                  <c:v>318</c:v>
                </c:pt>
                <c:pt idx="3">
                  <c:v>307</c:v>
                </c:pt>
                <c:pt idx="4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1-4C7D-B2EF-D5E268EE2CD1}"/>
            </c:ext>
          </c:extLst>
        </c:ser>
        <c:ser>
          <c:idx val="3"/>
          <c:order val="3"/>
          <c:tx>
            <c:strRef>
              <c:f>'Table 13.7'!$S$12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13.7'!$U$12:$Y$12</c:f>
              <c:numCache>
                <c:formatCode>#,##0</c:formatCode>
                <c:ptCount val="5"/>
                <c:pt idx="1">
                  <c:v>17</c:v>
                </c:pt>
                <c:pt idx="2">
                  <c:v>16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1-4C7D-B2EF-D5E268EE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13.7'!$S$1</c:f>
              <c:strCache>
                <c:ptCount val="1"/>
                <c:pt idx="0">
                  <c:v>Darwin Waterfront Precinct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13.7'!$AB$15:$AB$33</c:f>
              <c:numCache>
                <c:formatCode>0.0%</c:formatCode>
                <c:ptCount val="19"/>
                <c:pt idx="0">
                  <c:v>0</c:v>
                </c:pt>
                <c:pt idx="1">
                  <c:v>3.9087947882736153E-2</c:v>
                </c:pt>
                <c:pt idx="2">
                  <c:v>1.9543973941368076E-2</c:v>
                </c:pt>
                <c:pt idx="3">
                  <c:v>9.7719869706840382E-3</c:v>
                </c:pt>
                <c:pt idx="4">
                  <c:v>5.8631921824104233E-2</c:v>
                </c:pt>
                <c:pt idx="5">
                  <c:v>3.9087947882736153E-2</c:v>
                </c:pt>
                <c:pt idx="6">
                  <c:v>9.7719869706840382E-3</c:v>
                </c:pt>
                <c:pt idx="7">
                  <c:v>0.13029315960912052</c:v>
                </c:pt>
                <c:pt idx="8">
                  <c:v>5.5374592833876218E-2</c:v>
                </c:pt>
                <c:pt idx="9">
                  <c:v>0</c:v>
                </c:pt>
                <c:pt idx="10">
                  <c:v>1.9543973941368076E-2</c:v>
                </c:pt>
                <c:pt idx="11">
                  <c:v>2.2801302931596091E-2</c:v>
                </c:pt>
                <c:pt idx="12">
                  <c:v>9.7719869706840393E-2</c:v>
                </c:pt>
                <c:pt idx="13">
                  <c:v>3.9087947882736153E-2</c:v>
                </c:pt>
                <c:pt idx="14">
                  <c:v>0.29967426710097722</c:v>
                </c:pt>
                <c:pt idx="15">
                  <c:v>6.5146579804560262E-2</c:v>
                </c:pt>
                <c:pt idx="16">
                  <c:v>4.2345276872964167E-2</c:v>
                </c:pt>
                <c:pt idx="17">
                  <c:v>1.9543973941368076E-2</c:v>
                </c:pt>
                <c:pt idx="18">
                  <c:v>4.2345276872964167E-2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6-4896-A041-2AE77A549AE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6-4896-A041-2AE77A54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13.7'!$Y$44:$Y$60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36</c:v>
                </c:pt>
                <c:pt idx="5">
                  <c:v>37</c:v>
                </c:pt>
                <c:pt idx="6">
                  <c:v>25</c:v>
                </c:pt>
                <c:pt idx="7">
                  <c:v>23</c:v>
                </c:pt>
                <c:pt idx="8">
                  <c:v>9</c:v>
                </c:pt>
                <c:pt idx="9">
                  <c:v>20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7-4C4F-A587-FE2EAC73D618}"/>
            </c:ext>
          </c:extLst>
        </c:ser>
        <c:ser>
          <c:idx val="1"/>
          <c:order val="1"/>
          <c:tx>
            <c:strRef>
              <c:f>'Table 13.7'!$S$62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13.7'!$Y$63:$Y$79</c:f>
              <c:numCache>
                <c:formatCode>#,##0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48</c:v>
                </c:pt>
                <c:pt idx="5">
                  <c:v>38</c:v>
                </c:pt>
                <c:pt idx="6">
                  <c:v>27</c:v>
                </c:pt>
                <c:pt idx="7">
                  <c:v>11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7-4C4F-A587-FE2EAC73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13.7'!$Y$83:$Y$90</c:f>
              <c:numCache>
                <c:formatCode>#,##0</c:formatCode>
                <c:ptCount val="8"/>
                <c:pt idx="0">
                  <c:v>39</c:v>
                </c:pt>
                <c:pt idx="1">
                  <c:v>37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5-42E0-82F5-309D70DE65D4}"/>
            </c:ext>
          </c:extLst>
        </c:ser>
        <c:ser>
          <c:idx val="1"/>
          <c:order val="1"/>
          <c:tx>
            <c:strRef>
              <c:f>'Table 13.7'!$S$92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13.7'!$Y$93:$Y$100</c:f>
              <c:numCache>
                <c:formatCode>#,##0</c:formatCode>
                <c:ptCount val="8"/>
                <c:pt idx="0">
                  <c:v>22</c:v>
                </c:pt>
                <c:pt idx="1">
                  <c:v>34</c:v>
                </c:pt>
                <c:pt idx="2">
                  <c:v>3</c:v>
                </c:pt>
                <c:pt idx="3">
                  <c:v>14</c:v>
                </c:pt>
                <c:pt idx="4">
                  <c:v>21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5-42E0-82F5-309D70DE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13.7'!$S$1</c:f>
              <c:strCache>
                <c:ptCount val="1"/>
                <c:pt idx="0">
                  <c:v>Darwin Waterfront Precinct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13.7'!$U$8:$Y$8</c:f>
              <c:numCache>
                <c:formatCode>#,##0</c:formatCode>
                <c:ptCount val="5"/>
                <c:pt idx="1">
                  <c:v>85137.21</c:v>
                </c:pt>
                <c:pt idx="2">
                  <c:v>79765</c:v>
                </c:pt>
                <c:pt idx="3">
                  <c:v>83467.53</c:v>
                </c:pt>
                <c:pt idx="4">
                  <c:v>85901.5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9-4B1A-8172-0036B0FAB89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9-4B1A-8172-0036B0FA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13.7'!$V$4:$Z$4</c:f>
              <c:numCache>
                <c:formatCode>#,##0</c:formatCode>
                <c:ptCount val="5"/>
                <c:pt idx="0">
                  <c:v>310</c:v>
                </c:pt>
                <c:pt idx="1">
                  <c:v>336</c:v>
                </c:pt>
                <c:pt idx="2">
                  <c:v>330</c:v>
                </c:pt>
                <c:pt idx="3">
                  <c:v>354</c:v>
                </c:pt>
                <c:pt idx="4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A-4877-B737-8B66E9BF45C0}"/>
            </c:ext>
          </c:extLst>
        </c:ser>
        <c:ser>
          <c:idx val="1"/>
          <c:order val="1"/>
          <c:tx>
            <c:strRef>
              <c:f>'Table 13.7'!$S$7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13.7'!$V$7:$Z$7</c:f>
              <c:numCache>
                <c:formatCode>#,##0</c:formatCode>
                <c:ptCount val="5"/>
                <c:pt idx="0">
                  <c:v>225</c:v>
                </c:pt>
                <c:pt idx="1">
                  <c:v>243</c:v>
                </c:pt>
                <c:pt idx="2">
                  <c:v>244</c:v>
                </c:pt>
                <c:pt idx="3">
                  <c:v>255</c:v>
                </c:pt>
                <c:pt idx="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A-4877-B737-8B66E9BF45C0}"/>
            </c:ext>
          </c:extLst>
        </c:ser>
        <c:ser>
          <c:idx val="2"/>
          <c:order val="2"/>
          <c:tx>
            <c:strRef>
              <c:f>'Table 13.7'!$S$11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13.7'!$V$11:$Z$11</c:f>
              <c:numCache>
                <c:formatCode>#,##0</c:formatCode>
                <c:ptCount val="5"/>
                <c:pt idx="0">
                  <c:v>297</c:v>
                </c:pt>
                <c:pt idx="1">
                  <c:v>318</c:v>
                </c:pt>
                <c:pt idx="2">
                  <c:v>307</c:v>
                </c:pt>
                <c:pt idx="3">
                  <c:v>335</c:v>
                </c:pt>
                <c:pt idx="4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A-4877-B737-8B66E9BF45C0}"/>
            </c:ext>
          </c:extLst>
        </c:ser>
        <c:ser>
          <c:idx val="3"/>
          <c:order val="3"/>
          <c:tx>
            <c:strRef>
              <c:f>'Table 13.7'!$S$12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13.7'!$V$12:$Z$12</c:f>
              <c:numCache>
                <c:formatCode>#,##0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21</c:v>
                </c:pt>
                <c:pt idx="3">
                  <c:v>19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A-4877-B737-8B66E9B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13.7'!$S$1</c:f>
              <c:strCache>
                <c:ptCount val="1"/>
                <c:pt idx="0">
                  <c:v>Darwin Waterfront Precinct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13.7'!$AB$15:$AB$33</c:f>
              <c:numCache>
                <c:formatCode>0.0%</c:formatCode>
                <c:ptCount val="19"/>
                <c:pt idx="0">
                  <c:v>0</c:v>
                </c:pt>
                <c:pt idx="1">
                  <c:v>3.9087947882736153E-2</c:v>
                </c:pt>
                <c:pt idx="2">
                  <c:v>1.9543973941368076E-2</c:v>
                </c:pt>
                <c:pt idx="3">
                  <c:v>9.7719869706840382E-3</c:v>
                </c:pt>
                <c:pt idx="4">
                  <c:v>5.8631921824104233E-2</c:v>
                </c:pt>
                <c:pt idx="5">
                  <c:v>3.9087947882736153E-2</c:v>
                </c:pt>
                <c:pt idx="6">
                  <c:v>9.7719869706840382E-3</c:v>
                </c:pt>
                <c:pt idx="7">
                  <c:v>0.13029315960912052</c:v>
                </c:pt>
                <c:pt idx="8">
                  <c:v>5.5374592833876218E-2</c:v>
                </c:pt>
                <c:pt idx="9">
                  <c:v>0</c:v>
                </c:pt>
                <c:pt idx="10">
                  <c:v>1.9543973941368076E-2</c:v>
                </c:pt>
                <c:pt idx="11">
                  <c:v>2.2801302931596091E-2</c:v>
                </c:pt>
                <c:pt idx="12">
                  <c:v>9.7719869706840393E-2</c:v>
                </c:pt>
                <c:pt idx="13">
                  <c:v>3.9087947882736153E-2</c:v>
                </c:pt>
                <c:pt idx="14">
                  <c:v>0.29967426710097722</c:v>
                </c:pt>
                <c:pt idx="15">
                  <c:v>6.5146579804560262E-2</c:v>
                </c:pt>
                <c:pt idx="16">
                  <c:v>4.2345276872964167E-2</c:v>
                </c:pt>
                <c:pt idx="17">
                  <c:v>1.9543973941368076E-2</c:v>
                </c:pt>
                <c:pt idx="18">
                  <c:v>4.2345276872964167E-2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E-4FC8-A807-9BAC1A68D72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E-4FC8-A807-9BAC1A68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13.7'!$Z$44:$Z$60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40</c:v>
                </c:pt>
                <c:pt idx="5">
                  <c:v>29</c:v>
                </c:pt>
                <c:pt idx="6">
                  <c:v>17</c:v>
                </c:pt>
                <c:pt idx="7">
                  <c:v>14</c:v>
                </c:pt>
                <c:pt idx="8">
                  <c:v>17</c:v>
                </c:pt>
                <c:pt idx="9">
                  <c:v>15</c:v>
                </c:pt>
                <c:pt idx="10">
                  <c:v>8</c:v>
                </c:pt>
                <c:pt idx="11">
                  <c:v>10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F-4180-BF54-3B78F615FFA9}"/>
            </c:ext>
          </c:extLst>
        </c:ser>
        <c:ser>
          <c:idx val="1"/>
          <c:order val="1"/>
          <c:tx>
            <c:strRef>
              <c:f>'Table 13.7'!$S$62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13.7'!$Z$63:$Z$79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20</c:v>
                </c:pt>
                <c:pt idx="5">
                  <c:v>30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5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F-4180-BF54-3B78F615F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13.7'!$Z$83:$Z$90</c:f>
              <c:numCache>
                <c:formatCode>#,##0</c:formatCode>
                <c:ptCount val="8"/>
                <c:pt idx="0">
                  <c:v>36</c:v>
                </c:pt>
                <c:pt idx="1">
                  <c:v>27</c:v>
                </c:pt>
                <c:pt idx="2">
                  <c:v>11</c:v>
                </c:pt>
                <c:pt idx="3">
                  <c:v>21</c:v>
                </c:pt>
                <c:pt idx="4">
                  <c:v>10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E-4EA4-98D9-75E4FCDA09AF}"/>
            </c:ext>
          </c:extLst>
        </c:ser>
        <c:ser>
          <c:idx val="1"/>
          <c:order val="1"/>
          <c:tx>
            <c:strRef>
              <c:f>'Table 13.7'!$S$92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13.7'!$Z$93:$Z$100</c:f>
              <c:numCache>
                <c:formatCode>#,##0</c:formatCode>
                <c:ptCount val="8"/>
                <c:pt idx="0">
                  <c:v>22</c:v>
                </c:pt>
                <c:pt idx="1">
                  <c:v>27</c:v>
                </c:pt>
                <c:pt idx="2">
                  <c:v>0</c:v>
                </c:pt>
                <c:pt idx="3">
                  <c:v>12</c:v>
                </c:pt>
                <c:pt idx="4">
                  <c:v>17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EA4-98D9-75E4FCDA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13.1'!$S$1</c:f>
              <c:strCache>
                <c:ptCount val="1"/>
                <c:pt idx="0">
                  <c:v>Alice Springs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13.1'!$AB$15:$AB$33</c:f>
              <c:numCache>
                <c:formatCode>0.0%</c:formatCode>
                <c:ptCount val="19"/>
                <c:pt idx="0">
                  <c:v>1.372772322940072E-2</c:v>
                </c:pt>
                <c:pt idx="1">
                  <c:v>4.7400658684477823E-3</c:v>
                </c:pt>
                <c:pt idx="2">
                  <c:v>1.7298162454984764E-2</c:v>
                </c:pt>
                <c:pt idx="3">
                  <c:v>5.6018960263473794E-3</c:v>
                </c:pt>
                <c:pt idx="4">
                  <c:v>5.4326079596171015E-2</c:v>
                </c:pt>
                <c:pt idx="5">
                  <c:v>1.9668195389208654E-2</c:v>
                </c:pt>
                <c:pt idx="6">
                  <c:v>9.3323894241127761E-2</c:v>
                </c:pt>
                <c:pt idx="7">
                  <c:v>9.7633045030625754E-2</c:v>
                </c:pt>
                <c:pt idx="8">
                  <c:v>3.04102927144572E-2</c:v>
                </c:pt>
                <c:pt idx="9">
                  <c:v>2.0991720274554464E-2</c:v>
                </c:pt>
                <c:pt idx="10">
                  <c:v>1.2681215180522638E-2</c:v>
                </c:pt>
                <c:pt idx="11">
                  <c:v>1.2373418695558497E-2</c:v>
                </c:pt>
                <c:pt idx="12">
                  <c:v>5.1555911231493737E-2</c:v>
                </c:pt>
                <c:pt idx="13">
                  <c:v>4.8570285327341561E-2</c:v>
                </c:pt>
                <c:pt idx="14">
                  <c:v>0.14817322786173781</c:v>
                </c:pt>
                <c:pt idx="15">
                  <c:v>0.10763643079196035</c:v>
                </c:pt>
                <c:pt idx="16">
                  <c:v>0.15463695404598479</c:v>
                </c:pt>
                <c:pt idx="17">
                  <c:v>3.0995106035889071E-2</c:v>
                </c:pt>
                <c:pt idx="18">
                  <c:v>6.0081873865000461E-2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F-4745-B167-FB05402F700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F-4745-B167-FB05402F7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13.7'!$S$1</c:f>
              <c:strCache>
                <c:ptCount val="1"/>
                <c:pt idx="0">
                  <c:v>Darwin Waterfront Precinct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13.7'!$V$8:$Z$8</c:f>
              <c:numCache>
                <c:formatCode>#,##0</c:formatCode>
                <c:ptCount val="5"/>
                <c:pt idx="0">
                  <c:v>85137.21</c:v>
                </c:pt>
                <c:pt idx="1">
                  <c:v>79765</c:v>
                </c:pt>
                <c:pt idx="2">
                  <c:v>83467.53</c:v>
                </c:pt>
                <c:pt idx="3">
                  <c:v>85901.5</c:v>
                </c:pt>
                <c:pt idx="4">
                  <c:v>90736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7-4FC7-9DA8-2A38997877D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7-4FC7-9DA8-2A389978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13.8'!$U$4:$Y$4</c:f>
              <c:numCache>
                <c:formatCode>#,##0</c:formatCode>
                <c:ptCount val="5"/>
                <c:pt idx="1">
                  <c:v>954</c:v>
                </c:pt>
                <c:pt idx="2">
                  <c:v>1828</c:v>
                </c:pt>
                <c:pt idx="3">
                  <c:v>1710</c:v>
                </c:pt>
                <c:pt idx="4">
                  <c:v>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E-4349-8717-F0ADD5C5A916}"/>
            </c:ext>
          </c:extLst>
        </c:ser>
        <c:ser>
          <c:idx val="1"/>
          <c:order val="1"/>
          <c:tx>
            <c:strRef>
              <c:f>'Table 13.8'!$S$7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13.8'!$U$7:$Y$7</c:f>
              <c:numCache>
                <c:formatCode>#,##0</c:formatCode>
                <c:ptCount val="5"/>
                <c:pt idx="1">
                  <c:v>748</c:v>
                </c:pt>
                <c:pt idx="2">
                  <c:v>1400</c:v>
                </c:pt>
                <c:pt idx="3">
                  <c:v>1303</c:v>
                </c:pt>
                <c:pt idx="4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E-4349-8717-F0ADD5C5A916}"/>
            </c:ext>
          </c:extLst>
        </c:ser>
        <c:ser>
          <c:idx val="2"/>
          <c:order val="2"/>
          <c:tx>
            <c:strRef>
              <c:f>'Table 13.8'!$S$11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13.8'!$U$11:$Y$11</c:f>
              <c:numCache>
                <c:formatCode>#,##0</c:formatCode>
                <c:ptCount val="5"/>
                <c:pt idx="1">
                  <c:v>940</c:v>
                </c:pt>
                <c:pt idx="2">
                  <c:v>1801</c:v>
                </c:pt>
                <c:pt idx="3">
                  <c:v>1685</c:v>
                </c:pt>
                <c:pt idx="4">
                  <c:v>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E-4349-8717-F0ADD5C5A916}"/>
            </c:ext>
          </c:extLst>
        </c:ser>
        <c:ser>
          <c:idx val="3"/>
          <c:order val="3"/>
          <c:tx>
            <c:strRef>
              <c:f>'Table 13.8'!$S$12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13.8'!$U$12:$Y$12</c:f>
              <c:numCache>
                <c:formatCode>#,##0</c:formatCode>
                <c:ptCount val="5"/>
                <c:pt idx="1">
                  <c:v>15</c:v>
                </c:pt>
                <c:pt idx="2">
                  <c:v>26</c:v>
                </c:pt>
                <c:pt idx="3">
                  <c:v>29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E-4349-8717-F0ADD5C5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13.8'!$S$1</c:f>
              <c:strCache>
                <c:ptCount val="1"/>
                <c:pt idx="0">
                  <c:v>East Arnhem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13.8'!$AB$15:$AB$33</c:f>
              <c:numCache>
                <c:formatCode>0.0%</c:formatCode>
                <c:ptCount val="19"/>
                <c:pt idx="0">
                  <c:v>4.1899441340782122E-3</c:v>
                </c:pt>
                <c:pt idx="1">
                  <c:v>1.2569832402234637E-2</c:v>
                </c:pt>
                <c:pt idx="2">
                  <c:v>2.0949720670391061E-3</c:v>
                </c:pt>
                <c:pt idx="3">
                  <c:v>0</c:v>
                </c:pt>
                <c:pt idx="4">
                  <c:v>2.3743016759776536E-2</c:v>
                </c:pt>
                <c:pt idx="5">
                  <c:v>0</c:v>
                </c:pt>
                <c:pt idx="6">
                  <c:v>0.1787709497206704</c:v>
                </c:pt>
                <c:pt idx="7">
                  <c:v>1.8156424581005588E-2</c:v>
                </c:pt>
                <c:pt idx="8">
                  <c:v>2.6536312849162011E-2</c:v>
                </c:pt>
                <c:pt idx="9">
                  <c:v>0</c:v>
                </c:pt>
                <c:pt idx="10">
                  <c:v>3.282122905027933E-2</c:v>
                </c:pt>
                <c:pt idx="11">
                  <c:v>1.7458100558659217E-2</c:v>
                </c:pt>
                <c:pt idx="12">
                  <c:v>5.0977653631284918E-2</c:v>
                </c:pt>
                <c:pt idx="13">
                  <c:v>3.7011173184357544E-2</c:v>
                </c:pt>
                <c:pt idx="14">
                  <c:v>0.13547486033519554</c:v>
                </c:pt>
                <c:pt idx="15">
                  <c:v>0.16689944134078213</c:v>
                </c:pt>
                <c:pt idx="16">
                  <c:v>0.13687150837988826</c:v>
                </c:pt>
                <c:pt idx="17">
                  <c:v>1.6759776536312849E-2</c:v>
                </c:pt>
                <c:pt idx="18">
                  <c:v>0.13966480446927373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7-4099-8C8B-660D43E1C6B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7-4099-8C8B-660D43E1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13.8'!$Y$44:$Y$60</c:f>
              <c:numCache>
                <c:formatCode>#,##0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47</c:v>
                </c:pt>
                <c:pt idx="4">
                  <c:v>116</c:v>
                </c:pt>
                <c:pt idx="5">
                  <c:v>107</c:v>
                </c:pt>
                <c:pt idx="6">
                  <c:v>89</c:v>
                </c:pt>
                <c:pt idx="7">
                  <c:v>70</c:v>
                </c:pt>
                <c:pt idx="8">
                  <c:v>65</c:v>
                </c:pt>
                <c:pt idx="9">
                  <c:v>58</c:v>
                </c:pt>
                <c:pt idx="10">
                  <c:v>55</c:v>
                </c:pt>
                <c:pt idx="11">
                  <c:v>35</c:v>
                </c:pt>
                <c:pt idx="12">
                  <c:v>22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8-40E3-B35C-26EAB366EB2D}"/>
            </c:ext>
          </c:extLst>
        </c:ser>
        <c:ser>
          <c:idx val="1"/>
          <c:order val="1"/>
          <c:tx>
            <c:strRef>
              <c:f>'Table 13.8'!$S$62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13.8'!$Y$63:$Y$79</c:f>
              <c:numCache>
                <c:formatCode>#,##0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34</c:v>
                </c:pt>
                <c:pt idx="3">
                  <c:v>48</c:v>
                </c:pt>
                <c:pt idx="4">
                  <c:v>89</c:v>
                </c:pt>
                <c:pt idx="5">
                  <c:v>97</c:v>
                </c:pt>
                <c:pt idx="6">
                  <c:v>93</c:v>
                </c:pt>
                <c:pt idx="7">
                  <c:v>79</c:v>
                </c:pt>
                <c:pt idx="8">
                  <c:v>74</c:v>
                </c:pt>
                <c:pt idx="9">
                  <c:v>40</c:v>
                </c:pt>
                <c:pt idx="10">
                  <c:v>49</c:v>
                </c:pt>
                <c:pt idx="11">
                  <c:v>27</c:v>
                </c:pt>
                <c:pt idx="12">
                  <c:v>19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8-40E3-B35C-26EAB366E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13.8'!$Y$83:$Y$90</c:f>
              <c:numCache>
                <c:formatCode>#,##0</c:formatCode>
                <c:ptCount val="8"/>
                <c:pt idx="0">
                  <c:v>27</c:v>
                </c:pt>
                <c:pt idx="1">
                  <c:v>74</c:v>
                </c:pt>
                <c:pt idx="2">
                  <c:v>29</c:v>
                </c:pt>
                <c:pt idx="3">
                  <c:v>95</c:v>
                </c:pt>
                <c:pt idx="4">
                  <c:v>10</c:v>
                </c:pt>
                <c:pt idx="5">
                  <c:v>8</c:v>
                </c:pt>
                <c:pt idx="6">
                  <c:v>19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7-4797-9825-A909155DFDB1}"/>
            </c:ext>
          </c:extLst>
        </c:ser>
        <c:ser>
          <c:idx val="1"/>
          <c:order val="1"/>
          <c:tx>
            <c:strRef>
              <c:f>'Table 13.8'!$S$92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13.8'!$Y$93:$Y$100</c:f>
              <c:numCache>
                <c:formatCode>#,##0</c:formatCode>
                <c:ptCount val="8"/>
                <c:pt idx="0">
                  <c:v>14</c:v>
                </c:pt>
                <c:pt idx="1">
                  <c:v>119</c:v>
                </c:pt>
                <c:pt idx="2">
                  <c:v>4</c:v>
                </c:pt>
                <c:pt idx="3">
                  <c:v>110</c:v>
                </c:pt>
                <c:pt idx="4">
                  <c:v>42</c:v>
                </c:pt>
                <c:pt idx="5">
                  <c:v>16</c:v>
                </c:pt>
                <c:pt idx="6">
                  <c:v>5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7-4797-9825-A909155D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13.8'!$S$1</c:f>
              <c:strCache>
                <c:ptCount val="1"/>
                <c:pt idx="0">
                  <c:v>East Arnhem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13.8'!$U$8:$Y$8</c:f>
              <c:numCache>
                <c:formatCode>#,##0</c:formatCode>
                <c:ptCount val="5"/>
                <c:pt idx="1">
                  <c:v>22995</c:v>
                </c:pt>
                <c:pt idx="2">
                  <c:v>21202.34</c:v>
                </c:pt>
                <c:pt idx="3">
                  <c:v>20353.64</c:v>
                </c:pt>
                <c:pt idx="4">
                  <c:v>20166.82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0-437E-9B64-CF9BC4419DE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0-437E-9B64-CF9BC441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13.8'!$V$4:$Z$4</c:f>
              <c:numCache>
                <c:formatCode>#,##0</c:formatCode>
                <c:ptCount val="5"/>
                <c:pt idx="0">
                  <c:v>954</c:v>
                </c:pt>
                <c:pt idx="1">
                  <c:v>1828</c:v>
                </c:pt>
                <c:pt idx="2">
                  <c:v>1710</c:v>
                </c:pt>
                <c:pt idx="3">
                  <c:v>1352</c:v>
                </c:pt>
                <c:pt idx="4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7-424C-BC74-6ED53ED68EDB}"/>
            </c:ext>
          </c:extLst>
        </c:ser>
        <c:ser>
          <c:idx val="1"/>
          <c:order val="1"/>
          <c:tx>
            <c:strRef>
              <c:f>'Table 13.8'!$S$7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13.8'!$V$7:$Z$7</c:f>
              <c:numCache>
                <c:formatCode>#,##0</c:formatCode>
                <c:ptCount val="5"/>
                <c:pt idx="0">
                  <c:v>748</c:v>
                </c:pt>
                <c:pt idx="1">
                  <c:v>1400</c:v>
                </c:pt>
                <c:pt idx="2">
                  <c:v>1303</c:v>
                </c:pt>
                <c:pt idx="3">
                  <c:v>981</c:v>
                </c:pt>
                <c:pt idx="4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7-424C-BC74-6ED53ED68EDB}"/>
            </c:ext>
          </c:extLst>
        </c:ser>
        <c:ser>
          <c:idx val="2"/>
          <c:order val="2"/>
          <c:tx>
            <c:strRef>
              <c:f>'Table 13.8'!$S$11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13.8'!$V$11:$Z$11</c:f>
              <c:numCache>
                <c:formatCode>#,##0</c:formatCode>
                <c:ptCount val="5"/>
                <c:pt idx="0">
                  <c:v>940</c:v>
                </c:pt>
                <c:pt idx="1">
                  <c:v>1801</c:v>
                </c:pt>
                <c:pt idx="2">
                  <c:v>1685</c:v>
                </c:pt>
                <c:pt idx="3">
                  <c:v>1327</c:v>
                </c:pt>
                <c:pt idx="4">
                  <c:v>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7-424C-BC74-6ED53ED68EDB}"/>
            </c:ext>
          </c:extLst>
        </c:ser>
        <c:ser>
          <c:idx val="3"/>
          <c:order val="3"/>
          <c:tx>
            <c:strRef>
              <c:f>'Table 13.8'!$S$12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13.8'!$V$12:$Z$12</c:f>
              <c:numCache>
                <c:formatCode>#,##0</c:formatCode>
                <c:ptCount val="5"/>
                <c:pt idx="0">
                  <c:v>15</c:v>
                </c:pt>
                <c:pt idx="1">
                  <c:v>26</c:v>
                </c:pt>
                <c:pt idx="2">
                  <c:v>29</c:v>
                </c:pt>
                <c:pt idx="3">
                  <c:v>25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7-424C-BC74-6ED53ED6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13.8'!$S$1</c:f>
              <c:strCache>
                <c:ptCount val="1"/>
                <c:pt idx="0">
                  <c:v>East Arnhem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13.8'!$AB$15:$AB$33</c:f>
              <c:numCache>
                <c:formatCode>0.0%</c:formatCode>
                <c:ptCount val="19"/>
                <c:pt idx="0">
                  <c:v>4.1899441340782122E-3</c:v>
                </c:pt>
                <c:pt idx="1">
                  <c:v>1.2569832402234637E-2</c:v>
                </c:pt>
                <c:pt idx="2">
                  <c:v>2.0949720670391061E-3</c:v>
                </c:pt>
                <c:pt idx="3">
                  <c:v>0</c:v>
                </c:pt>
                <c:pt idx="4">
                  <c:v>2.3743016759776536E-2</c:v>
                </c:pt>
                <c:pt idx="5">
                  <c:v>0</c:v>
                </c:pt>
                <c:pt idx="6">
                  <c:v>0.1787709497206704</c:v>
                </c:pt>
                <c:pt idx="7">
                  <c:v>1.8156424581005588E-2</c:v>
                </c:pt>
                <c:pt idx="8">
                  <c:v>2.6536312849162011E-2</c:v>
                </c:pt>
                <c:pt idx="9">
                  <c:v>0</c:v>
                </c:pt>
                <c:pt idx="10">
                  <c:v>3.282122905027933E-2</c:v>
                </c:pt>
                <c:pt idx="11">
                  <c:v>1.7458100558659217E-2</c:v>
                </c:pt>
                <c:pt idx="12">
                  <c:v>5.0977653631284918E-2</c:v>
                </c:pt>
                <c:pt idx="13">
                  <c:v>3.7011173184357544E-2</c:v>
                </c:pt>
                <c:pt idx="14">
                  <c:v>0.13547486033519554</c:v>
                </c:pt>
                <c:pt idx="15">
                  <c:v>0.16689944134078213</c:v>
                </c:pt>
                <c:pt idx="16">
                  <c:v>0.13687150837988826</c:v>
                </c:pt>
                <c:pt idx="17">
                  <c:v>1.6759776536312849E-2</c:v>
                </c:pt>
                <c:pt idx="18">
                  <c:v>0.13966480446927373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B-4C33-A9A3-97B225E91A42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B-4C33-A9A3-97B225E9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13.8'!$Z$44:$Z$60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46</c:v>
                </c:pt>
                <c:pt idx="4">
                  <c:v>115</c:v>
                </c:pt>
                <c:pt idx="5">
                  <c:v>97</c:v>
                </c:pt>
                <c:pt idx="6">
                  <c:v>96</c:v>
                </c:pt>
                <c:pt idx="7">
                  <c:v>80</c:v>
                </c:pt>
                <c:pt idx="8">
                  <c:v>75</c:v>
                </c:pt>
                <c:pt idx="9">
                  <c:v>57</c:v>
                </c:pt>
                <c:pt idx="10">
                  <c:v>50</c:v>
                </c:pt>
                <c:pt idx="11">
                  <c:v>44</c:v>
                </c:pt>
                <c:pt idx="12">
                  <c:v>25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E-4C81-A9F3-671275C4ED53}"/>
            </c:ext>
          </c:extLst>
        </c:ser>
        <c:ser>
          <c:idx val="1"/>
          <c:order val="1"/>
          <c:tx>
            <c:strRef>
              <c:f>'Table 13.8'!$S$62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13.8'!$Z$63:$Z$79</c:f>
              <c:numCache>
                <c:formatCode>#,##0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35</c:v>
                </c:pt>
                <c:pt idx="3">
                  <c:v>56</c:v>
                </c:pt>
                <c:pt idx="4">
                  <c:v>107</c:v>
                </c:pt>
                <c:pt idx="5">
                  <c:v>114</c:v>
                </c:pt>
                <c:pt idx="6">
                  <c:v>97</c:v>
                </c:pt>
                <c:pt idx="7">
                  <c:v>78</c:v>
                </c:pt>
                <c:pt idx="8">
                  <c:v>70</c:v>
                </c:pt>
                <c:pt idx="9">
                  <c:v>51</c:v>
                </c:pt>
                <c:pt idx="10">
                  <c:v>53</c:v>
                </c:pt>
                <c:pt idx="11">
                  <c:v>30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E-4C81-A9F3-671275C4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13.8'!$Z$83:$Z$90</c:f>
              <c:numCache>
                <c:formatCode>#,##0</c:formatCode>
                <c:ptCount val="8"/>
                <c:pt idx="0">
                  <c:v>30</c:v>
                </c:pt>
                <c:pt idx="1">
                  <c:v>79</c:v>
                </c:pt>
                <c:pt idx="2">
                  <c:v>29</c:v>
                </c:pt>
                <c:pt idx="3">
                  <c:v>93</c:v>
                </c:pt>
                <c:pt idx="4">
                  <c:v>10</c:v>
                </c:pt>
                <c:pt idx="5">
                  <c:v>7</c:v>
                </c:pt>
                <c:pt idx="6">
                  <c:v>20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9-4EC1-B948-6BF6CF16C8ED}"/>
            </c:ext>
          </c:extLst>
        </c:ser>
        <c:ser>
          <c:idx val="1"/>
          <c:order val="1"/>
          <c:tx>
            <c:strRef>
              <c:f>'Table 13.8'!$S$92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13.8'!$Z$93:$Z$100</c:f>
              <c:numCache>
                <c:formatCode>#,##0</c:formatCode>
                <c:ptCount val="8"/>
                <c:pt idx="0">
                  <c:v>20</c:v>
                </c:pt>
                <c:pt idx="1">
                  <c:v>113</c:v>
                </c:pt>
                <c:pt idx="2">
                  <c:v>10</c:v>
                </c:pt>
                <c:pt idx="3">
                  <c:v>130</c:v>
                </c:pt>
                <c:pt idx="4">
                  <c:v>44</c:v>
                </c:pt>
                <c:pt idx="5">
                  <c:v>19</c:v>
                </c:pt>
                <c:pt idx="6">
                  <c:v>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9-4EC1-B948-6BF6CF16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13.1'!$Z$44:$Z$60</c:f>
              <c:numCache>
                <c:formatCode>#,##0</c:formatCode>
                <c:ptCount val="17"/>
                <c:pt idx="0">
                  <c:v>39</c:v>
                </c:pt>
                <c:pt idx="1">
                  <c:v>359</c:v>
                </c:pt>
                <c:pt idx="2">
                  <c:v>812</c:v>
                </c:pt>
                <c:pt idx="3">
                  <c:v>1063</c:v>
                </c:pt>
                <c:pt idx="4">
                  <c:v>2347</c:v>
                </c:pt>
                <c:pt idx="5">
                  <c:v>2516</c:v>
                </c:pt>
                <c:pt idx="6">
                  <c:v>1964</c:v>
                </c:pt>
                <c:pt idx="7">
                  <c:v>1512</c:v>
                </c:pt>
                <c:pt idx="8">
                  <c:v>1273</c:v>
                </c:pt>
                <c:pt idx="9">
                  <c:v>1167</c:v>
                </c:pt>
                <c:pt idx="10">
                  <c:v>1071</c:v>
                </c:pt>
                <c:pt idx="11">
                  <c:v>855</c:v>
                </c:pt>
                <c:pt idx="12">
                  <c:v>559</c:v>
                </c:pt>
                <c:pt idx="13">
                  <c:v>213</c:v>
                </c:pt>
                <c:pt idx="14">
                  <c:v>68</c:v>
                </c:pt>
                <c:pt idx="15">
                  <c:v>30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A-434C-88B4-05C285B23F70}"/>
            </c:ext>
          </c:extLst>
        </c:ser>
        <c:ser>
          <c:idx val="1"/>
          <c:order val="1"/>
          <c:tx>
            <c:strRef>
              <c:f>'Table 13.1'!$S$62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13.1'!$Z$63:$Z$79</c:f>
              <c:numCache>
                <c:formatCode>#,##0</c:formatCode>
                <c:ptCount val="17"/>
                <c:pt idx="0">
                  <c:v>43</c:v>
                </c:pt>
                <c:pt idx="1">
                  <c:v>414</c:v>
                </c:pt>
                <c:pt idx="2">
                  <c:v>900</c:v>
                </c:pt>
                <c:pt idx="3">
                  <c:v>1114</c:v>
                </c:pt>
                <c:pt idx="4">
                  <c:v>2696</c:v>
                </c:pt>
                <c:pt idx="5">
                  <c:v>2757</c:v>
                </c:pt>
                <c:pt idx="6">
                  <c:v>1868</c:v>
                </c:pt>
                <c:pt idx="7">
                  <c:v>1438</c:v>
                </c:pt>
                <c:pt idx="8">
                  <c:v>1295</c:v>
                </c:pt>
                <c:pt idx="9">
                  <c:v>1340</c:v>
                </c:pt>
                <c:pt idx="10">
                  <c:v>1134</c:v>
                </c:pt>
                <c:pt idx="11">
                  <c:v>877</c:v>
                </c:pt>
                <c:pt idx="12">
                  <c:v>474</c:v>
                </c:pt>
                <c:pt idx="13">
                  <c:v>158</c:v>
                </c:pt>
                <c:pt idx="14">
                  <c:v>58</c:v>
                </c:pt>
                <c:pt idx="15">
                  <c:v>19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A-434C-88B4-05C285B23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13.8'!$S$1</c:f>
              <c:strCache>
                <c:ptCount val="1"/>
                <c:pt idx="0">
                  <c:v>East Arnhem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13.8'!$V$8:$Z$8</c:f>
              <c:numCache>
                <c:formatCode>#,##0</c:formatCode>
                <c:ptCount val="5"/>
                <c:pt idx="0">
                  <c:v>22995</c:v>
                </c:pt>
                <c:pt idx="1">
                  <c:v>21202.34</c:v>
                </c:pt>
                <c:pt idx="2">
                  <c:v>20353.64</c:v>
                </c:pt>
                <c:pt idx="3">
                  <c:v>20166.82</c:v>
                </c:pt>
                <c:pt idx="4">
                  <c:v>19206.900000000001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1-4C74-ACFA-AD7EB82FD7B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1-4C74-ACFA-AD7EB82F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13.9'!$S$4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13.9'!$U$4:$Y$4</c:f>
              <c:numCache>
                <c:formatCode>#,##0</c:formatCode>
                <c:ptCount val="5"/>
                <c:pt idx="1">
                  <c:v>10140</c:v>
                </c:pt>
                <c:pt idx="2">
                  <c:v>8803</c:v>
                </c:pt>
                <c:pt idx="3">
                  <c:v>10094</c:v>
                </c:pt>
                <c:pt idx="4">
                  <c:v>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6-49DB-AB8F-9CCA2B891687}"/>
            </c:ext>
          </c:extLst>
        </c:ser>
        <c:ser>
          <c:idx val="1"/>
          <c:order val="1"/>
          <c:tx>
            <c:strRef>
              <c:f>'Table 13.9'!$S$7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13.9'!$U$7:$Y$7</c:f>
              <c:numCache>
                <c:formatCode>#,##0</c:formatCode>
                <c:ptCount val="5"/>
                <c:pt idx="1">
                  <c:v>6612</c:v>
                </c:pt>
                <c:pt idx="2">
                  <c:v>5729</c:v>
                </c:pt>
                <c:pt idx="3">
                  <c:v>6713</c:v>
                </c:pt>
                <c:pt idx="4">
                  <c:v>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6-49DB-AB8F-9CCA2B891687}"/>
            </c:ext>
          </c:extLst>
        </c:ser>
        <c:ser>
          <c:idx val="2"/>
          <c:order val="2"/>
          <c:tx>
            <c:strRef>
              <c:f>'Table 13.9'!$S$11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13.9'!$U$11:$Y$11</c:f>
              <c:numCache>
                <c:formatCode>#,##0</c:formatCode>
                <c:ptCount val="5"/>
                <c:pt idx="1">
                  <c:v>9589</c:v>
                </c:pt>
                <c:pt idx="2">
                  <c:v>8359</c:v>
                </c:pt>
                <c:pt idx="3">
                  <c:v>9560</c:v>
                </c:pt>
                <c:pt idx="4">
                  <c:v>10497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6-49DB-AB8F-9CCA2B891687}"/>
            </c:ext>
          </c:extLst>
        </c:ser>
        <c:ser>
          <c:idx val="3"/>
          <c:order val="3"/>
          <c:tx>
            <c:strRef>
              <c:f>'Table 13.9'!$S$12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13.9'!$U$12:$Y$12</c:f>
              <c:numCache>
                <c:formatCode>#,##0</c:formatCode>
                <c:ptCount val="5"/>
                <c:pt idx="1">
                  <c:v>554</c:v>
                </c:pt>
                <c:pt idx="2">
                  <c:v>445</c:v>
                </c:pt>
                <c:pt idx="3">
                  <c:v>528</c:v>
                </c:pt>
                <c:pt idx="4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6-49DB-AB8F-9CCA2B89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13.9'!$S$1</c:f>
              <c:strCache>
                <c:ptCount val="1"/>
                <c:pt idx="0">
                  <c:v>Katherine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13.9'!$S$15:$S$33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13.9'!$AB$15:$AB$33</c:f>
              <c:numCache>
                <c:formatCode>0.0%</c:formatCode>
                <c:ptCount val="19"/>
                <c:pt idx="0">
                  <c:v>7.2871388391715669E-2</c:v>
                </c:pt>
                <c:pt idx="1">
                  <c:v>8.5229694025398452E-3</c:v>
                </c:pt>
                <c:pt idx="2">
                  <c:v>1.6193641864825706E-2</c:v>
                </c:pt>
                <c:pt idx="3">
                  <c:v>1.2954913491860565E-2</c:v>
                </c:pt>
                <c:pt idx="4">
                  <c:v>6.8013295832267964E-2</c:v>
                </c:pt>
                <c:pt idx="5">
                  <c:v>2.1563112588425807E-2</c:v>
                </c:pt>
                <c:pt idx="6">
                  <c:v>8.1820506264382517E-2</c:v>
                </c:pt>
                <c:pt idx="7">
                  <c:v>7.8837466973493558E-2</c:v>
                </c:pt>
                <c:pt idx="8">
                  <c:v>2.7188272394102105E-2</c:v>
                </c:pt>
                <c:pt idx="9">
                  <c:v>4.2614847012699226E-3</c:v>
                </c:pt>
                <c:pt idx="10">
                  <c:v>8.9491178726668376E-3</c:v>
                </c:pt>
                <c:pt idx="11">
                  <c:v>1.2528765021733572E-2</c:v>
                </c:pt>
                <c:pt idx="12">
                  <c:v>3.8353362311429301E-2</c:v>
                </c:pt>
                <c:pt idx="13">
                  <c:v>7.3979374414045854E-2</c:v>
                </c:pt>
                <c:pt idx="14">
                  <c:v>0.15119747720105683</c:v>
                </c:pt>
                <c:pt idx="15">
                  <c:v>9.8525526293360602E-2</c:v>
                </c:pt>
                <c:pt idx="16">
                  <c:v>0.13585613227648513</c:v>
                </c:pt>
                <c:pt idx="17">
                  <c:v>9.8866445069462194E-3</c:v>
                </c:pt>
                <c:pt idx="18">
                  <c:v>6.2132446944515467E-2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44E2-8C47-B8C541711AF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E-44E2-8C47-B8C54171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13.9'!$S$43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13.9'!$Y$44:$Y$60</c:f>
              <c:numCache>
                <c:formatCode>#,##0</c:formatCode>
                <c:ptCount val="17"/>
                <c:pt idx="0">
                  <c:v>18</c:v>
                </c:pt>
                <c:pt idx="1">
                  <c:v>136</c:v>
                </c:pt>
                <c:pt idx="2">
                  <c:v>277</c:v>
                </c:pt>
                <c:pt idx="3">
                  <c:v>537</c:v>
                </c:pt>
                <c:pt idx="4">
                  <c:v>874</c:v>
                </c:pt>
                <c:pt idx="5">
                  <c:v>936</c:v>
                </c:pt>
                <c:pt idx="6">
                  <c:v>699</c:v>
                </c:pt>
                <c:pt idx="7">
                  <c:v>473</c:v>
                </c:pt>
                <c:pt idx="8">
                  <c:v>443</c:v>
                </c:pt>
                <c:pt idx="9">
                  <c:v>467</c:v>
                </c:pt>
                <c:pt idx="10">
                  <c:v>366</c:v>
                </c:pt>
                <c:pt idx="11">
                  <c:v>288</c:v>
                </c:pt>
                <c:pt idx="12">
                  <c:v>184</c:v>
                </c:pt>
                <c:pt idx="13">
                  <c:v>75</c:v>
                </c:pt>
                <c:pt idx="14">
                  <c:v>30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0-43FC-9578-C23E082BE6A4}"/>
            </c:ext>
          </c:extLst>
        </c:ser>
        <c:ser>
          <c:idx val="1"/>
          <c:order val="1"/>
          <c:tx>
            <c:strRef>
              <c:f>'Table 13.9'!$S$62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13.9'!$Y$63:$Y$79</c:f>
              <c:numCache>
                <c:formatCode>#,##0</c:formatCode>
                <c:ptCount val="17"/>
                <c:pt idx="0">
                  <c:v>22</c:v>
                </c:pt>
                <c:pt idx="1">
                  <c:v>121</c:v>
                </c:pt>
                <c:pt idx="2">
                  <c:v>330</c:v>
                </c:pt>
                <c:pt idx="3">
                  <c:v>441</c:v>
                </c:pt>
                <c:pt idx="4">
                  <c:v>881</c:v>
                </c:pt>
                <c:pt idx="5">
                  <c:v>828</c:v>
                </c:pt>
                <c:pt idx="6">
                  <c:v>606</c:v>
                </c:pt>
                <c:pt idx="7">
                  <c:v>427</c:v>
                </c:pt>
                <c:pt idx="8">
                  <c:v>422</c:v>
                </c:pt>
                <c:pt idx="9">
                  <c:v>447</c:v>
                </c:pt>
                <c:pt idx="10">
                  <c:v>340</c:v>
                </c:pt>
                <c:pt idx="11">
                  <c:v>246</c:v>
                </c:pt>
                <c:pt idx="12">
                  <c:v>108</c:v>
                </c:pt>
                <c:pt idx="13">
                  <c:v>47</c:v>
                </c:pt>
                <c:pt idx="14">
                  <c:v>9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0-43FC-9578-C23E082B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13.9'!$S$82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13.9'!$Y$83:$Y$90</c:f>
              <c:numCache>
                <c:formatCode>#,##0</c:formatCode>
                <c:ptCount val="8"/>
                <c:pt idx="0">
                  <c:v>426</c:v>
                </c:pt>
                <c:pt idx="1">
                  <c:v>336</c:v>
                </c:pt>
                <c:pt idx="2">
                  <c:v>600</c:v>
                </c:pt>
                <c:pt idx="3">
                  <c:v>553</c:v>
                </c:pt>
                <c:pt idx="4">
                  <c:v>132</c:v>
                </c:pt>
                <c:pt idx="5">
                  <c:v>102</c:v>
                </c:pt>
                <c:pt idx="6">
                  <c:v>282</c:v>
                </c:pt>
                <c:pt idx="7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D-44F3-B535-B96B6812C48F}"/>
            </c:ext>
          </c:extLst>
        </c:ser>
        <c:ser>
          <c:idx val="1"/>
          <c:order val="1"/>
          <c:tx>
            <c:strRef>
              <c:f>'Table 13.9'!$S$92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13.9'!$Y$93:$Y$100</c:f>
              <c:numCache>
                <c:formatCode>#,##0</c:formatCode>
                <c:ptCount val="8"/>
                <c:pt idx="0">
                  <c:v>295</c:v>
                </c:pt>
                <c:pt idx="1">
                  <c:v>591</c:v>
                </c:pt>
                <c:pt idx="2">
                  <c:v>81</c:v>
                </c:pt>
                <c:pt idx="3">
                  <c:v>756</c:v>
                </c:pt>
                <c:pt idx="4">
                  <c:v>534</c:v>
                </c:pt>
                <c:pt idx="5">
                  <c:v>196</c:v>
                </c:pt>
                <c:pt idx="6">
                  <c:v>36</c:v>
                </c:pt>
                <c:pt idx="7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D-44F3-B535-B96B6812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13.9'!$S$1</c:f>
              <c:strCache>
                <c:ptCount val="1"/>
                <c:pt idx="0">
                  <c:v>Katherine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13.9'!$U$8:$Y$8</c:f>
              <c:numCache>
                <c:formatCode>#,##0</c:formatCode>
                <c:ptCount val="5"/>
                <c:pt idx="1">
                  <c:v>44906</c:v>
                </c:pt>
                <c:pt idx="2">
                  <c:v>47206</c:v>
                </c:pt>
                <c:pt idx="3">
                  <c:v>45163.56</c:v>
                </c:pt>
                <c:pt idx="4">
                  <c:v>46333.85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B-401D-B306-7161AE505FB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B-401D-B306-7161AE50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13.9'!$S$4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13.9'!$V$4:$Z$4</c:f>
              <c:numCache>
                <c:formatCode>#,##0</c:formatCode>
                <c:ptCount val="5"/>
                <c:pt idx="0">
                  <c:v>10140</c:v>
                </c:pt>
                <c:pt idx="1">
                  <c:v>8803</c:v>
                </c:pt>
                <c:pt idx="2">
                  <c:v>10094</c:v>
                </c:pt>
                <c:pt idx="3">
                  <c:v>11105</c:v>
                </c:pt>
                <c:pt idx="4">
                  <c:v>11729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6-4F09-8A3F-15FF148E8537}"/>
            </c:ext>
          </c:extLst>
        </c:ser>
        <c:ser>
          <c:idx val="1"/>
          <c:order val="1"/>
          <c:tx>
            <c:strRef>
              <c:f>'Table 13.9'!$S$7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13.9'!$V$7:$Z$7</c:f>
              <c:numCache>
                <c:formatCode>#,##0</c:formatCode>
                <c:ptCount val="5"/>
                <c:pt idx="0">
                  <c:v>6612</c:v>
                </c:pt>
                <c:pt idx="1">
                  <c:v>5729</c:v>
                </c:pt>
                <c:pt idx="2">
                  <c:v>6713</c:v>
                </c:pt>
                <c:pt idx="3">
                  <c:v>7099</c:v>
                </c:pt>
                <c:pt idx="4">
                  <c:v>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6-4F09-8A3F-15FF148E8537}"/>
            </c:ext>
          </c:extLst>
        </c:ser>
        <c:ser>
          <c:idx val="2"/>
          <c:order val="2"/>
          <c:tx>
            <c:strRef>
              <c:f>'Table 13.9'!$S$11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13.9'!$V$11:$Z$11</c:f>
              <c:numCache>
                <c:formatCode>#,##0</c:formatCode>
                <c:ptCount val="5"/>
                <c:pt idx="0">
                  <c:v>9589</c:v>
                </c:pt>
                <c:pt idx="1">
                  <c:v>8359</c:v>
                </c:pt>
                <c:pt idx="2">
                  <c:v>9560</c:v>
                </c:pt>
                <c:pt idx="3">
                  <c:v>10497</c:v>
                </c:pt>
                <c:pt idx="4">
                  <c:v>11132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6-4F09-8A3F-15FF148E8537}"/>
            </c:ext>
          </c:extLst>
        </c:ser>
        <c:ser>
          <c:idx val="3"/>
          <c:order val="3"/>
          <c:tx>
            <c:strRef>
              <c:f>'Table 13.9'!$S$12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13.9'!$V$12:$Z$12</c:f>
              <c:numCache>
                <c:formatCode>#,##0</c:formatCode>
                <c:ptCount val="5"/>
                <c:pt idx="0">
                  <c:v>554</c:v>
                </c:pt>
                <c:pt idx="1">
                  <c:v>445</c:v>
                </c:pt>
                <c:pt idx="2">
                  <c:v>528</c:v>
                </c:pt>
                <c:pt idx="3">
                  <c:v>608</c:v>
                </c:pt>
                <c:pt idx="4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6-4F09-8A3F-15FF148E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13.9'!$S$1</c:f>
              <c:strCache>
                <c:ptCount val="1"/>
                <c:pt idx="0">
                  <c:v>Katherine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13.9'!$S$15:$S$33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13.9'!$AB$15:$AB$33</c:f>
              <c:numCache>
                <c:formatCode>0.0%</c:formatCode>
                <c:ptCount val="19"/>
                <c:pt idx="0">
                  <c:v>7.2871388391715669E-2</c:v>
                </c:pt>
                <c:pt idx="1">
                  <c:v>8.5229694025398452E-3</c:v>
                </c:pt>
                <c:pt idx="2">
                  <c:v>1.6193641864825706E-2</c:v>
                </c:pt>
                <c:pt idx="3">
                  <c:v>1.2954913491860565E-2</c:v>
                </c:pt>
                <c:pt idx="4">
                  <c:v>6.8013295832267964E-2</c:v>
                </c:pt>
                <c:pt idx="5">
                  <c:v>2.1563112588425807E-2</c:v>
                </c:pt>
                <c:pt idx="6">
                  <c:v>8.1820506264382517E-2</c:v>
                </c:pt>
                <c:pt idx="7">
                  <c:v>7.8837466973493558E-2</c:v>
                </c:pt>
                <c:pt idx="8">
                  <c:v>2.7188272394102105E-2</c:v>
                </c:pt>
                <c:pt idx="9">
                  <c:v>4.2614847012699226E-3</c:v>
                </c:pt>
                <c:pt idx="10">
                  <c:v>8.9491178726668376E-3</c:v>
                </c:pt>
                <c:pt idx="11">
                  <c:v>1.2528765021733572E-2</c:v>
                </c:pt>
                <c:pt idx="12">
                  <c:v>3.8353362311429301E-2</c:v>
                </c:pt>
                <c:pt idx="13">
                  <c:v>7.3979374414045854E-2</c:v>
                </c:pt>
                <c:pt idx="14">
                  <c:v>0.15119747720105683</c:v>
                </c:pt>
                <c:pt idx="15">
                  <c:v>9.8525526293360602E-2</c:v>
                </c:pt>
                <c:pt idx="16">
                  <c:v>0.13585613227648513</c:v>
                </c:pt>
                <c:pt idx="17">
                  <c:v>9.8866445069462194E-3</c:v>
                </c:pt>
                <c:pt idx="18">
                  <c:v>6.2132446944515467E-2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A-4F14-ABB4-8B44BF42893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A-4F14-ABB4-8B44BF42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13.9'!$S$43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13.9'!$Z$44:$Z$60</c:f>
              <c:numCache>
                <c:formatCode>#,##0</c:formatCode>
                <c:ptCount val="17"/>
                <c:pt idx="0">
                  <c:v>20</c:v>
                </c:pt>
                <c:pt idx="1">
                  <c:v>104</c:v>
                </c:pt>
                <c:pt idx="2">
                  <c:v>272</c:v>
                </c:pt>
                <c:pt idx="3">
                  <c:v>562</c:v>
                </c:pt>
                <c:pt idx="4">
                  <c:v>972</c:v>
                </c:pt>
                <c:pt idx="5">
                  <c:v>1046</c:v>
                </c:pt>
                <c:pt idx="6">
                  <c:v>792</c:v>
                </c:pt>
                <c:pt idx="7">
                  <c:v>492</c:v>
                </c:pt>
                <c:pt idx="8">
                  <c:v>456</c:v>
                </c:pt>
                <c:pt idx="9">
                  <c:v>427</c:v>
                </c:pt>
                <c:pt idx="10">
                  <c:v>382</c:v>
                </c:pt>
                <c:pt idx="11">
                  <c:v>287</c:v>
                </c:pt>
                <c:pt idx="12">
                  <c:v>179</c:v>
                </c:pt>
                <c:pt idx="13">
                  <c:v>69</c:v>
                </c:pt>
                <c:pt idx="14">
                  <c:v>31</c:v>
                </c:pt>
                <c:pt idx="15">
                  <c:v>7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C-4854-8D39-FAB9EB2CDF06}"/>
            </c:ext>
          </c:extLst>
        </c:ser>
        <c:ser>
          <c:idx val="1"/>
          <c:order val="1"/>
          <c:tx>
            <c:strRef>
              <c:f>'Table 13.9'!$S$62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13.9'!$Z$63:$Z$79</c:f>
              <c:numCache>
                <c:formatCode>#,##0</c:formatCode>
                <c:ptCount val="17"/>
                <c:pt idx="0">
                  <c:v>19</c:v>
                </c:pt>
                <c:pt idx="1">
                  <c:v>125</c:v>
                </c:pt>
                <c:pt idx="2">
                  <c:v>329</c:v>
                </c:pt>
                <c:pt idx="3">
                  <c:v>530</c:v>
                </c:pt>
                <c:pt idx="4">
                  <c:v>909</c:v>
                </c:pt>
                <c:pt idx="5">
                  <c:v>908</c:v>
                </c:pt>
                <c:pt idx="6">
                  <c:v>676</c:v>
                </c:pt>
                <c:pt idx="7">
                  <c:v>425</c:v>
                </c:pt>
                <c:pt idx="8">
                  <c:v>421</c:v>
                </c:pt>
                <c:pt idx="9">
                  <c:v>495</c:v>
                </c:pt>
                <c:pt idx="10">
                  <c:v>325</c:v>
                </c:pt>
                <c:pt idx="11">
                  <c:v>256</c:v>
                </c:pt>
                <c:pt idx="12">
                  <c:v>109</c:v>
                </c:pt>
                <c:pt idx="13">
                  <c:v>58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C-4854-8D39-FAB9EB2C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13.9'!$S$82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13.9'!$Z$83:$Z$90</c:f>
              <c:numCache>
                <c:formatCode>#,##0</c:formatCode>
                <c:ptCount val="8"/>
                <c:pt idx="0">
                  <c:v>424</c:v>
                </c:pt>
                <c:pt idx="1">
                  <c:v>340</c:v>
                </c:pt>
                <c:pt idx="2">
                  <c:v>628</c:v>
                </c:pt>
                <c:pt idx="3">
                  <c:v>531</c:v>
                </c:pt>
                <c:pt idx="4">
                  <c:v>131</c:v>
                </c:pt>
                <c:pt idx="5">
                  <c:v>123</c:v>
                </c:pt>
                <c:pt idx="6">
                  <c:v>279</c:v>
                </c:pt>
                <c:pt idx="7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8-45DB-AAFB-34CFBB65DB32}"/>
            </c:ext>
          </c:extLst>
        </c:ser>
        <c:ser>
          <c:idx val="1"/>
          <c:order val="1"/>
          <c:tx>
            <c:strRef>
              <c:f>'Table 13.9'!$S$92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13.9'!$Z$93:$Z$100</c:f>
              <c:numCache>
                <c:formatCode>#,##0</c:formatCode>
                <c:ptCount val="8"/>
                <c:pt idx="0">
                  <c:v>304</c:v>
                </c:pt>
                <c:pt idx="1">
                  <c:v>596</c:v>
                </c:pt>
                <c:pt idx="2">
                  <c:v>110</c:v>
                </c:pt>
                <c:pt idx="3">
                  <c:v>756</c:v>
                </c:pt>
                <c:pt idx="4">
                  <c:v>536</c:v>
                </c:pt>
                <c:pt idx="5">
                  <c:v>198</c:v>
                </c:pt>
                <c:pt idx="6">
                  <c:v>27</c:v>
                </c:pt>
                <c:pt idx="7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8-45DB-AAFB-34CFBB65D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13.1'!$Z$83:$Z$90</c:f>
              <c:numCache>
                <c:formatCode>#,##0</c:formatCode>
                <c:ptCount val="8"/>
                <c:pt idx="0">
                  <c:v>940</c:v>
                </c:pt>
                <c:pt idx="1">
                  <c:v>1229</c:v>
                </c:pt>
                <c:pt idx="2">
                  <c:v>1665</c:v>
                </c:pt>
                <c:pt idx="3">
                  <c:v>1654</c:v>
                </c:pt>
                <c:pt idx="4">
                  <c:v>415</c:v>
                </c:pt>
                <c:pt idx="5">
                  <c:v>360</c:v>
                </c:pt>
                <c:pt idx="6">
                  <c:v>529</c:v>
                </c:pt>
                <c:pt idx="7">
                  <c:v>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8-490C-9060-2C7E2204CBC5}"/>
            </c:ext>
          </c:extLst>
        </c:ser>
        <c:ser>
          <c:idx val="1"/>
          <c:order val="1"/>
          <c:tx>
            <c:strRef>
              <c:f>'Table 13.1'!$S$92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13.1'!$Z$93:$Z$100</c:f>
              <c:numCache>
                <c:formatCode>#,##0</c:formatCode>
                <c:ptCount val="8"/>
                <c:pt idx="0">
                  <c:v>895</c:v>
                </c:pt>
                <c:pt idx="1">
                  <c:v>2304</c:v>
                </c:pt>
                <c:pt idx="2">
                  <c:v>287</c:v>
                </c:pt>
                <c:pt idx="3">
                  <c:v>1935</c:v>
                </c:pt>
                <c:pt idx="4">
                  <c:v>1587</c:v>
                </c:pt>
                <c:pt idx="5">
                  <c:v>548</c:v>
                </c:pt>
                <c:pt idx="6">
                  <c:v>76</c:v>
                </c:pt>
                <c:pt idx="7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8-490C-9060-2C7E2204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13.9'!$S$1</c:f>
              <c:strCache>
                <c:ptCount val="1"/>
                <c:pt idx="0">
                  <c:v>Katherine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13.9'!$V$8:$Z$8</c:f>
              <c:numCache>
                <c:formatCode>#,##0</c:formatCode>
                <c:ptCount val="5"/>
                <c:pt idx="0">
                  <c:v>44906</c:v>
                </c:pt>
                <c:pt idx="1">
                  <c:v>47206</c:v>
                </c:pt>
                <c:pt idx="2">
                  <c:v>45163.56</c:v>
                </c:pt>
                <c:pt idx="3">
                  <c:v>46333.85</c:v>
                </c:pt>
                <c:pt idx="4">
                  <c:v>45165.33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F-435B-9141-0FEF3BCB47B2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48519</c:v>
                </c:pt>
                <c:pt idx="1">
                  <c:v>48816</c:v>
                </c:pt>
                <c:pt idx="2">
                  <c:v>48329.32</c:v>
                </c:pt>
                <c:pt idx="3">
                  <c:v>50169</c:v>
                </c:pt>
                <c:pt idx="4">
                  <c:v>50280.88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F-435B-9141-0FEF3BCB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13.10'!$S$4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13.10'!$U$4:$Y$4</c:f>
              <c:numCache>
                <c:formatCode>#,##0</c:formatCode>
                <c:ptCount val="5"/>
                <c:pt idx="1">
                  <c:v>20309</c:v>
                </c:pt>
                <c:pt idx="2">
                  <c:v>18895</c:v>
                </c:pt>
                <c:pt idx="3">
                  <c:v>19720</c:v>
                </c:pt>
                <c:pt idx="4">
                  <c:v>20451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4-4889-9165-B0812314C47D}"/>
            </c:ext>
          </c:extLst>
        </c:ser>
        <c:ser>
          <c:idx val="1"/>
          <c:order val="1"/>
          <c:tx>
            <c:strRef>
              <c:f>'Table 13.10'!$S$7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13.10'!$U$7:$Y$7</c:f>
              <c:numCache>
                <c:formatCode>#,##0</c:formatCode>
                <c:ptCount val="5"/>
                <c:pt idx="1">
                  <c:v>13779</c:v>
                </c:pt>
                <c:pt idx="2">
                  <c:v>12736</c:v>
                </c:pt>
                <c:pt idx="3">
                  <c:v>13779</c:v>
                </c:pt>
                <c:pt idx="4">
                  <c:v>13897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4-4889-9165-B0812314C47D}"/>
            </c:ext>
          </c:extLst>
        </c:ser>
        <c:ser>
          <c:idx val="2"/>
          <c:order val="2"/>
          <c:tx>
            <c:strRef>
              <c:f>'Table 13.10'!$S$11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13.10'!$U$11:$Y$11</c:f>
              <c:numCache>
                <c:formatCode>#,##0</c:formatCode>
                <c:ptCount val="5"/>
                <c:pt idx="1">
                  <c:v>18425</c:v>
                </c:pt>
                <c:pt idx="2">
                  <c:v>17166</c:v>
                </c:pt>
                <c:pt idx="3">
                  <c:v>17817</c:v>
                </c:pt>
                <c:pt idx="4">
                  <c:v>18595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4-4889-9165-B0812314C47D}"/>
            </c:ext>
          </c:extLst>
        </c:ser>
        <c:ser>
          <c:idx val="3"/>
          <c:order val="3"/>
          <c:tx>
            <c:strRef>
              <c:f>'Table 13.10'!$S$12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13.10'!$U$12:$Y$12</c:f>
              <c:numCache>
                <c:formatCode>#,##0</c:formatCode>
                <c:ptCount val="5"/>
                <c:pt idx="1">
                  <c:v>1878</c:v>
                </c:pt>
                <c:pt idx="2">
                  <c:v>1727</c:v>
                </c:pt>
                <c:pt idx="3">
                  <c:v>1898</c:v>
                </c:pt>
                <c:pt idx="4">
                  <c:v>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4-4889-9165-B0812314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13.10'!$S$1</c:f>
              <c:strCache>
                <c:ptCount val="1"/>
                <c:pt idx="0">
                  <c:v>Litchfield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13.10'!$S$15:$S$33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13.10'!$AB$15:$AB$33</c:f>
              <c:numCache>
                <c:formatCode>0.0%</c:formatCode>
                <c:ptCount val="19"/>
                <c:pt idx="0">
                  <c:v>3.5589766810052069E-2</c:v>
                </c:pt>
                <c:pt idx="1">
                  <c:v>3.0609010640706362E-2</c:v>
                </c:pt>
                <c:pt idx="2">
                  <c:v>4.0615802580937291E-2</c:v>
                </c:pt>
                <c:pt idx="3">
                  <c:v>1.0550147158705003E-2</c:v>
                </c:pt>
                <c:pt idx="4">
                  <c:v>0.15788997056825899</c:v>
                </c:pt>
                <c:pt idx="5">
                  <c:v>2.8118632556033508E-2</c:v>
                </c:pt>
                <c:pt idx="6">
                  <c:v>7.919402309259678E-2</c:v>
                </c:pt>
                <c:pt idx="7">
                  <c:v>6.0584106859859634E-2</c:v>
                </c:pt>
                <c:pt idx="8">
                  <c:v>5.2433778582748475E-2</c:v>
                </c:pt>
                <c:pt idx="9">
                  <c:v>3.3506905139234775E-3</c:v>
                </c:pt>
                <c:pt idx="10">
                  <c:v>1.4036676477247E-2</c:v>
                </c:pt>
                <c:pt idx="11">
                  <c:v>1.9198551052750736E-2</c:v>
                </c:pt>
                <c:pt idx="12">
                  <c:v>5.0260357708852163E-2</c:v>
                </c:pt>
                <c:pt idx="13">
                  <c:v>7.2311523658591809E-2</c:v>
                </c:pt>
                <c:pt idx="14">
                  <c:v>0.12293411817976002</c:v>
                </c:pt>
                <c:pt idx="15">
                  <c:v>7.3126556486302924E-2</c:v>
                </c:pt>
                <c:pt idx="16">
                  <c:v>5.4199683042789222E-2</c:v>
                </c:pt>
                <c:pt idx="17">
                  <c:v>1.8564636631197645E-2</c:v>
                </c:pt>
                <c:pt idx="18">
                  <c:v>4.8675571654969434E-2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0-4290-9AFD-F98A3FD45C4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0-4290-9AFD-F98A3FD4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13.10'!$S$43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13.10'!$S$63:$S$79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13.10'!$Y$44:$Y$60</c:f>
              <c:numCache>
                <c:formatCode>#,##0</c:formatCode>
                <c:ptCount val="17"/>
                <c:pt idx="0">
                  <c:v>21</c:v>
                </c:pt>
                <c:pt idx="1">
                  <c:v>338</c:v>
                </c:pt>
                <c:pt idx="2">
                  <c:v>836</c:v>
                </c:pt>
                <c:pt idx="3">
                  <c:v>1061</c:v>
                </c:pt>
                <c:pt idx="4">
                  <c:v>1167</c:v>
                </c:pt>
                <c:pt idx="5">
                  <c:v>1235</c:v>
                </c:pt>
                <c:pt idx="6">
                  <c:v>1087</c:v>
                </c:pt>
                <c:pt idx="7">
                  <c:v>997</c:v>
                </c:pt>
                <c:pt idx="8">
                  <c:v>1114</c:v>
                </c:pt>
                <c:pt idx="9">
                  <c:v>1216</c:v>
                </c:pt>
                <c:pt idx="10">
                  <c:v>1028</c:v>
                </c:pt>
                <c:pt idx="11">
                  <c:v>741</c:v>
                </c:pt>
                <c:pt idx="12">
                  <c:v>371</c:v>
                </c:pt>
                <c:pt idx="13">
                  <c:v>123</c:v>
                </c:pt>
                <c:pt idx="14">
                  <c:v>46</c:v>
                </c:pt>
                <c:pt idx="15">
                  <c:v>18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4-4B6E-9FF6-94DBC0B1368F}"/>
            </c:ext>
          </c:extLst>
        </c:ser>
        <c:ser>
          <c:idx val="1"/>
          <c:order val="1"/>
          <c:tx>
            <c:strRef>
              <c:f>'Table 13.10'!$S$62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13.10'!$S$63:$S$79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13.10'!$Y$63:$Y$79</c:f>
              <c:numCache>
                <c:formatCode>#,##0</c:formatCode>
                <c:ptCount val="17"/>
                <c:pt idx="0">
                  <c:v>42</c:v>
                </c:pt>
                <c:pt idx="1">
                  <c:v>352</c:v>
                </c:pt>
                <c:pt idx="2">
                  <c:v>679</c:v>
                </c:pt>
                <c:pt idx="3">
                  <c:v>684</c:v>
                </c:pt>
                <c:pt idx="4">
                  <c:v>857</c:v>
                </c:pt>
                <c:pt idx="5">
                  <c:v>860</c:v>
                </c:pt>
                <c:pt idx="6">
                  <c:v>931</c:v>
                </c:pt>
                <c:pt idx="7">
                  <c:v>839</c:v>
                </c:pt>
                <c:pt idx="8">
                  <c:v>971</c:v>
                </c:pt>
                <c:pt idx="9">
                  <c:v>1040</c:v>
                </c:pt>
                <c:pt idx="10">
                  <c:v>850</c:v>
                </c:pt>
                <c:pt idx="11">
                  <c:v>524</c:v>
                </c:pt>
                <c:pt idx="12">
                  <c:v>253</c:v>
                </c:pt>
                <c:pt idx="13">
                  <c:v>101</c:v>
                </c:pt>
                <c:pt idx="14">
                  <c:v>27</c:v>
                </c:pt>
                <c:pt idx="15">
                  <c:v>10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4-4B6E-9FF6-94DBC0B1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13.10'!$S$82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13.10'!$S$83:$S$90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13.10'!$Y$83:$Y$90</c:f>
              <c:numCache>
                <c:formatCode>#,##0</c:formatCode>
                <c:ptCount val="8"/>
                <c:pt idx="0">
                  <c:v>861</c:v>
                </c:pt>
                <c:pt idx="1">
                  <c:v>514</c:v>
                </c:pt>
                <c:pt idx="2">
                  <c:v>2019</c:v>
                </c:pt>
                <c:pt idx="3">
                  <c:v>612</c:v>
                </c:pt>
                <c:pt idx="4">
                  <c:v>222</c:v>
                </c:pt>
                <c:pt idx="5">
                  <c:v>208</c:v>
                </c:pt>
                <c:pt idx="6">
                  <c:v>927</c:v>
                </c:pt>
                <c:pt idx="7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8-4B95-9D6B-7F127E9A314A}"/>
            </c:ext>
          </c:extLst>
        </c:ser>
        <c:ser>
          <c:idx val="1"/>
          <c:order val="1"/>
          <c:tx>
            <c:strRef>
              <c:f>'Table 13.10'!$S$92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13.10'!$S$83:$S$90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13.10'!$Y$93:$Y$100</c:f>
              <c:numCache>
                <c:formatCode>#,##0</c:formatCode>
                <c:ptCount val="8"/>
                <c:pt idx="0">
                  <c:v>706</c:v>
                </c:pt>
                <c:pt idx="1">
                  <c:v>958</c:v>
                </c:pt>
                <c:pt idx="2">
                  <c:v>307</c:v>
                </c:pt>
                <c:pt idx="3">
                  <c:v>821</c:v>
                </c:pt>
                <c:pt idx="4">
                  <c:v>1452</c:v>
                </c:pt>
                <c:pt idx="5">
                  <c:v>480</c:v>
                </c:pt>
                <c:pt idx="6">
                  <c:v>107</c:v>
                </c:pt>
                <c:pt idx="7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8-4B95-9D6B-7F127E9A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13.10'!$S$1</c:f>
              <c:strCache>
                <c:ptCount val="1"/>
                <c:pt idx="0">
                  <c:v>Litchfield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13.10'!$U$8:$Y$8</c:f>
              <c:numCache>
                <c:formatCode>#,##0</c:formatCode>
                <c:ptCount val="5"/>
                <c:pt idx="1">
                  <c:v>57142.11</c:v>
                </c:pt>
                <c:pt idx="2">
                  <c:v>56212.84</c:v>
                </c:pt>
                <c:pt idx="3">
                  <c:v>56461.95</c:v>
                </c:pt>
                <c:pt idx="4">
                  <c:v>58534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7-4B77-A50D-DB6004E9E252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48519</c:v>
                </c:pt>
                <c:pt idx="2">
                  <c:v>48816</c:v>
                </c:pt>
                <c:pt idx="3">
                  <c:v>48329.32</c:v>
                </c:pt>
                <c:pt idx="4">
                  <c:v>50169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7-4B77-A50D-DB6004E9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13.10'!$S$4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13.10'!$V$2:$Z$2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13.10'!$V$4:$Z$4</c:f>
              <c:numCache>
                <c:formatCode>#,##0</c:formatCode>
                <c:ptCount val="5"/>
                <c:pt idx="0">
                  <c:v>20309</c:v>
                </c:pt>
                <c:pt idx="1">
                  <c:v>18895</c:v>
                </c:pt>
                <c:pt idx="2">
                  <c:v>19720</c:v>
                </c:pt>
                <c:pt idx="3">
                  <c:v>20451</c:v>
                </c:pt>
                <c:pt idx="4">
                  <c:v>22085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0-4F59-A1FF-555752227E5D}"/>
            </c:ext>
          </c:extLst>
        </c:ser>
        <c:ser>
          <c:idx val="1"/>
          <c:order val="1"/>
          <c:tx>
            <c:strRef>
              <c:f>'Table 13.10'!$S$7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13.10'!$V$2:$Z$2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13.10'!$V$7:$Z$7</c:f>
              <c:numCache>
                <c:formatCode>#,##0</c:formatCode>
                <c:ptCount val="5"/>
                <c:pt idx="0">
                  <c:v>13779</c:v>
                </c:pt>
                <c:pt idx="1">
                  <c:v>12736</c:v>
                </c:pt>
                <c:pt idx="2">
                  <c:v>13779</c:v>
                </c:pt>
                <c:pt idx="3">
                  <c:v>13897</c:v>
                </c:pt>
                <c:pt idx="4">
                  <c:v>14553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0-4F59-A1FF-555752227E5D}"/>
            </c:ext>
          </c:extLst>
        </c:ser>
        <c:ser>
          <c:idx val="2"/>
          <c:order val="2"/>
          <c:tx>
            <c:strRef>
              <c:f>'Table 13.10'!$S$11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13.10'!$V$2:$Z$2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13.10'!$V$11:$Z$11</c:f>
              <c:numCache>
                <c:formatCode>#,##0</c:formatCode>
                <c:ptCount val="5"/>
                <c:pt idx="0">
                  <c:v>18425</c:v>
                </c:pt>
                <c:pt idx="1">
                  <c:v>17166</c:v>
                </c:pt>
                <c:pt idx="2">
                  <c:v>17817</c:v>
                </c:pt>
                <c:pt idx="3">
                  <c:v>18595</c:v>
                </c:pt>
                <c:pt idx="4">
                  <c:v>20118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0-4F59-A1FF-555752227E5D}"/>
            </c:ext>
          </c:extLst>
        </c:ser>
        <c:ser>
          <c:idx val="3"/>
          <c:order val="3"/>
          <c:tx>
            <c:strRef>
              <c:f>'Table 13.10'!$S$12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13.10'!$V$2:$Z$2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13.10'!$V$12:$Z$12</c:f>
              <c:numCache>
                <c:formatCode>#,##0</c:formatCode>
                <c:ptCount val="5"/>
                <c:pt idx="0">
                  <c:v>1878</c:v>
                </c:pt>
                <c:pt idx="1">
                  <c:v>1727</c:v>
                </c:pt>
                <c:pt idx="2">
                  <c:v>1898</c:v>
                </c:pt>
                <c:pt idx="3">
                  <c:v>1856</c:v>
                </c:pt>
                <c:pt idx="4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0-4F59-A1FF-55575222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13.10'!$S$1</c:f>
              <c:strCache>
                <c:ptCount val="1"/>
                <c:pt idx="0">
                  <c:v>Litchfield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13.10'!$S$15:$S$33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13.10'!$AB$15:$AB$33</c:f>
              <c:numCache>
                <c:formatCode>0.0%</c:formatCode>
                <c:ptCount val="19"/>
                <c:pt idx="0">
                  <c:v>3.5589766810052069E-2</c:v>
                </c:pt>
                <c:pt idx="1">
                  <c:v>3.0609010640706362E-2</c:v>
                </c:pt>
                <c:pt idx="2">
                  <c:v>4.0615802580937291E-2</c:v>
                </c:pt>
                <c:pt idx="3">
                  <c:v>1.0550147158705003E-2</c:v>
                </c:pt>
                <c:pt idx="4">
                  <c:v>0.15788997056825899</c:v>
                </c:pt>
                <c:pt idx="5">
                  <c:v>2.8118632556033508E-2</c:v>
                </c:pt>
                <c:pt idx="6">
                  <c:v>7.919402309259678E-2</c:v>
                </c:pt>
                <c:pt idx="7">
                  <c:v>6.0584106859859634E-2</c:v>
                </c:pt>
                <c:pt idx="8">
                  <c:v>5.2433778582748475E-2</c:v>
                </c:pt>
                <c:pt idx="9">
                  <c:v>3.3506905139234775E-3</c:v>
                </c:pt>
                <c:pt idx="10">
                  <c:v>1.4036676477247E-2</c:v>
                </c:pt>
                <c:pt idx="11">
                  <c:v>1.9198551052750736E-2</c:v>
                </c:pt>
                <c:pt idx="12">
                  <c:v>5.0260357708852163E-2</c:v>
                </c:pt>
                <c:pt idx="13">
                  <c:v>7.2311523658591809E-2</c:v>
                </c:pt>
                <c:pt idx="14">
                  <c:v>0.12293411817976002</c:v>
                </c:pt>
                <c:pt idx="15">
                  <c:v>7.3126556486302924E-2</c:v>
                </c:pt>
                <c:pt idx="16">
                  <c:v>5.4199683042789222E-2</c:v>
                </c:pt>
                <c:pt idx="17">
                  <c:v>1.8564636631197645E-2</c:v>
                </c:pt>
                <c:pt idx="18">
                  <c:v>4.8675571654969434E-2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4B6B-80B0-1657FEE51B8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2.0893012010196842E-2</c:v>
                </c:pt>
                <c:pt idx="1">
                  <c:v>1.5558066805077396E-2</c:v>
                </c:pt>
                <c:pt idx="2">
                  <c:v>2.42700586055557E-2</c:v>
                </c:pt>
                <c:pt idx="3">
                  <c:v>8.1557208308147833E-3</c:v>
                </c:pt>
                <c:pt idx="4">
                  <c:v>7.962121013026377E-2</c:v>
                </c:pt>
                <c:pt idx="5">
                  <c:v>2.0065175685264513E-2</c:v>
                </c:pt>
                <c:pt idx="6">
                  <c:v>8.5832172610443874E-2</c:v>
                </c:pt>
                <c:pt idx="7">
                  <c:v>0.10123255630601036</c:v>
                </c:pt>
                <c:pt idx="8">
                  <c:v>3.9683582560248086E-2</c:v>
                </c:pt>
                <c:pt idx="9">
                  <c:v>7.4198663197638254E-3</c:v>
                </c:pt>
                <c:pt idx="10">
                  <c:v>1.4081977696600178E-2</c:v>
                </c:pt>
                <c:pt idx="11">
                  <c:v>1.4866013157779471E-2</c:v>
                </c:pt>
                <c:pt idx="12">
                  <c:v>5.4781740295918632E-2</c:v>
                </c:pt>
                <c:pt idx="13">
                  <c:v>7.4772454512802997E-2</c:v>
                </c:pt>
                <c:pt idx="14">
                  <c:v>0.14256305134337249</c:v>
                </c:pt>
                <c:pt idx="15">
                  <c:v>9.8490622235070477E-2</c:v>
                </c:pt>
                <c:pt idx="16">
                  <c:v>0.10673394479339132</c:v>
                </c:pt>
                <c:pt idx="17">
                  <c:v>2.6372500065701295E-2</c:v>
                </c:pt>
                <c:pt idx="18">
                  <c:v>4.9591337941184199E-2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4B6B-80B0-1657FEE51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13.10'!$S$43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13.10'!$S$63:$S$79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13.10'!$Z$44:$Z$60</c:f>
              <c:numCache>
                <c:formatCode>#,##0</c:formatCode>
                <c:ptCount val="17"/>
                <c:pt idx="0">
                  <c:v>42</c:v>
                </c:pt>
                <c:pt idx="1">
                  <c:v>417</c:v>
                </c:pt>
                <c:pt idx="2">
                  <c:v>855</c:v>
                </c:pt>
                <c:pt idx="3">
                  <c:v>1036</c:v>
                </c:pt>
                <c:pt idx="4">
                  <c:v>1198</c:v>
                </c:pt>
                <c:pt idx="5">
                  <c:v>1270</c:v>
                </c:pt>
                <c:pt idx="6">
                  <c:v>1169</c:v>
                </c:pt>
                <c:pt idx="7">
                  <c:v>1139</c:v>
                </c:pt>
                <c:pt idx="8">
                  <c:v>1135</c:v>
                </c:pt>
                <c:pt idx="9">
                  <c:v>1296</c:v>
                </c:pt>
                <c:pt idx="10">
                  <c:v>1053</c:v>
                </c:pt>
                <c:pt idx="11">
                  <c:v>845</c:v>
                </c:pt>
                <c:pt idx="12">
                  <c:v>392</c:v>
                </c:pt>
                <c:pt idx="13">
                  <c:v>130</c:v>
                </c:pt>
                <c:pt idx="14">
                  <c:v>51</c:v>
                </c:pt>
                <c:pt idx="15">
                  <c:v>15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F-48EE-9C5B-A8FA1C7FC43C}"/>
            </c:ext>
          </c:extLst>
        </c:ser>
        <c:ser>
          <c:idx val="1"/>
          <c:order val="1"/>
          <c:tx>
            <c:strRef>
              <c:f>'Table 13.10'!$S$62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13.10'!$S$63:$S$79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13.10'!$Z$63:$Z$79</c:f>
              <c:numCache>
                <c:formatCode>#,##0</c:formatCode>
                <c:ptCount val="17"/>
                <c:pt idx="0">
                  <c:v>38</c:v>
                </c:pt>
                <c:pt idx="1">
                  <c:v>453</c:v>
                </c:pt>
                <c:pt idx="2">
                  <c:v>800</c:v>
                </c:pt>
                <c:pt idx="3">
                  <c:v>745</c:v>
                </c:pt>
                <c:pt idx="4">
                  <c:v>984</c:v>
                </c:pt>
                <c:pt idx="5">
                  <c:v>942</c:v>
                </c:pt>
                <c:pt idx="6">
                  <c:v>1103</c:v>
                </c:pt>
                <c:pt idx="7">
                  <c:v>972</c:v>
                </c:pt>
                <c:pt idx="8">
                  <c:v>985</c:v>
                </c:pt>
                <c:pt idx="9">
                  <c:v>1033</c:v>
                </c:pt>
                <c:pt idx="10">
                  <c:v>907</c:v>
                </c:pt>
                <c:pt idx="11">
                  <c:v>600</c:v>
                </c:pt>
                <c:pt idx="12">
                  <c:v>305</c:v>
                </c:pt>
                <c:pt idx="13">
                  <c:v>105</c:v>
                </c:pt>
                <c:pt idx="14">
                  <c:v>30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F-48EE-9C5B-A8FA1C7F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13.10'!$S$82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13.10'!$S$83:$S$90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13.10'!$Z$83:$Z$90</c:f>
              <c:numCache>
                <c:formatCode>#,##0</c:formatCode>
                <c:ptCount val="8"/>
                <c:pt idx="0">
                  <c:v>919</c:v>
                </c:pt>
                <c:pt idx="1">
                  <c:v>524</c:v>
                </c:pt>
                <c:pt idx="2">
                  <c:v>2119</c:v>
                </c:pt>
                <c:pt idx="3">
                  <c:v>633</c:v>
                </c:pt>
                <c:pt idx="4">
                  <c:v>217</c:v>
                </c:pt>
                <c:pt idx="5">
                  <c:v>224</c:v>
                </c:pt>
                <c:pt idx="6">
                  <c:v>976</c:v>
                </c:pt>
                <c:pt idx="7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6-4A63-93E3-95BF508E6EA3}"/>
            </c:ext>
          </c:extLst>
        </c:ser>
        <c:ser>
          <c:idx val="1"/>
          <c:order val="1"/>
          <c:tx>
            <c:strRef>
              <c:f>'Table 13.10'!$S$92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13.10'!$S$83:$S$90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13.10'!$Z$93:$Z$100</c:f>
              <c:numCache>
                <c:formatCode>#,##0</c:formatCode>
                <c:ptCount val="8"/>
                <c:pt idx="0">
                  <c:v>702</c:v>
                </c:pt>
                <c:pt idx="1">
                  <c:v>1020</c:v>
                </c:pt>
                <c:pt idx="2">
                  <c:v>329</c:v>
                </c:pt>
                <c:pt idx="3">
                  <c:v>900</c:v>
                </c:pt>
                <c:pt idx="4">
                  <c:v>1469</c:v>
                </c:pt>
                <c:pt idx="5">
                  <c:v>502</c:v>
                </c:pt>
                <c:pt idx="6">
                  <c:v>121</c:v>
                </c:pt>
                <c:pt idx="7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6-4A63-93E3-95BF508E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3.xml"/><Relationship Id="rId7" Type="http://schemas.openxmlformats.org/officeDocument/2006/relationships/chart" Target="../charts/chart46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1.png"/><Relationship Id="rId11" Type="http://schemas.openxmlformats.org/officeDocument/2006/relationships/chart" Target="../charts/chart50.xml"/><Relationship Id="rId5" Type="http://schemas.openxmlformats.org/officeDocument/2006/relationships/chart" Target="../charts/chart45.xml"/><Relationship Id="rId10" Type="http://schemas.openxmlformats.org/officeDocument/2006/relationships/chart" Target="../charts/chart49.xml"/><Relationship Id="rId4" Type="http://schemas.openxmlformats.org/officeDocument/2006/relationships/chart" Target="../charts/chart44.xml"/><Relationship Id="rId9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3.xml"/><Relationship Id="rId7" Type="http://schemas.openxmlformats.org/officeDocument/2006/relationships/chart" Target="../charts/chart56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image" Target="../media/image1.png"/><Relationship Id="rId11" Type="http://schemas.openxmlformats.org/officeDocument/2006/relationships/chart" Target="../charts/chart60.xml"/><Relationship Id="rId5" Type="http://schemas.openxmlformats.org/officeDocument/2006/relationships/chart" Target="../charts/chart55.xml"/><Relationship Id="rId10" Type="http://schemas.openxmlformats.org/officeDocument/2006/relationships/chart" Target="../charts/chart59.xml"/><Relationship Id="rId4" Type="http://schemas.openxmlformats.org/officeDocument/2006/relationships/chart" Target="../charts/chart54.xml"/><Relationship Id="rId9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3.xml"/><Relationship Id="rId7" Type="http://schemas.openxmlformats.org/officeDocument/2006/relationships/chart" Target="../charts/chart66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image" Target="../media/image1.png"/><Relationship Id="rId11" Type="http://schemas.openxmlformats.org/officeDocument/2006/relationships/chart" Target="../charts/chart70.xml"/><Relationship Id="rId5" Type="http://schemas.openxmlformats.org/officeDocument/2006/relationships/chart" Target="../charts/chart65.xml"/><Relationship Id="rId10" Type="http://schemas.openxmlformats.org/officeDocument/2006/relationships/chart" Target="../charts/chart69.xml"/><Relationship Id="rId4" Type="http://schemas.openxmlformats.org/officeDocument/2006/relationships/chart" Target="../charts/chart64.xml"/><Relationship Id="rId9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3.xml"/><Relationship Id="rId7" Type="http://schemas.openxmlformats.org/officeDocument/2006/relationships/chart" Target="../charts/chart76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image" Target="../media/image1.png"/><Relationship Id="rId11" Type="http://schemas.openxmlformats.org/officeDocument/2006/relationships/chart" Target="../charts/chart80.xml"/><Relationship Id="rId5" Type="http://schemas.openxmlformats.org/officeDocument/2006/relationships/chart" Target="../charts/chart75.xml"/><Relationship Id="rId10" Type="http://schemas.openxmlformats.org/officeDocument/2006/relationships/chart" Target="../charts/chart79.xml"/><Relationship Id="rId4" Type="http://schemas.openxmlformats.org/officeDocument/2006/relationships/chart" Target="../charts/chart74.xml"/><Relationship Id="rId9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3" Type="http://schemas.openxmlformats.org/officeDocument/2006/relationships/chart" Target="../charts/chart83.xml"/><Relationship Id="rId7" Type="http://schemas.openxmlformats.org/officeDocument/2006/relationships/chart" Target="../charts/chart86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image" Target="../media/image1.png"/><Relationship Id="rId11" Type="http://schemas.openxmlformats.org/officeDocument/2006/relationships/chart" Target="../charts/chart90.xml"/><Relationship Id="rId5" Type="http://schemas.openxmlformats.org/officeDocument/2006/relationships/chart" Target="../charts/chart85.xml"/><Relationship Id="rId10" Type="http://schemas.openxmlformats.org/officeDocument/2006/relationships/chart" Target="../charts/chart89.xml"/><Relationship Id="rId4" Type="http://schemas.openxmlformats.org/officeDocument/2006/relationships/chart" Target="../charts/chart84.xml"/><Relationship Id="rId9" Type="http://schemas.openxmlformats.org/officeDocument/2006/relationships/chart" Target="../charts/chart8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3.xml"/><Relationship Id="rId7" Type="http://schemas.openxmlformats.org/officeDocument/2006/relationships/chart" Target="../charts/chart96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image" Target="../media/image1.png"/><Relationship Id="rId11" Type="http://schemas.openxmlformats.org/officeDocument/2006/relationships/chart" Target="../charts/chart100.xml"/><Relationship Id="rId5" Type="http://schemas.openxmlformats.org/officeDocument/2006/relationships/chart" Target="../charts/chart95.xml"/><Relationship Id="rId10" Type="http://schemas.openxmlformats.org/officeDocument/2006/relationships/chart" Target="../charts/chart99.xml"/><Relationship Id="rId4" Type="http://schemas.openxmlformats.org/officeDocument/2006/relationships/chart" Target="../charts/chart94.xml"/><Relationship Id="rId9" Type="http://schemas.openxmlformats.org/officeDocument/2006/relationships/chart" Target="../charts/chart98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3.xml"/><Relationship Id="rId7" Type="http://schemas.openxmlformats.org/officeDocument/2006/relationships/chart" Target="../charts/chart106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image" Target="../media/image1.png"/><Relationship Id="rId11" Type="http://schemas.openxmlformats.org/officeDocument/2006/relationships/chart" Target="../charts/chart110.xml"/><Relationship Id="rId5" Type="http://schemas.openxmlformats.org/officeDocument/2006/relationships/chart" Target="../charts/chart105.xml"/><Relationship Id="rId10" Type="http://schemas.openxmlformats.org/officeDocument/2006/relationships/chart" Target="../charts/chart109.xml"/><Relationship Id="rId4" Type="http://schemas.openxmlformats.org/officeDocument/2006/relationships/chart" Target="../charts/chart104.xml"/><Relationship Id="rId9" Type="http://schemas.openxmlformats.org/officeDocument/2006/relationships/chart" Target="../charts/chart108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7.xml"/><Relationship Id="rId3" Type="http://schemas.openxmlformats.org/officeDocument/2006/relationships/chart" Target="../charts/chart113.xml"/><Relationship Id="rId7" Type="http://schemas.openxmlformats.org/officeDocument/2006/relationships/chart" Target="../charts/chart116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image" Target="../media/image1.png"/><Relationship Id="rId11" Type="http://schemas.openxmlformats.org/officeDocument/2006/relationships/chart" Target="../charts/chart120.xml"/><Relationship Id="rId5" Type="http://schemas.openxmlformats.org/officeDocument/2006/relationships/chart" Target="../charts/chart115.xml"/><Relationship Id="rId10" Type="http://schemas.openxmlformats.org/officeDocument/2006/relationships/chart" Target="../charts/chart119.xml"/><Relationship Id="rId4" Type="http://schemas.openxmlformats.org/officeDocument/2006/relationships/chart" Target="../charts/chart114.xml"/><Relationship Id="rId9" Type="http://schemas.openxmlformats.org/officeDocument/2006/relationships/chart" Target="../charts/chart118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3" Type="http://schemas.openxmlformats.org/officeDocument/2006/relationships/chart" Target="../charts/chart123.xml"/><Relationship Id="rId7" Type="http://schemas.openxmlformats.org/officeDocument/2006/relationships/chart" Target="../charts/chart126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image" Target="../media/image1.png"/><Relationship Id="rId11" Type="http://schemas.openxmlformats.org/officeDocument/2006/relationships/chart" Target="../charts/chart130.xml"/><Relationship Id="rId5" Type="http://schemas.openxmlformats.org/officeDocument/2006/relationships/chart" Target="../charts/chart125.xml"/><Relationship Id="rId10" Type="http://schemas.openxmlformats.org/officeDocument/2006/relationships/chart" Target="../charts/chart129.xml"/><Relationship Id="rId4" Type="http://schemas.openxmlformats.org/officeDocument/2006/relationships/chart" Target="../charts/chart124.xml"/><Relationship Id="rId9" Type="http://schemas.openxmlformats.org/officeDocument/2006/relationships/chart" Target="../charts/chart128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7.xml"/><Relationship Id="rId3" Type="http://schemas.openxmlformats.org/officeDocument/2006/relationships/chart" Target="../charts/chart133.xml"/><Relationship Id="rId7" Type="http://schemas.openxmlformats.org/officeDocument/2006/relationships/chart" Target="../charts/chart136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image" Target="../media/image1.png"/><Relationship Id="rId11" Type="http://schemas.openxmlformats.org/officeDocument/2006/relationships/chart" Target="../charts/chart140.xml"/><Relationship Id="rId5" Type="http://schemas.openxmlformats.org/officeDocument/2006/relationships/chart" Target="../charts/chart135.xml"/><Relationship Id="rId10" Type="http://schemas.openxmlformats.org/officeDocument/2006/relationships/chart" Target="../charts/chart139.xml"/><Relationship Id="rId4" Type="http://schemas.openxmlformats.org/officeDocument/2006/relationships/chart" Target="../charts/chart134.xml"/><Relationship Id="rId9" Type="http://schemas.openxmlformats.org/officeDocument/2006/relationships/chart" Target="../charts/chart138.xml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7.xml"/><Relationship Id="rId3" Type="http://schemas.openxmlformats.org/officeDocument/2006/relationships/chart" Target="../charts/chart143.xml"/><Relationship Id="rId7" Type="http://schemas.openxmlformats.org/officeDocument/2006/relationships/chart" Target="../charts/chart146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Relationship Id="rId6" Type="http://schemas.openxmlformats.org/officeDocument/2006/relationships/image" Target="../media/image1.png"/><Relationship Id="rId11" Type="http://schemas.openxmlformats.org/officeDocument/2006/relationships/chart" Target="../charts/chart150.xml"/><Relationship Id="rId5" Type="http://schemas.openxmlformats.org/officeDocument/2006/relationships/chart" Target="../charts/chart145.xml"/><Relationship Id="rId10" Type="http://schemas.openxmlformats.org/officeDocument/2006/relationships/chart" Target="../charts/chart149.xml"/><Relationship Id="rId4" Type="http://schemas.openxmlformats.org/officeDocument/2006/relationships/chart" Target="../charts/chart144.xml"/><Relationship Id="rId9" Type="http://schemas.openxmlformats.org/officeDocument/2006/relationships/chart" Target="../charts/chart148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7.xml"/><Relationship Id="rId3" Type="http://schemas.openxmlformats.org/officeDocument/2006/relationships/chart" Target="../charts/chart153.xml"/><Relationship Id="rId7" Type="http://schemas.openxmlformats.org/officeDocument/2006/relationships/chart" Target="../charts/chart156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Relationship Id="rId6" Type="http://schemas.openxmlformats.org/officeDocument/2006/relationships/image" Target="../media/image1.png"/><Relationship Id="rId11" Type="http://schemas.openxmlformats.org/officeDocument/2006/relationships/chart" Target="../charts/chart160.xml"/><Relationship Id="rId5" Type="http://schemas.openxmlformats.org/officeDocument/2006/relationships/chart" Target="../charts/chart155.xml"/><Relationship Id="rId10" Type="http://schemas.openxmlformats.org/officeDocument/2006/relationships/chart" Target="../charts/chart159.xml"/><Relationship Id="rId4" Type="http://schemas.openxmlformats.org/officeDocument/2006/relationships/chart" Target="../charts/chart154.xml"/><Relationship Id="rId9" Type="http://schemas.openxmlformats.org/officeDocument/2006/relationships/chart" Target="../charts/chart158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7.xml"/><Relationship Id="rId3" Type="http://schemas.openxmlformats.org/officeDocument/2006/relationships/chart" Target="../charts/chart163.xml"/><Relationship Id="rId7" Type="http://schemas.openxmlformats.org/officeDocument/2006/relationships/chart" Target="../charts/chart166.xml"/><Relationship Id="rId2" Type="http://schemas.openxmlformats.org/officeDocument/2006/relationships/chart" Target="../charts/chart162.xml"/><Relationship Id="rId1" Type="http://schemas.openxmlformats.org/officeDocument/2006/relationships/chart" Target="../charts/chart161.xml"/><Relationship Id="rId6" Type="http://schemas.openxmlformats.org/officeDocument/2006/relationships/image" Target="../media/image1.png"/><Relationship Id="rId11" Type="http://schemas.openxmlformats.org/officeDocument/2006/relationships/chart" Target="../charts/chart170.xml"/><Relationship Id="rId5" Type="http://schemas.openxmlformats.org/officeDocument/2006/relationships/chart" Target="../charts/chart165.xml"/><Relationship Id="rId10" Type="http://schemas.openxmlformats.org/officeDocument/2006/relationships/chart" Target="../charts/chart169.xml"/><Relationship Id="rId4" Type="http://schemas.openxmlformats.org/officeDocument/2006/relationships/chart" Target="../charts/chart164.xml"/><Relationship Id="rId9" Type="http://schemas.openxmlformats.org/officeDocument/2006/relationships/chart" Target="../charts/chart168.xml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7.xml"/><Relationship Id="rId3" Type="http://schemas.openxmlformats.org/officeDocument/2006/relationships/chart" Target="../charts/chart173.xml"/><Relationship Id="rId7" Type="http://schemas.openxmlformats.org/officeDocument/2006/relationships/chart" Target="../charts/chart176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6" Type="http://schemas.openxmlformats.org/officeDocument/2006/relationships/image" Target="../media/image1.png"/><Relationship Id="rId11" Type="http://schemas.openxmlformats.org/officeDocument/2006/relationships/chart" Target="../charts/chart180.xml"/><Relationship Id="rId5" Type="http://schemas.openxmlformats.org/officeDocument/2006/relationships/chart" Target="../charts/chart175.xml"/><Relationship Id="rId10" Type="http://schemas.openxmlformats.org/officeDocument/2006/relationships/chart" Target="../charts/chart179.xml"/><Relationship Id="rId4" Type="http://schemas.openxmlformats.org/officeDocument/2006/relationships/chart" Target="../charts/chart174.xml"/><Relationship Id="rId9" Type="http://schemas.openxmlformats.org/officeDocument/2006/relationships/chart" Target="../charts/chart17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3.xml"/><Relationship Id="rId7" Type="http://schemas.openxmlformats.org/officeDocument/2006/relationships/chart" Target="../charts/chart16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1.png"/><Relationship Id="rId11" Type="http://schemas.openxmlformats.org/officeDocument/2006/relationships/chart" Target="../charts/chart20.xml"/><Relationship Id="rId5" Type="http://schemas.openxmlformats.org/officeDocument/2006/relationships/chart" Target="../charts/chart15.xml"/><Relationship Id="rId10" Type="http://schemas.openxmlformats.org/officeDocument/2006/relationships/chart" Target="../charts/chart19.xml"/><Relationship Id="rId4" Type="http://schemas.openxmlformats.org/officeDocument/2006/relationships/chart" Target="../charts/chart14.xml"/><Relationship Id="rId9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3.xml"/><Relationship Id="rId7" Type="http://schemas.openxmlformats.org/officeDocument/2006/relationships/chart" Target="../charts/chart26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1.png"/><Relationship Id="rId11" Type="http://schemas.openxmlformats.org/officeDocument/2006/relationships/chart" Target="../charts/chart30.xml"/><Relationship Id="rId5" Type="http://schemas.openxmlformats.org/officeDocument/2006/relationships/chart" Target="../charts/chart25.xml"/><Relationship Id="rId10" Type="http://schemas.openxmlformats.org/officeDocument/2006/relationships/chart" Target="../charts/chart29.xml"/><Relationship Id="rId4" Type="http://schemas.openxmlformats.org/officeDocument/2006/relationships/chart" Target="../charts/chart24.xml"/><Relationship Id="rId9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3.xml"/><Relationship Id="rId7" Type="http://schemas.openxmlformats.org/officeDocument/2006/relationships/chart" Target="../charts/chart36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image" Target="../media/image1.png"/><Relationship Id="rId11" Type="http://schemas.openxmlformats.org/officeDocument/2006/relationships/chart" Target="../charts/chart40.xml"/><Relationship Id="rId5" Type="http://schemas.openxmlformats.org/officeDocument/2006/relationships/chart" Target="../charts/chart35.xml"/><Relationship Id="rId10" Type="http://schemas.openxmlformats.org/officeDocument/2006/relationships/chart" Target="../charts/chart39.xml"/><Relationship Id="rId4" Type="http://schemas.openxmlformats.org/officeDocument/2006/relationships/chart" Target="../charts/chart34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9C164C-B60D-436D-BF04-67385F732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5E8D8-1604-4BAB-BA51-6074ABA5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45DD2-5747-47A3-856E-699663053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E4B7B2-9912-45E4-A3D5-D445987AF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113A8-64FE-40C5-921F-47BEC211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5F76FA-C18F-453E-B470-170002007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8C0EC3-265B-479B-A757-2F4D5F3AC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B6B080-E7EE-4D9B-913F-5422CA31F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B12E35-D5F6-484A-977A-3C02942D0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1DD3A9-DA3F-4199-8C93-57B6747D5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040FEB-B6CC-4253-BE5D-5AE3DA73F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ED1306-8655-4D9C-A9C5-64A5AC543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4221C-FC3B-40CA-BA5B-175781B31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0FE79-75F4-4F9F-992D-2698D8B9D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FFA1D-A88B-4F5A-990B-015F0AE43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963837-6EB3-4067-8A86-BBEC21C01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3F113D-EE4B-48EE-8BC6-CB93B6E43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A8BEAC-6C88-4C10-AD03-3722A2E68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D90099-3F0A-48CB-A739-F780BF42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2FB9D5-7B62-48D5-9DCE-4174DC934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F44718-D1EB-4FBC-B8E6-B07117E98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FD6728-468F-443C-88FE-2FCBF738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81B69D-EDAD-408F-9517-ABFAFDB33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42A43-B7A0-430D-AEA4-B24FBC035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3F599-066F-44BB-B8C4-E4EAACC61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7CE30-24CB-4341-B676-44B96C505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200C5F-0866-48DF-9FC4-DCB732824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351841-1A7E-46F7-B9F6-4F9CAB50C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495D0C-7077-42F0-9D35-FEF0AD766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F5CD9-7E31-4A2B-B98C-E49F2642A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0B0C68-16B8-4127-86C3-A27FD232F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281437-1AB7-4F5A-826E-907B6B45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35D0EF-5292-4FC9-9A06-69CC5BBDD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41931E-875C-4DF6-A660-BAD994D40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B80B2-65E2-4671-99FA-5255EC8EA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594EC-614F-48B9-A987-AE8B83A02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77C04-2E0A-4CCD-A395-6B7FCF0F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0F482-952B-4340-92D6-E300CDA65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F017EE-2313-4156-A4D8-1DE255BD0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70F04D-F839-4A60-85DF-BBF887D75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02C8B1-FC94-40C6-9016-F2ECDDD02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8A2E29-3D7C-4908-8233-998B255A7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47CD92-FF38-4187-8A4D-5140554A5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D7445B-1B71-4258-ACCE-4F53E9A19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81D200-5817-4C5C-B138-08129A37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04EEB-1448-42D7-A147-BEA0D83A2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04485-43A8-4FED-93B2-15C02E18E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A2D6F-5D58-4904-8D1E-17A5F0DC9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02A76-7D2B-4167-B4F4-978949B8D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FF0DEC-5884-4CF1-BACB-5AD5CB58B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DE4F55-9FE2-43D3-A8FF-067F9FA6C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3BAF5A-7B33-41D6-83E6-FF2C8852E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A42A3-664D-49DF-991E-4F2C80A19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1998A1-BADD-4F4F-BED7-C35DC6CBC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3C5D0E-550B-4406-9822-93DD5FD6A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215E70-B5AB-4244-B4F4-86160056E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FB7B8-A03E-47B5-87ED-F6300EFC8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D2F32-878C-40DF-8C9E-B164BE0E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E0BDB4-3417-4967-8431-B92A2F2D2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3D47D6-4100-4F71-83B8-B451C28DF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AB5202-53C2-4632-811D-456A431F1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88BA10-07F3-4BCE-97C0-3B8687ACE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CB19D9-BFE8-4B0F-A143-A16484CE9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0009D0-E255-4557-AF83-5E02B85B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E49479-2C29-470A-BB10-768672DF5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8D9F48-1B00-494B-A943-E62785EDF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C25BAE-FF21-4551-B1A6-9C29DCCE5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A0B42-8AF3-4F60-B7DC-170BB8236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3D4F4-5607-47F6-931B-6EB3E0F25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69487-4F13-4CFB-B332-0C010CCC1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1040C-C2AD-4347-B748-04064195E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360F0F-E931-4551-B07E-BF8359579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D1805C-007C-479E-8D34-768626D82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474EEE-FD6A-43CF-A8CA-79F7855FA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05FE4B-0EA3-44B1-BD6B-86CEA440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D47901-370E-43C4-8586-3132F1213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28BD43-E33D-4668-A098-1788FFB68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0D31A5-0432-433B-8632-FC23BD513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E7FE0-4084-4266-858C-6D97066F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A3D21-5F3A-4383-8380-499C69FD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5104E3-1145-4279-960D-267FE52B2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5663F6-302B-4035-99C1-C700843B8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26C9DF-011B-4731-A6AF-797E8327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833320-5383-40E5-9236-3C148819F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BAD5A9-9E5E-4B97-83CA-164E6E11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0E6863-A6EC-4BC1-88E5-AD1BB7371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5A4654-DC96-4B05-8075-E3FB8701B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72F75B-2B44-4421-8575-C79A0378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F4700F-6B78-4A62-AC61-BADBF524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23827-29FC-43B5-932E-B5F8ADD6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A4DA3-BECF-496F-9D80-1791837D9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91863-08D1-4CF0-857B-5208F23D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9F9429-E2B5-4940-9CA4-5DCDC514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9FD9C-5A13-4999-9B26-519E4B550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CDEA29-4905-424D-8C24-3B7FA3BB8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F98921-2959-49FD-AFF7-CA2B388A4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46A28-DE59-4F08-8599-0797CBD3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0A0384-E5DC-455D-8B6F-162F5CFCC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B3B24B-116C-4CA3-B1DB-08FCEB99F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7F7145-74AF-4EDB-ACAC-0B7A8371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7D51F-6B66-4079-BE17-A23460853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67B48-33B2-46FF-9861-268340EA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7F70A-6DED-4713-8178-24D25E62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AB2C72-A24C-43B9-AC64-DDFA097ED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794E0-179C-4FAD-96DE-04EDA900E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4FD877-836D-4FDB-8DA5-D614E2F23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1CBD03-CEA5-455D-933F-3AE968BC1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35D75D-2610-42CB-AE2B-C9E34FDB5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34E7C5-1BC0-4878-8A83-0D883E18D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3896A7-B0B6-4D12-9117-C3D49B4E5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016899-6B3B-4E67-9ED2-C55F6030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FA313-EE05-4887-8C50-6FE58D596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50831-ECE0-45B1-B374-59C18DE9A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ED941-F8E4-46B2-ADA4-016AD79D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E018C-CCD7-4E50-BC0C-DDB6E6481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D0B1B2-1BD9-422E-A776-DFBDCE49C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977B67-3734-4FA5-AB40-E109C4400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5EEC2F-B111-4615-AD61-C36E89BCF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C47CC7-72A9-4707-BFDB-C63CF8B89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215F83-3944-43A4-AABA-4E5657647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CCF046-DE04-44E1-87DE-CFB9BE40A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38D72F-0B7F-4184-A7D4-81ED72706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D8C3F-C884-4D3B-ABBE-6D6F44E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37161-F40E-4A83-B438-846D4675A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03008-8B30-46B9-8AF6-3F76AD139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C8BD6-D18D-4DEA-8D8A-95C47B9A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D7C728-0C06-48BA-88C0-5ADFBEE6E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2CB56A-F12D-4F9D-9E82-53E2ADFE2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FAD47-15AB-4FE2-8D6D-1A95067FB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995756-881D-42A3-955F-BF86D44E7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EE745C-8255-45F9-ABED-68F17B15D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3E11A9-9D29-49A6-8AB7-DF1CE3E02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F76D53-7B2B-4B14-8245-AFCD5DC20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51D85-F928-41D1-A7AB-27B805BA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D69F2-0EC4-46D3-99D4-68522601F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78B8B0-D5D9-4409-A3EF-C379C8113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A1367-BB58-412B-989A-989D7A026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5A2A6E-3A6B-405C-A7A5-27672318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40D376-F454-446D-961C-2D3F74232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82C618-DE17-4519-9F06-275DDCEC0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30C244-9C4B-4445-A1AA-97877A924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D14D98-96C4-4E67-B4E4-706EFCB1D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981A22-88A1-4777-B714-93477C01D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670EB2-B949-48D6-B374-78F848C2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B3D28-AAF0-488B-AFCB-1CDE0E746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20E19-4D23-4680-8A05-4E79D3B5F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C221B-7FFD-4B32-82BD-C2E103F55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D3193-96DC-445C-9CB0-79E1B6193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81B18B-D1E9-4FD8-AC24-DE24DC89F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7E8C9C-8CB1-4A7F-8B80-0F17F974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5125D9-130D-4E94-A928-A9279A2B3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879C19-7E03-4322-B5B7-56725198D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2EB96-EDCE-4EC4-A3B8-8A8F3AAF0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E2CFD5-C294-4D46-B217-363639AC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13CE3B-91E8-494D-B340-F8503863C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FE18E-362A-4756-8C9A-915D4441D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0C631-3F5E-47BF-824D-E8A28CBF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A3AAF-97C6-492C-927C-4CA1E6456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A9A40-0DBC-4A82-BF79-F44C71A1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165511-9EF0-4366-913D-EA79858CE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B4DF9B-9DE4-4671-B29C-32D0CE86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A202B-9B5E-4F9E-9C47-EDC0C9C8A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A66955-4C35-4FC2-AFF7-C9177813A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615485-D535-4580-9781-9B77F54DE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0BC889-5FEB-4F60-8042-C14085064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71997F-ECAF-4DE1-8341-33758BAA8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4F7DD-EC2C-4C8B-83A4-8CF1EC73F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C206D-5C0D-42DF-B794-9207D3609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BB3B9-05ED-4FB8-AD9A-F325F3A11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0E7D4E-FA92-4038-97FF-F6AF9CE08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03A9F5-0716-40A2-89F6-33072550B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A27A7D-829E-4EAF-8016-687936435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1D106-E79C-49AD-A3AB-90876BEBD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9B78A5-63E3-4B3B-BB6A-379E408A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CA4847-ED8D-41D4-B476-407CB4D5E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4FFAE2-C789-4930-97C4-800B7C6D1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C4166E-726B-4167-BEBF-98269733B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F412F-4CB0-4EA6-9C86-3C1E9DBBC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75030-5895-4AB2-B740-CA958EA3C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BAFB5-C8EF-495D-84EC-48AC02E5B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A7ED0-8085-4F5F-B063-11917FE2E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4F792-3AB2-46F6-90B1-86670A4B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60A292-D1D8-41C3-A281-8C022A689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F2F754-5B4D-4012-BED4-A3124D1D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F6785B-C371-4389-9B42-DBF696775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29C445-A9E2-4F46-BBE5-15E458C98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93073A-EFE3-48D6-B20F-D954946D0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20B5C2-45CB-4D63-A982-C141CBC6D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66DEB-FDC8-4481-9517-8FB642A79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860C4-AB2B-45AD-89DF-C787E4BD6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7BD08-952F-4915-8640-040346BA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D0CC80-CF69-4229-8F65-86692599A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669709-A19C-4B62-A648-9AC2AD171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94CB21-633A-45B4-9C00-228027DA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18F23D-F7F5-409D-9B2D-C394FCBA3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C01F6E-7992-4362-9C25-3A5489423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D5E684-8421-4C54-9F11-FFE6E4387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ED3D65-FD57-4716-B338-A312AFA6C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2E8CDF-0A98-44CC-9ECB-07913536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E5A9-3B7E-4D0B-9B9B-5F201B663AE6}">
  <sheetPr codeName="Sheet7"/>
  <dimension ref="A1:C98"/>
  <sheetViews>
    <sheetView showGridLines="0" tabSelected="1" workbookViewId="0"/>
  </sheetViews>
  <sheetFormatPr defaultRowHeight="15" x14ac:dyDescent="0.25"/>
  <cols>
    <col min="1" max="2" width="7.7109375" customWidth="1"/>
    <col min="3" max="3" width="70.85546875" customWidth="1"/>
    <col min="4" max="4" width="25.5703125" customWidth="1"/>
    <col min="5" max="5" width="52.28515625" customWidth="1"/>
    <col min="257" max="258" width="7.7109375" customWidth="1"/>
    <col min="259" max="259" width="140.7109375" customWidth="1"/>
    <col min="260" max="260" width="25.5703125" customWidth="1"/>
    <col min="261" max="261" width="52.28515625" customWidth="1"/>
    <col min="513" max="514" width="7.7109375" customWidth="1"/>
    <col min="515" max="515" width="140.7109375" customWidth="1"/>
    <col min="516" max="516" width="25.5703125" customWidth="1"/>
    <col min="517" max="517" width="52.28515625" customWidth="1"/>
    <col min="769" max="770" width="7.7109375" customWidth="1"/>
    <col min="771" max="771" width="140.7109375" customWidth="1"/>
    <col min="772" max="772" width="25.5703125" customWidth="1"/>
    <col min="773" max="773" width="52.28515625" customWidth="1"/>
    <col min="1025" max="1026" width="7.7109375" customWidth="1"/>
    <col min="1027" max="1027" width="140.7109375" customWidth="1"/>
    <col min="1028" max="1028" width="25.5703125" customWidth="1"/>
    <col min="1029" max="1029" width="52.28515625" customWidth="1"/>
    <col min="1281" max="1282" width="7.7109375" customWidth="1"/>
    <col min="1283" max="1283" width="140.7109375" customWidth="1"/>
    <col min="1284" max="1284" width="25.5703125" customWidth="1"/>
    <col min="1285" max="1285" width="52.28515625" customWidth="1"/>
    <col min="1537" max="1538" width="7.7109375" customWidth="1"/>
    <col min="1539" max="1539" width="140.7109375" customWidth="1"/>
    <col min="1540" max="1540" width="25.5703125" customWidth="1"/>
    <col min="1541" max="1541" width="52.28515625" customWidth="1"/>
    <col min="1793" max="1794" width="7.7109375" customWidth="1"/>
    <col min="1795" max="1795" width="140.7109375" customWidth="1"/>
    <col min="1796" max="1796" width="25.5703125" customWidth="1"/>
    <col min="1797" max="1797" width="52.28515625" customWidth="1"/>
    <col min="2049" max="2050" width="7.7109375" customWidth="1"/>
    <col min="2051" max="2051" width="140.7109375" customWidth="1"/>
    <col min="2052" max="2052" width="25.5703125" customWidth="1"/>
    <col min="2053" max="2053" width="52.28515625" customWidth="1"/>
    <col min="2305" max="2306" width="7.7109375" customWidth="1"/>
    <col min="2307" max="2307" width="140.7109375" customWidth="1"/>
    <col min="2308" max="2308" width="25.5703125" customWidth="1"/>
    <col min="2309" max="2309" width="52.28515625" customWidth="1"/>
    <col min="2561" max="2562" width="7.7109375" customWidth="1"/>
    <col min="2563" max="2563" width="140.7109375" customWidth="1"/>
    <col min="2564" max="2564" width="25.5703125" customWidth="1"/>
    <col min="2565" max="2565" width="52.28515625" customWidth="1"/>
    <col min="2817" max="2818" width="7.7109375" customWidth="1"/>
    <col min="2819" max="2819" width="140.7109375" customWidth="1"/>
    <col min="2820" max="2820" width="25.5703125" customWidth="1"/>
    <col min="2821" max="2821" width="52.28515625" customWidth="1"/>
    <col min="3073" max="3074" width="7.7109375" customWidth="1"/>
    <col min="3075" max="3075" width="140.7109375" customWidth="1"/>
    <col min="3076" max="3076" width="25.5703125" customWidth="1"/>
    <col min="3077" max="3077" width="52.28515625" customWidth="1"/>
    <col min="3329" max="3330" width="7.7109375" customWidth="1"/>
    <col min="3331" max="3331" width="140.7109375" customWidth="1"/>
    <col min="3332" max="3332" width="25.5703125" customWidth="1"/>
    <col min="3333" max="3333" width="52.28515625" customWidth="1"/>
    <col min="3585" max="3586" width="7.7109375" customWidth="1"/>
    <col min="3587" max="3587" width="140.7109375" customWidth="1"/>
    <col min="3588" max="3588" width="25.5703125" customWidth="1"/>
    <col min="3589" max="3589" width="52.28515625" customWidth="1"/>
    <col min="3841" max="3842" width="7.7109375" customWidth="1"/>
    <col min="3843" max="3843" width="140.7109375" customWidth="1"/>
    <col min="3844" max="3844" width="25.5703125" customWidth="1"/>
    <col min="3845" max="3845" width="52.28515625" customWidth="1"/>
    <col min="4097" max="4098" width="7.7109375" customWidth="1"/>
    <col min="4099" max="4099" width="140.7109375" customWidth="1"/>
    <col min="4100" max="4100" width="25.5703125" customWidth="1"/>
    <col min="4101" max="4101" width="52.28515625" customWidth="1"/>
    <col min="4353" max="4354" width="7.7109375" customWidth="1"/>
    <col min="4355" max="4355" width="140.7109375" customWidth="1"/>
    <col min="4356" max="4356" width="25.5703125" customWidth="1"/>
    <col min="4357" max="4357" width="52.28515625" customWidth="1"/>
    <col min="4609" max="4610" width="7.7109375" customWidth="1"/>
    <col min="4611" max="4611" width="140.7109375" customWidth="1"/>
    <col min="4612" max="4612" width="25.5703125" customWidth="1"/>
    <col min="4613" max="4613" width="52.28515625" customWidth="1"/>
    <col min="4865" max="4866" width="7.7109375" customWidth="1"/>
    <col min="4867" max="4867" width="140.7109375" customWidth="1"/>
    <col min="4868" max="4868" width="25.5703125" customWidth="1"/>
    <col min="4869" max="4869" width="52.28515625" customWidth="1"/>
    <col min="5121" max="5122" width="7.7109375" customWidth="1"/>
    <col min="5123" max="5123" width="140.7109375" customWidth="1"/>
    <col min="5124" max="5124" width="25.5703125" customWidth="1"/>
    <col min="5125" max="5125" width="52.28515625" customWidth="1"/>
    <col min="5377" max="5378" width="7.7109375" customWidth="1"/>
    <col min="5379" max="5379" width="140.7109375" customWidth="1"/>
    <col min="5380" max="5380" width="25.5703125" customWidth="1"/>
    <col min="5381" max="5381" width="52.28515625" customWidth="1"/>
    <col min="5633" max="5634" width="7.7109375" customWidth="1"/>
    <col min="5635" max="5635" width="140.7109375" customWidth="1"/>
    <col min="5636" max="5636" width="25.5703125" customWidth="1"/>
    <col min="5637" max="5637" width="52.28515625" customWidth="1"/>
    <col min="5889" max="5890" width="7.7109375" customWidth="1"/>
    <col min="5891" max="5891" width="140.7109375" customWidth="1"/>
    <col min="5892" max="5892" width="25.5703125" customWidth="1"/>
    <col min="5893" max="5893" width="52.28515625" customWidth="1"/>
    <col min="6145" max="6146" width="7.7109375" customWidth="1"/>
    <col min="6147" max="6147" width="140.7109375" customWidth="1"/>
    <col min="6148" max="6148" width="25.5703125" customWidth="1"/>
    <col min="6149" max="6149" width="52.28515625" customWidth="1"/>
    <col min="6401" max="6402" width="7.7109375" customWidth="1"/>
    <col min="6403" max="6403" width="140.7109375" customWidth="1"/>
    <col min="6404" max="6404" width="25.5703125" customWidth="1"/>
    <col min="6405" max="6405" width="52.28515625" customWidth="1"/>
    <col min="6657" max="6658" width="7.7109375" customWidth="1"/>
    <col min="6659" max="6659" width="140.7109375" customWidth="1"/>
    <col min="6660" max="6660" width="25.5703125" customWidth="1"/>
    <col min="6661" max="6661" width="52.28515625" customWidth="1"/>
    <col min="6913" max="6914" width="7.7109375" customWidth="1"/>
    <col min="6915" max="6915" width="140.7109375" customWidth="1"/>
    <col min="6916" max="6916" width="25.5703125" customWidth="1"/>
    <col min="6917" max="6917" width="52.28515625" customWidth="1"/>
    <col min="7169" max="7170" width="7.7109375" customWidth="1"/>
    <col min="7171" max="7171" width="140.7109375" customWidth="1"/>
    <col min="7172" max="7172" width="25.5703125" customWidth="1"/>
    <col min="7173" max="7173" width="52.28515625" customWidth="1"/>
    <col min="7425" max="7426" width="7.7109375" customWidth="1"/>
    <col min="7427" max="7427" width="140.7109375" customWidth="1"/>
    <col min="7428" max="7428" width="25.5703125" customWidth="1"/>
    <col min="7429" max="7429" width="52.28515625" customWidth="1"/>
    <col min="7681" max="7682" width="7.7109375" customWidth="1"/>
    <col min="7683" max="7683" width="140.7109375" customWidth="1"/>
    <col min="7684" max="7684" width="25.5703125" customWidth="1"/>
    <col min="7685" max="7685" width="52.28515625" customWidth="1"/>
    <col min="7937" max="7938" width="7.7109375" customWidth="1"/>
    <col min="7939" max="7939" width="140.7109375" customWidth="1"/>
    <col min="7940" max="7940" width="25.5703125" customWidth="1"/>
    <col min="7941" max="7941" width="52.28515625" customWidth="1"/>
    <col min="8193" max="8194" width="7.7109375" customWidth="1"/>
    <col min="8195" max="8195" width="140.7109375" customWidth="1"/>
    <col min="8196" max="8196" width="25.5703125" customWidth="1"/>
    <col min="8197" max="8197" width="52.28515625" customWidth="1"/>
    <col min="8449" max="8450" width="7.7109375" customWidth="1"/>
    <col min="8451" max="8451" width="140.7109375" customWidth="1"/>
    <col min="8452" max="8452" width="25.5703125" customWidth="1"/>
    <col min="8453" max="8453" width="52.28515625" customWidth="1"/>
    <col min="8705" max="8706" width="7.7109375" customWidth="1"/>
    <col min="8707" max="8707" width="140.7109375" customWidth="1"/>
    <col min="8708" max="8708" width="25.5703125" customWidth="1"/>
    <col min="8709" max="8709" width="52.28515625" customWidth="1"/>
    <col min="8961" max="8962" width="7.7109375" customWidth="1"/>
    <col min="8963" max="8963" width="140.7109375" customWidth="1"/>
    <col min="8964" max="8964" width="25.5703125" customWidth="1"/>
    <col min="8965" max="8965" width="52.28515625" customWidth="1"/>
    <col min="9217" max="9218" width="7.7109375" customWidth="1"/>
    <col min="9219" max="9219" width="140.7109375" customWidth="1"/>
    <col min="9220" max="9220" width="25.5703125" customWidth="1"/>
    <col min="9221" max="9221" width="52.28515625" customWidth="1"/>
    <col min="9473" max="9474" width="7.7109375" customWidth="1"/>
    <col min="9475" max="9475" width="140.7109375" customWidth="1"/>
    <col min="9476" max="9476" width="25.5703125" customWidth="1"/>
    <col min="9477" max="9477" width="52.28515625" customWidth="1"/>
    <col min="9729" max="9730" width="7.7109375" customWidth="1"/>
    <col min="9731" max="9731" width="140.7109375" customWidth="1"/>
    <col min="9732" max="9732" width="25.5703125" customWidth="1"/>
    <col min="9733" max="9733" width="52.28515625" customWidth="1"/>
    <col min="9985" max="9986" width="7.7109375" customWidth="1"/>
    <col min="9987" max="9987" width="140.7109375" customWidth="1"/>
    <col min="9988" max="9988" width="25.5703125" customWidth="1"/>
    <col min="9989" max="9989" width="52.28515625" customWidth="1"/>
    <col min="10241" max="10242" width="7.7109375" customWidth="1"/>
    <col min="10243" max="10243" width="140.7109375" customWidth="1"/>
    <col min="10244" max="10244" width="25.5703125" customWidth="1"/>
    <col min="10245" max="10245" width="52.28515625" customWidth="1"/>
    <col min="10497" max="10498" width="7.7109375" customWidth="1"/>
    <col min="10499" max="10499" width="140.7109375" customWidth="1"/>
    <col min="10500" max="10500" width="25.5703125" customWidth="1"/>
    <col min="10501" max="10501" width="52.28515625" customWidth="1"/>
    <col min="10753" max="10754" width="7.7109375" customWidth="1"/>
    <col min="10755" max="10755" width="140.7109375" customWidth="1"/>
    <col min="10756" max="10756" width="25.5703125" customWidth="1"/>
    <col min="10757" max="10757" width="52.28515625" customWidth="1"/>
    <col min="11009" max="11010" width="7.7109375" customWidth="1"/>
    <col min="11011" max="11011" width="140.7109375" customWidth="1"/>
    <col min="11012" max="11012" width="25.5703125" customWidth="1"/>
    <col min="11013" max="11013" width="52.28515625" customWidth="1"/>
    <col min="11265" max="11266" width="7.7109375" customWidth="1"/>
    <col min="11267" max="11267" width="140.7109375" customWidth="1"/>
    <col min="11268" max="11268" width="25.5703125" customWidth="1"/>
    <col min="11269" max="11269" width="52.28515625" customWidth="1"/>
    <col min="11521" max="11522" width="7.7109375" customWidth="1"/>
    <col min="11523" max="11523" width="140.7109375" customWidth="1"/>
    <col min="11524" max="11524" width="25.5703125" customWidth="1"/>
    <col min="11525" max="11525" width="52.28515625" customWidth="1"/>
    <col min="11777" max="11778" width="7.7109375" customWidth="1"/>
    <col min="11779" max="11779" width="140.7109375" customWidth="1"/>
    <col min="11780" max="11780" width="25.5703125" customWidth="1"/>
    <col min="11781" max="11781" width="52.28515625" customWidth="1"/>
    <col min="12033" max="12034" width="7.7109375" customWidth="1"/>
    <col min="12035" max="12035" width="140.7109375" customWidth="1"/>
    <col min="12036" max="12036" width="25.5703125" customWidth="1"/>
    <col min="12037" max="12037" width="52.28515625" customWidth="1"/>
    <col min="12289" max="12290" width="7.7109375" customWidth="1"/>
    <col min="12291" max="12291" width="140.7109375" customWidth="1"/>
    <col min="12292" max="12292" width="25.5703125" customWidth="1"/>
    <col min="12293" max="12293" width="52.28515625" customWidth="1"/>
    <col min="12545" max="12546" width="7.7109375" customWidth="1"/>
    <col min="12547" max="12547" width="140.7109375" customWidth="1"/>
    <col min="12548" max="12548" width="25.5703125" customWidth="1"/>
    <col min="12549" max="12549" width="52.28515625" customWidth="1"/>
    <col min="12801" max="12802" width="7.7109375" customWidth="1"/>
    <col min="12803" max="12803" width="140.7109375" customWidth="1"/>
    <col min="12804" max="12804" width="25.5703125" customWidth="1"/>
    <col min="12805" max="12805" width="52.28515625" customWidth="1"/>
    <col min="13057" max="13058" width="7.7109375" customWidth="1"/>
    <col min="13059" max="13059" width="140.7109375" customWidth="1"/>
    <col min="13060" max="13060" width="25.5703125" customWidth="1"/>
    <col min="13061" max="13061" width="52.28515625" customWidth="1"/>
    <col min="13313" max="13314" width="7.7109375" customWidth="1"/>
    <col min="13315" max="13315" width="140.7109375" customWidth="1"/>
    <col min="13316" max="13316" width="25.5703125" customWidth="1"/>
    <col min="13317" max="13317" width="52.28515625" customWidth="1"/>
    <col min="13569" max="13570" width="7.7109375" customWidth="1"/>
    <col min="13571" max="13571" width="140.7109375" customWidth="1"/>
    <col min="13572" max="13572" width="25.5703125" customWidth="1"/>
    <col min="13573" max="13573" width="52.28515625" customWidth="1"/>
    <col min="13825" max="13826" width="7.7109375" customWidth="1"/>
    <col min="13827" max="13827" width="140.7109375" customWidth="1"/>
    <col min="13828" max="13828" width="25.5703125" customWidth="1"/>
    <col min="13829" max="13829" width="52.28515625" customWidth="1"/>
    <col min="14081" max="14082" width="7.7109375" customWidth="1"/>
    <col min="14083" max="14083" width="140.7109375" customWidth="1"/>
    <col min="14084" max="14084" width="25.5703125" customWidth="1"/>
    <col min="14085" max="14085" width="52.28515625" customWidth="1"/>
    <col min="14337" max="14338" width="7.7109375" customWidth="1"/>
    <col min="14339" max="14339" width="140.7109375" customWidth="1"/>
    <col min="14340" max="14340" width="25.5703125" customWidth="1"/>
    <col min="14341" max="14341" width="52.28515625" customWidth="1"/>
    <col min="14593" max="14594" width="7.7109375" customWidth="1"/>
    <col min="14595" max="14595" width="140.7109375" customWidth="1"/>
    <col min="14596" max="14596" width="25.5703125" customWidth="1"/>
    <col min="14597" max="14597" width="52.28515625" customWidth="1"/>
    <col min="14849" max="14850" width="7.7109375" customWidth="1"/>
    <col min="14851" max="14851" width="140.7109375" customWidth="1"/>
    <col min="14852" max="14852" width="25.5703125" customWidth="1"/>
    <col min="14853" max="14853" width="52.28515625" customWidth="1"/>
    <col min="15105" max="15106" width="7.7109375" customWidth="1"/>
    <col min="15107" max="15107" width="140.7109375" customWidth="1"/>
    <col min="15108" max="15108" width="25.5703125" customWidth="1"/>
    <col min="15109" max="15109" width="52.28515625" customWidth="1"/>
    <col min="15361" max="15362" width="7.7109375" customWidth="1"/>
    <col min="15363" max="15363" width="140.7109375" customWidth="1"/>
    <col min="15364" max="15364" width="25.5703125" customWidth="1"/>
    <col min="15365" max="15365" width="52.28515625" customWidth="1"/>
    <col min="15617" max="15618" width="7.7109375" customWidth="1"/>
    <col min="15619" max="15619" width="140.7109375" customWidth="1"/>
    <col min="15620" max="15620" width="25.5703125" customWidth="1"/>
    <col min="15621" max="15621" width="52.28515625" customWidth="1"/>
    <col min="15873" max="15874" width="7.7109375" customWidth="1"/>
    <col min="15875" max="15875" width="140.7109375" customWidth="1"/>
    <col min="15876" max="15876" width="25.5703125" customWidth="1"/>
    <col min="15877" max="15877" width="52.28515625" customWidth="1"/>
    <col min="16129" max="16130" width="7.7109375" customWidth="1"/>
    <col min="16131" max="16131" width="140.7109375" customWidth="1"/>
    <col min="16132" max="16132" width="25.5703125" customWidth="1"/>
    <col min="16133" max="16133" width="52.28515625" customWidth="1"/>
  </cols>
  <sheetData>
    <row r="1" spans="1:3" ht="60" customHeight="1" x14ac:dyDescent="0.25">
      <c r="A1" s="2" t="s">
        <v>80</v>
      </c>
      <c r="B1" s="2"/>
      <c r="C1" s="2"/>
    </row>
    <row r="2" spans="1:3" ht="19.5" customHeight="1" x14ac:dyDescent="0.25">
      <c r="A2" s="5" t="s">
        <v>167</v>
      </c>
    </row>
    <row r="3" spans="1:3" ht="12.75" customHeight="1" x14ac:dyDescent="0.25">
      <c r="A3" s="19" t="s">
        <v>168</v>
      </c>
    </row>
    <row r="4" spans="1:3" ht="12.75" customHeight="1" x14ac:dyDescent="0.25"/>
    <row r="5" spans="1:3" ht="12.75" customHeight="1" x14ac:dyDescent="0.25">
      <c r="B5" s="6" t="s">
        <v>90</v>
      </c>
    </row>
    <row r="6" spans="1:3" ht="12.75" customHeight="1" x14ac:dyDescent="0.25">
      <c r="B6" s="7" t="s">
        <v>91</v>
      </c>
    </row>
    <row r="7" spans="1:3" ht="12.75" customHeight="1" x14ac:dyDescent="0.25">
      <c r="A7" s="8"/>
      <c r="B7" s="133">
        <v>13.1</v>
      </c>
      <c r="C7" s="15" t="s">
        <v>105</v>
      </c>
    </row>
    <row r="8" spans="1:3" ht="12.75" customHeight="1" x14ac:dyDescent="0.25">
      <c r="A8" s="8"/>
      <c r="B8" s="133">
        <v>13.2</v>
      </c>
      <c r="C8" s="15" t="s">
        <v>106</v>
      </c>
    </row>
    <row r="9" spans="1:3" ht="12.75" customHeight="1" x14ac:dyDescent="0.25">
      <c r="A9" s="8"/>
      <c r="B9" s="133">
        <v>13.3</v>
      </c>
      <c r="C9" s="15" t="s">
        <v>107</v>
      </c>
    </row>
    <row r="10" spans="1:3" ht="12.75" customHeight="1" x14ac:dyDescent="0.25">
      <c r="A10" s="8"/>
      <c r="B10" s="133">
        <v>13.4</v>
      </c>
      <c r="C10" s="15" t="s">
        <v>108</v>
      </c>
    </row>
    <row r="11" spans="1:3" ht="12.75" customHeight="1" x14ac:dyDescent="0.25">
      <c r="A11" s="8"/>
      <c r="B11" s="133">
        <v>13.5</v>
      </c>
      <c r="C11" s="15" t="s">
        <v>109</v>
      </c>
    </row>
    <row r="12" spans="1:3" ht="12.75" customHeight="1" x14ac:dyDescent="0.25">
      <c r="B12" s="133">
        <v>13.6</v>
      </c>
      <c r="C12" s="15" t="s">
        <v>110</v>
      </c>
    </row>
    <row r="13" spans="1:3" ht="12.75" customHeight="1" x14ac:dyDescent="0.25">
      <c r="B13" s="134">
        <v>13.7</v>
      </c>
      <c r="C13" s="15" t="s">
        <v>161</v>
      </c>
    </row>
    <row r="14" spans="1:3" ht="12.75" customHeight="1" x14ac:dyDescent="0.25">
      <c r="B14" s="133">
        <v>13.8</v>
      </c>
      <c r="C14" s="15" t="s">
        <v>111</v>
      </c>
    </row>
    <row r="15" spans="1:3" ht="12.75" customHeight="1" x14ac:dyDescent="0.25">
      <c r="B15" s="133">
        <v>13.9</v>
      </c>
      <c r="C15" s="15" t="s">
        <v>112</v>
      </c>
    </row>
    <row r="16" spans="1:3" ht="12.75" customHeight="1" x14ac:dyDescent="0.25">
      <c r="B16" s="133" t="s">
        <v>115</v>
      </c>
      <c r="C16" s="15" t="s">
        <v>113</v>
      </c>
    </row>
    <row r="17" spans="2:3" ht="12.75" customHeight="1" x14ac:dyDescent="0.25">
      <c r="B17" s="134">
        <v>13.11</v>
      </c>
      <c r="C17" s="15" t="s">
        <v>114</v>
      </c>
    </row>
    <row r="18" spans="2:3" ht="12.75" customHeight="1" x14ac:dyDescent="0.25">
      <c r="B18" s="133" t="s">
        <v>145</v>
      </c>
      <c r="C18" s="15" t="s">
        <v>116</v>
      </c>
    </row>
    <row r="19" spans="2:3" ht="12.75" customHeight="1" x14ac:dyDescent="0.25">
      <c r="B19" s="133" t="s">
        <v>146</v>
      </c>
      <c r="C19" s="15" t="s">
        <v>117</v>
      </c>
    </row>
    <row r="20" spans="2:3" ht="12.75" customHeight="1" x14ac:dyDescent="0.25">
      <c r="B20" s="133" t="s">
        <v>147</v>
      </c>
      <c r="C20" s="15" t="s">
        <v>118</v>
      </c>
    </row>
    <row r="21" spans="2:3" ht="12.75" customHeight="1" x14ac:dyDescent="0.25">
      <c r="B21" s="133" t="s">
        <v>148</v>
      </c>
      <c r="C21" s="15" t="s">
        <v>119</v>
      </c>
    </row>
    <row r="22" spans="2:3" ht="12.75" customHeight="1" x14ac:dyDescent="0.25">
      <c r="B22" s="133" t="s">
        <v>149</v>
      </c>
      <c r="C22" s="15" t="s">
        <v>120</v>
      </c>
    </row>
    <row r="23" spans="2:3" ht="12.75" customHeight="1" x14ac:dyDescent="0.25">
      <c r="B23" s="133" t="s">
        <v>150</v>
      </c>
      <c r="C23" s="15" t="s">
        <v>121</v>
      </c>
    </row>
    <row r="24" spans="2:3" ht="12.75" customHeight="1" x14ac:dyDescent="0.25">
      <c r="B24" s="133" t="s">
        <v>162</v>
      </c>
      <c r="C24" s="15" t="s">
        <v>122</v>
      </c>
    </row>
    <row r="25" spans="2:3" x14ac:dyDescent="0.25">
      <c r="B25" s="9"/>
      <c r="C25" s="10"/>
    </row>
    <row r="26" spans="2:3" x14ac:dyDescent="0.25">
      <c r="B26" s="54"/>
      <c r="C26" s="54"/>
    </row>
    <row r="27" spans="2:3" ht="15.75" x14ac:dyDescent="0.25">
      <c r="B27" s="11" t="s">
        <v>92</v>
      </c>
      <c r="C27" s="12"/>
    </row>
    <row r="28" spans="2:3" ht="15.75" x14ac:dyDescent="0.25">
      <c r="B28" s="6"/>
      <c r="C28" s="54"/>
    </row>
    <row r="29" spans="2:3" x14ac:dyDescent="0.25">
      <c r="B29" s="13"/>
      <c r="C29" s="54"/>
    </row>
    <row r="30" spans="2:3" x14ac:dyDescent="0.25">
      <c r="B30" s="13"/>
      <c r="C30" s="54"/>
    </row>
    <row r="31" spans="2:3" ht="15.75" x14ac:dyDescent="0.25">
      <c r="B31" s="5" t="s">
        <v>93</v>
      </c>
      <c r="C31" s="54"/>
    </row>
    <row r="32" spans="2:3" x14ac:dyDescent="0.25">
      <c r="B32" s="14"/>
      <c r="C32" s="14"/>
    </row>
    <row r="33" spans="2:3" ht="21.95" customHeight="1" x14ac:dyDescent="0.25">
      <c r="B33" s="138" t="s">
        <v>170</v>
      </c>
      <c r="C33" s="138"/>
    </row>
    <row r="34" spans="2:3" x14ac:dyDescent="0.25">
      <c r="B34" s="14"/>
      <c r="C34" s="14"/>
    </row>
    <row r="35" spans="2:3" x14ac:dyDescent="0.25">
      <c r="B35" s="14"/>
      <c r="C35" s="14"/>
    </row>
    <row r="36" spans="2:3" x14ac:dyDescent="0.25">
      <c r="B36" s="139" t="s">
        <v>166</v>
      </c>
      <c r="C36" s="139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137"/>
    </row>
    <row r="98" spans="1:1" x14ac:dyDescent="0.25">
      <c r="A98" s="137"/>
    </row>
  </sheetData>
  <mergeCells count="2">
    <mergeCell ref="B33:C33"/>
    <mergeCell ref="B36:C36"/>
  </mergeCells>
  <hyperlinks>
    <hyperlink ref="B27:C27" r:id="rId1" display="More information available from the ABS web site" xr:uid="{E21A29DA-5E04-4602-BFF1-581C78361A1B}"/>
    <hyperlink ref="B36:C36" r:id="rId2" display="© Commonwealth of Australia 2024" xr:uid="{2EA8208F-1690-4ADD-BD23-B53313CE48A6}"/>
    <hyperlink ref="B7" location="'Table 13.1'!A1" display="13.1" xr:uid="{0F543E98-AE21-4BF6-B5EE-E72F60327A0B}"/>
    <hyperlink ref="B8" location="'Table 13.2'!A1" display="13.2" xr:uid="{1CDB22CD-9A7A-4803-B1EF-864392FB196D}"/>
    <hyperlink ref="B9" location="'Table 13.3'!A1" display="13.3" xr:uid="{A37B5878-A96D-400A-BC96-8E5CCB72E2F4}"/>
    <hyperlink ref="B10" location="'Table 13.4'!A1" display="13.4" xr:uid="{62733B38-AE1B-48D0-BC23-7BB927F82D6C}"/>
    <hyperlink ref="B11" location="'Table 13.5'!A1" display="13.5" xr:uid="{1383841D-FA25-4147-94E7-76A6A7D5C627}"/>
    <hyperlink ref="B12" location="'Table 13.6'!A1" display="13.6" xr:uid="{FCD54661-40CD-488E-9FC6-7C741B2CE1BE}"/>
    <hyperlink ref="B14" location="'Table 13.8'!A1" display="'Table 13.8'!A1" xr:uid="{C675C1D5-6965-433C-84C9-EF768D30C882}"/>
    <hyperlink ref="B15" location="'Table 13.9'!A1" display="'Table 13.9'!A1" xr:uid="{837C9499-B35D-4C36-92E5-D39CEB55423D}"/>
    <hyperlink ref="B16" location="'Table 13.10'!A1" display="13.10" xr:uid="{0BBE7925-56AD-42A7-85FF-1430AC156E8B}"/>
    <hyperlink ref="B17" location="'Table 13.11'!A1" display="'Table 13.11'!A1" xr:uid="{AA7F4BE6-5310-4457-8891-6E72192A2426}"/>
    <hyperlink ref="B18" location="'Table 13.12'!A1" display="'Table 13.12'!A1" xr:uid="{C0F55264-A838-44D4-AE8E-FFB0BEF564CA}"/>
    <hyperlink ref="B19" location="'Table 13.13'!A1" display="13.13" xr:uid="{6B19AC1D-C61E-45D7-BE90-F3449D8BA104}"/>
    <hyperlink ref="B20" location="'Table 13.14'!A1" display="13.14" xr:uid="{4CA6D249-B053-4728-9F9B-C7632E38355A}"/>
    <hyperlink ref="B21" location="'Table 13.15'!A1" display="13.15" xr:uid="{FD5116C7-584C-48D0-8625-F496E4031443}"/>
    <hyperlink ref="B22" location="'Table 13.16'!A1" display="13.16" xr:uid="{8F8AACC2-DDA5-42B0-BB5C-C4CC513F7049}"/>
    <hyperlink ref="B23" location="'Table 13.17'!A1" display="13.17" xr:uid="{B1F9E2CA-0ED1-4BD3-A55D-4AFE0C85ADFA}"/>
    <hyperlink ref="B24" location="'Table 13.18'!A1" display="13.18" xr:uid="{3129F862-FA55-4BA0-847F-2C7C24394C79}"/>
    <hyperlink ref="B13" location="'Table 13.7'!A1" display="'Table 13.7'!A1" xr:uid="{90282372-5234-4528-B58E-822EFD5C4B12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CBF9-C932-4998-8411-C3299B2BA5D3}">
  <sheetPr codeName="Sheet72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112</v>
      </c>
      <c r="T1" s="96"/>
      <c r="U1" s="96"/>
      <c r="V1" s="96"/>
      <c r="W1" s="96"/>
      <c r="X1" s="96"/>
      <c r="Y1" s="97" t="s">
        <v>143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112</v>
      </c>
      <c r="Y3" s="102" t="s">
        <v>143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13.9 Katherine,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10140</v>
      </c>
      <c r="W4" s="105">
        <v>8803</v>
      </c>
      <c r="X4" s="105">
        <v>10094</v>
      </c>
      <c r="Y4" s="105">
        <v>11105</v>
      </c>
      <c r="Z4" s="105">
        <v>11729</v>
      </c>
      <c r="AB4" s="106" t="str">
        <f>TEXT(Z4,"###,###")</f>
        <v>11,729</v>
      </c>
      <c r="AD4" s="107">
        <f>Z4/Y4-1</f>
        <v>5.6190904997748703E-2</v>
      </c>
      <c r="AF4" s="107">
        <f>Z4/V4-1</f>
        <v>0.15670611439842208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5358</v>
      </c>
      <c r="W5" s="105">
        <v>4549</v>
      </c>
      <c r="X5" s="105">
        <v>5386</v>
      </c>
      <c r="Y5" s="105">
        <v>5810</v>
      </c>
      <c r="Z5" s="105">
        <v>6109</v>
      </c>
      <c r="AB5" s="106" t="str">
        <f>TEXT(Z5,"###,###")</f>
        <v>6,109</v>
      </c>
      <c r="AD5" s="107">
        <f t="shared" ref="AD5:AD9" si="0">Z5/Y5-1</f>
        <v>5.1462994836488862E-2</v>
      </c>
      <c r="AF5" s="107">
        <f t="shared" ref="AF5:AF9" si="1">Z5/V5-1</f>
        <v>0.14016424038820463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4785</v>
      </c>
      <c r="W6" s="105">
        <v>4255</v>
      </c>
      <c r="X6" s="105">
        <v>4702</v>
      </c>
      <c r="Y6" s="105">
        <v>5280</v>
      </c>
      <c r="Z6" s="105">
        <v>5609</v>
      </c>
      <c r="AB6" s="106" t="str">
        <f>TEXT(Z6,"###,###")</f>
        <v>5,609</v>
      </c>
      <c r="AD6" s="107">
        <f t="shared" si="0"/>
        <v>6.2310606060606011E-2</v>
      </c>
      <c r="AF6" s="107">
        <f t="shared" si="1"/>
        <v>0.17220480668756522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6612</v>
      </c>
      <c r="W7" s="105">
        <v>5729</v>
      </c>
      <c r="X7" s="105">
        <v>6713</v>
      </c>
      <c r="Y7" s="105">
        <v>7099</v>
      </c>
      <c r="Z7" s="105">
        <v>7171</v>
      </c>
      <c r="AB7" s="106" t="str">
        <f>TEXT(Z7,"###,###")</f>
        <v>7,171</v>
      </c>
      <c r="AD7" s="107">
        <f t="shared" si="0"/>
        <v>1.0142273559656356E-2</v>
      </c>
      <c r="AF7" s="107">
        <f t="shared" si="1"/>
        <v>8.4543254688445257E-2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11,729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7,171</v>
      </c>
      <c r="P8" s="64"/>
      <c r="S8" s="104" t="s">
        <v>83</v>
      </c>
      <c r="T8" s="105"/>
      <c r="U8" s="105"/>
      <c r="V8" s="105">
        <v>44906</v>
      </c>
      <c r="W8" s="105">
        <v>47206</v>
      </c>
      <c r="X8" s="105">
        <v>45163.56</v>
      </c>
      <c r="Y8" s="105">
        <v>46333.85</v>
      </c>
      <c r="Z8" s="105">
        <v>45165.33</v>
      </c>
      <c r="AB8" s="106" t="str">
        <f>TEXT(Z8,"$###,###")</f>
        <v>$45,165</v>
      </c>
      <c r="AD8" s="107">
        <f t="shared" si="0"/>
        <v>-2.5219574889632446E-2</v>
      </c>
      <c r="AF8" s="107">
        <f t="shared" si="1"/>
        <v>5.7749521222107969E-3</v>
      </c>
    </row>
    <row r="9" spans="1:32" x14ac:dyDescent="0.25">
      <c r="A9" s="29" t="s">
        <v>14</v>
      </c>
      <c r="B9" s="68"/>
      <c r="C9" s="69"/>
      <c r="D9" s="70">
        <f>AD104</f>
        <v>65.981754625287749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53.395621252266068</v>
      </c>
      <c r="P9" s="71" t="s">
        <v>84</v>
      </c>
      <c r="S9" s="104" t="s">
        <v>7</v>
      </c>
      <c r="T9" s="105"/>
      <c r="U9" s="105"/>
      <c r="V9" s="105">
        <v>371501032</v>
      </c>
      <c r="W9" s="105">
        <v>352545948</v>
      </c>
      <c r="X9" s="105">
        <v>402348456</v>
      </c>
      <c r="Y9" s="105">
        <v>444494759</v>
      </c>
      <c r="Z9" s="105">
        <v>459559229</v>
      </c>
      <c r="AB9" s="106" t="str">
        <f>TEXT(Z9/1000000,"$#,###.0")&amp;" mil"</f>
        <v>$459.6 mil</v>
      </c>
      <c r="AD9" s="107">
        <f t="shared" si="0"/>
        <v>3.3891220751153917E-2</v>
      </c>
      <c r="AF9" s="107">
        <f t="shared" si="1"/>
        <v>0.23703351919625359</v>
      </c>
    </row>
    <row r="10" spans="1:32" x14ac:dyDescent="0.25">
      <c r="A10" s="29" t="s">
        <v>17</v>
      </c>
      <c r="B10" s="68"/>
      <c r="C10" s="69"/>
      <c r="D10" s="70">
        <f>AD105</f>
        <v>30.573791457072215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46.464928182959142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91.591130944080319</v>
      </c>
      <c r="P11" s="71" t="s">
        <v>84</v>
      </c>
      <c r="S11" s="104" t="s">
        <v>29</v>
      </c>
      <c r="T11" s="109"/>
      <c r="U11" s="109"/>
      <c r="V11" s="109">
        <v>9589</v>
      </c>
      <c r="W11" s="109">
        <v>8359</v>
      </c>
      <c r="X11" s="109">
        <v>9560</v>
      </c>
      <c r="Y11" s="109">
        <v>10497</v>
      </c>
      <c r="Z11" s="109">
        <v>11132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3.0539673685678426</v>
      </c>
      <c r="P12" s="71" t="s">
        <v>84</v>
      </c>
      <c r="S12" s="104" t="s">
        <v>30</v>
      </c>
      <c r="T12" s="109"/>
      <c r="U12" s="109"/>
      <c r="V12" s="109">
        <v>554</v>
      </c>
      <c r="W12" s="109">
        <v>445</v>
      </c>
      <c r="X12" s="109">
        <v>528</v>
      </c>
      <c r="Y12" s="109">
        <v>608</v>
      </c>
      <c r="Z12" s="109">
        <v>603</v>
      </c>
    </row>
    <row r="13" spans="1:32" ht="15" customHeight="1" x14ac:dyDescent="0.25">
      <c r="A13" s="29" t="s">
        <v>19</v>
      </c>
      <c r="B13" s="69"/>
      <c r="C13" s="69"/>
      <c r="D13" s="70">
        <f>AD108</f>
        <v>10.972802455452298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5.2851764049644405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16.156535083979879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38.9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29.832040242134877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25.652113265448456</v>
      </c>
      <c r="P15" s="71" t="s">
        <v>84</v>
      </c>
      <c r="S15" s="112" t="s">
        <v>60</v>
      </c>
      <c r="T15" s="112"/>
      <c r="U15" s="113"/>
      <c r="V15" s="113">
        <v>715</v>
      </c>
      <c r="W15" s="113">
        <v>460</v>
      </c>
      <c r="X15" s="113">
        <v>619</v>
      </c>
      <c r="Y15" s="109">
        <v>662</v>
      </c>
      <c r="Z15" s="109">
        <v>855</v>
      </c>
      <c r="AB15" s="114">
        <f t="shared" ref="AB15:AB34" si="2">IF(Z15="np",0,Z15/$Z$34)</f>
        <v>7.2871388391715669E-2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39.525961292522801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74.347886734551537</v>
      </c>
      <c r="P16" s="36" t="s">
        <v>84</v>
      </c>
      <c r="S16" s="112" t="s">
        <v>61</v>
      </c>
      <c r="T16" s="112"/>
      <c r="U16" s="113"/>
      <c r="V16" s="113">
        <v>120</v>
      </c>
      <c r="W16" s="113">
        <v>112</v>
      </c>
      <c r="X16" s="113">
        <v>130</v>
      </c>
      <c r="Y16" s="109">
        <v>106</v>
      </c>
      <c r="Z16" s="109">
        <v>100</v>
      </c>
      <c r="AB16" s="114">
        <f t="shared" si="2"/>
        <v>8.5229694025398452E-3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217</v>
      </c>
      <c r="W17" s="113">
        <v>172</v>
      </c>
      <c r="X17" s="113">
        <v>167</v>
      </c>
      <c r="Y17" s="109">
        <v>190</v>
      </c>
      <c r="Z17" s="109">
        <v>190</v>
      </c>
      <c r="AB17" s="114">
        <f t="shared" si="2"/>
        <v>1.6193641864825706E-2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152</v>
      </c>
      <c r="W18" s="113">
        <v>153</v>
      </c>
      <c r="X18" s="113">
        <v>146</v>
      </c>
      <c r="Y18" s="109">
        <v>138</v>
      </c>
      <c r="Z18" s="109">
        <v>152</v>
      </c>
      <c r="AB18" s="114">
        <f t="shared" si="2"/>
        <v>1.2954913491860565E-2</v>
      </c>
    </row>
    <row r="19" spans="1:28" x14ac:dyDescent="0.25">
      <c r="A19" s="60" t="str">
        <f>$S$1&amp;" ("&amp;$V$2&amp;" to "&amp;$Z$2&amp;")"</f>
        <v>Katherine (2017-18 to 2021-22)</v>
      </c>
      <c r="B19" s="60"/>
      <c r="C19" s="60"/>
      <c r="D19" s="60"/>
      <c r="E19" s="60"/>
      <c r="F19" s="60"/>
      <c r="G19" s="60" t="str">
        <f>$S$1&amp;" ("&amp;$V$2&amp;" to "&amp;$Z$2&amp;")"</f>
        <v>Katherine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866</v>
      </c>
      <c r="W19" s="113">
        <v>656</v>
      </c>
      <c r="X19" s="113">
        <v>744</v>
      </c>
      <c r="Y19" s="109">
        <v>784</v>
      </c>
      <c r="Z19" s="109">
        <v>798</v>
      </c>
      <c r="AB19" s="114">
        <f t="shared" si="2"/>
        <v>6.8013295832267964E-2</v>
      </c>
    </row>
    <row r="20" spans="1:28" x14ac:dyDescent="0.25">
      <c r="S20" s="112" t="s">
        <v>65</v>
      </c>
      <c r="T20" s="112"/>
      <c r="U20" s="113"/>
      <c r="V20" s="113">
        <v>217</v>
      </c>
      <c r="W20" s="113">
        <v>203</v>
      </c>
      <c r="X20" s="113">
        <v>221</v>
      </c>
      <c r="Y20" s="109">
        <v>213</v>
      </c>
      <c r="Z20" s="109">
        <v>253</v>
      </c>
      <c r="AB20" s="114">
        <f t="shared" si="2"/>
        <v>2.1563112588425807E-2</v>
      </c>
    </row>
    <row r="21" spans="1:28" x14ac:dyDescent="0.25">
      <c r="S21" s="112" t="s">
        <v>66</v>
      </c>
      <c r="T21" s="112"/>
      <c r="U21" s="113"/>
      <c r="V21" s="113">
        <v>625</v>
      </c>
      <c r="W21" s="113">
        <v>581</v>
      </c>
      <c r="X21" s="113">
        <v>687</v>
      </c>
      <c r="Y21" s="109">
        <v>917</v>
      </c>
      <c r="Z21" s="109">
        <v>960</v>
      </c>
      <c r="AB21" s="114">
        <f t="shared" si="2"/>
        <v>8.1820506264382517E-2</v>
      </c>
    </row>
    <row r="22" spans="1:28" x14ac:dyDescent="0.25">
      <c r="S22" s="112" t="s">
        <v>67</v>
      </c>
      <c r="T22" s="112"/>
      <c r="U22" s="113"/>
      <c r="V22" s="113">
        <v>859</v>
      </c>
      <c r="W22" s="113">
        <v>869</v>
      </c>
      <c r="X22" s="113">
        <v>846</v>
      </c>
      <c r="Y22" s="109">
        <v>953</v>
      </c>
      <c r="Z22" s="109">
        <v>925</v>
      </c>
      <c r="AB22" s="114">
        <f t="shared" si="2"/>
        <v>7.8837466973493558E-2</v>
      </c>
    </row>
    <row r="23" spans="1:28" x14ac:dyDescent="0.25">
      <c r="S23" s="112" t="s">
        <v>68</v>
      </c>
      <c r="T23" s="112"/>
      <c r="U23" s="113"/>
      <c r="V23" s="113">
        <v>227</v>
      </c>
      <c r="W23" s="113">
        <v>230</v>
      </c>
      <c r="X23" s="113">
        <v>244</v>
      </c>
      <c r="Y23" s="109">
        <v>290</v>
      </c>
      <c r="Z23" s="109">
        <v>319</v>
      </c>
      <c r="AB23" s="114">
        <f t="shared" si="2"/>
        <v>2.7188272394102105E-2</v>
      </c>
    </row>
    <row r="24" spans="1:28" x14ac:dyDescent="0.25">
      <c r="S24" s="112" t="s">
        <v>69</v>
      </c>
      <c r="T24" s="112"/>
      <c r="U24" s="113"/>
      <c r="V24" s="113">
        <v>49</v>
      </c>
      <c r="W24" s="113">
        <v>43</v>
      </c>
      <c r="X24" s="113">
        <v>37</v>
      </c>
      <c r="Y24" s="109">
        <v>26</v>
      </c>
      <c r="Z24" s="109">
        <v>50</v>
      </c>
      <c r="AB24" s="114">
        <f t="shared" si="2"/>
        <v>4.2614847012699226E-3</v>
      </c>
    </row>
    <row r="25" spans="1:28" x14ac:dyDescent="0.25">
      <c r="S25" s="112" t="s">
        <v>70</v>
      </c>
      <c r="T25" s="112"/>
      <c r="U25" s="113"/>
      <c r="V25" s="113">
        <v>114</v>
      </c>
      <c r="W25" s="113">
        <v>103</v>
      </c>
      <c r="X25" s="113">
        <v>86</v>
      </c>
      <c r="Y25" s="109">
        <v>104</v>
      </c>
      <c r="Z25" s="109">
        <v>105</v>
      </c>
      <c r="AB25" s="114">
        <f t="shared" si="2"/>
        <v>8.9491178726668376E-3</v>
      </c>
    </row>
    <row r="26" spans="1:28" x14ac:dyDescent="0.25">
      <c r="S26" s="112" t="s">
        <v>71</v>
      </c>
      <c r="T26" s="112"/>
      <c r="U26" s="113"/>
      <c r="V26" s="113">
        <v>123</v>
      </c>
      <c r="W26" s="113">
        <v>132</v>
      </c>
      <c r="X26" s="113">
        <v>182</v>
      </c>
      <c r="Y26" s="109">
        <v>164</v>
      </c>
      <c r="Z26" s="109">
        <v>147</v>
      </c>
      <c r="AB26" s="114">
        <f t="shared" si="2"/>
        <v>1.2528765021733572E-2</v>
      </c>
    </row>
    <row r="27" spans="1:28" x14ac:dyDescent="0.25">
      <c r="S27" s="112" t="s">
        <v>72</v>
      </c>
      <c r="T27" s="112"/>
      <c r="U27" s="113"/>
      <c r="V27" s="113">
        <v>321</v>
      </c>
      <c r="W27" s="113">
        <v>245</v>
      </c>
      <c r="X27" s="113">
        <v>331</v>
      </c>
      <c r="Y27" s="109">
        <v>340</v>
      </c>
      <c r="Z27" s="109">
        <v>450</v>
      </c>
      <c r="AB27" s="114">
        <f t="shared" si="2"/>
        <v>3.8353362311429301E-2</v>
      </c>
    </row>
    <row r="28" spans="1:28" x14ac:dyDescent="0.25">
      <c r="S28" s="112" t="s">
        <v>73</v>
      </c>
      <c r="T28" s="112"/>
      <c r="U28" s="113"/>
      <c r="V28" s="113">
        <v>992</v>
      </c>
      <c r="W28" s="113">
        <v>897</v>
      </c>
      <c r="X28" s="113">
        <v>1038</v>
      </c>
      <c r="Y28" s="109">
        <v>899</v>
      </c>
      <c r="Z28" s="109">
        <v>868</v>
      </c>
      <c r="AB28" s="114">
        <f t="shared" si="2"/>
        <v>7.3979374414045854E-2</v>
      </c>
    </row>
    <row r="29" spans="1:28" x14ac:dyDescent="0.25">
      <c r="S29" s="112" t="s">
        <v>74</v>
      </c>
      <c r="T29" s="112"/>
      <c r="U29" s="113"/>
      <c r="V29" s="113">
        <v>1374</v>
      </c>
      <c r="W29" s="113">
        <v>1301</v>
      </c>
      <c r="X29" s="113">
        <v>1411</v>
      </c>
      <c r="Y29" s="109">
        <v>1611</v>
      </c>
      <c r="Z29" s="109">
        <v>1774</v>
      </c>
      <c r="AB29" s="114">
        <f t="shared" si="2"/>
        <v>0.15119747720105683</v>
      </c>
    </row>
    <row r="30" spans="1:28" x14ac:dyDescent="0.25">
      <c r="S30" s="112" t="s">
        <v>75</v>
      </c>
      <c r="T30" s="112"/>
      <c r="U30" s="113"/>
      <c r="V30" s="113">
        <v>787</v>
      </c>
      <c r="W30" s="113">
        <v>633</v>
      </c>
      <c r="X30" s="113">
        <v>751</v>
      </c>
      <c r="Y30" s="109">
        <v>1005</v>
      </c>
      <c r="Z30" s="109">
        <v>1156</v>
      </c>
      <c r="AB30" s="114">
        <f t="shared" si="2"/>
        <v>9.8525526293360602E-2</v>
      </c>
    </row>
    <row r="31" spans="1:28" x14ac:dyDescent="0.25">
      <c r="S31" s="112" t="s">
        <v>76</v>
      </c>
      <c r="T31" s="112"/>
      <c r="U31" s="113"/>
      <c r="V31" s="113">
        <v>1071</v>
      </c>
      <c r="W31" s="113">
        <v>1338</v>
      </c>
      <c r="X31" s="113">
        <v>1642</v>
      </c>
      <c r="Y31" s="109">
        <v>1741</v>
      </c>
      <c r="Z31" s="109">
        <v>1594</v>
      </c>
      <c r="AB31" s="114">
        <f t="shared" si="2"/>
        <v>0.13585613227648513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101</v>
      </c>
      <c r="W32" s="113">
        <v>66</v>
      </c>
      <c r="X32" s="113">
        <v>88</v>
      </c>
      <c r="Y32" s="109">
        <v>78</v>
      </c>
      <c r="Z32" s="109">
        <v>116</v>
      </c>
      <c r="AB32" s="114">
        <f t="shared" si="2"/>
        <v>9.8866445069462194E-3</v>
      </c>
    </row>
    <row r="33" spans="19:32" x14ac:dyDescent="0.25">
      <c r="S33" s="112" t="s">
        <v>78</v>
      </c>
      <c r="T33" s="112"/>
      <c r="U33" s="113"/>
      <c r="V33" s="113">
        <v>520</v>
      </c>
      <c r="W33" s="113">
        <v>417</v>
      </c>
      <c r="X33" s="113">
        <v>514</v>
      </c>
      <c r="Y33" s="109">
        <v>676</v>
      </c>
      <c r="Z33" s="109">
        <v>729</v>
      </c>
      <c r="AB33" s="114">
        <f t="shared" si="2"/>
        <v>6.2132446944515467E-2</v>
      </c>
    </row>
    <row r="34" spans="19:32" x14ac:dyDescent="0.25">
      <c r="S34" s="115" t="s">
        <v>53</v>
      </c>
      <c r="T34" s="115"/>
      <c r="U34" s="116"/>
      <c r="V34" s="116">
        <v>10141</v>
      </c>
      <c r="W34" s="116">
        <v>8807</v>
      </c>
      <c r="X34" s="116">
        <v>10094</v>
      </c>
      <c r="Y34" s="117">
        <v>11105</v>
      </c>
      <c r="Z34" s="117">
        <v>11733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5279</v>
      </c>
      <c r="W37" s="109">
        <v>4468</v>
      </c>
      <c r="X37" s="109">
        <v>5304</v>
      </c>
      <c r="Y37" s="109">
        <v>5516</v>
      </c>
      <c r="Z37" s="109">
        <v>5330</v>
      </c>
      <c r="AB37" s="129">
        <f>Z37/Z40*100</f>
        <v>74.347886734551537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1328</v>
      </c>
      <c r="W38" s="109">
        <v>1267</v>
      </c>
      <c r="X38" s="109">
        <v>1407</v>
      </c>
      <c r="Y38" s="109">
        <v>1589</v>
      </c>
      <c r="Z38" s="109">
        <v>1839</v>
      </c>
      <c r="AB38" s="129">
        <f>Z38/Z40*100</f>
        <v>25.652113265448456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6607</v>
      </c>
      <c r="W40" s="109">
        <v>5735</v>
      </c>
      <c r="X40" s="109">
        <v>6711</v>
      </c>
      <c r="Y40" s="109">
        <v>7105</v>
      </c>
      <c r="Z40" s="109">
        <v>7169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7</v>
      </c>
      <c r="W44" s="109">
        <v>10</v>
      </c>
      <c r="X44" s="109">
        <v>16</v>
      </c>
      <c r="Y44" s="109">
        <v>18</v>
      </c>
      <c r="Z44" s="109">
        <v>20</v>
      </c>
    </row>
    <row r="45" spans="19:32" x14ac:dyDescent="0.25">
      <c r="S45" s="112" t="s">
        <v>37</v>
      </c>
      <c r="T45" s="112"/>
      <c r="U45" s="109"/>
      <c r="V45" s="109">
        <v>97</v>
      </c>
      <c r="W45" s="109">
        <v>95</v>
      </c>
      <c r="X45" s="109">
        <v>106</v>
      </c>
      <c r="Y45" s="109">
        <v>136</v>
      </c>
      <c r="Z45" s="109">
        <v>104</v>
      </c>
    </row>
    <row r="46" spans="19:32" x14ac:dyDescent="0.25">
      <c r="S46" s="112" t="s">
        <v>38</v>
      </c>
      <c r="T46" s="112"/>
      <c r="U46" s="109"/>
      <c r="V46" s="109">
        <v>339</v>
      </c>
      <c r="W46" s="109">
        <v>281</v>
      </c>
      <c r="X46" s="109">
        <v>322</v>
      </c>
      <c r="Y46" s="109">
        <v>277</v>
      </c>
      <c r="Z46" s="109">
        <v>272</v>
      </c>
    </row>
    <row r="47" spans="19:32" x14ac:dyDescent="0.25">
      <c r="S47" s="112" t="s">
        <v>39</v>
      </c>
      <c r="T47" s="112"/>
      <c r="U47" s="109"/>
      <c r="V47" s="109">
        <v>565</v>
      </c>
      <c r="W47" s="109">
        <v>469</v>
      </c>
      <c r="X47" s="109">
        <v>492</v>
      </c>
      <c r="Y47" s="109">
        <v>537</v>
      </c>
      <c r="Z47" s="109">
        <v>562</v>
      </c>
    </row>
    <row r="48" spans="19:32" x14ac:dyDescent="0.25">
      <c r="S48" s="112" t="s">
        <v>40</v>
      </c>
      <c r="T48" s="112"/>
      <c r="U48" s="109"/>
      <c r="V48" s="109">
        <v>873</v>
      </c>
      <c r="W48" s="109">
        <v>749</v>
      </c>
      <c r="X48" s="109">
        <v>922</v>
      </c>
      <c r="Y48" s="109">
        <v>874</v>
      </c>
      <c r="Z48" s="109">
        <v>972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764</v>
      </c>
      <c r="W49" s="109">
        <v>674</v>
      </c>
      <c r="X49" s="109">
        <v>805</v>
      </c>
      <c r="Y49" s="109">
        <v>936</v>
      </c>
      <c r="Z49" s="109">
        <v>1046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Katherine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574</v>
      </c>
      <c r="W50" s="109">
        <v>559</v>
      </c>
      <c r="X50" s="109">
        <v>642</v>
      </c>
      <c r="Y50" s="109">
        <v>699</v>
      </c>
      <c r="Z50" s="109">
        <v>792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409</v>
      </c>
      <c r="W51" s="109">
        <v>357</v>
      </c>
      <c r="X51" s="109">
        <v>406</v>
      </c>
      <c r="Y51" s="109">
        <v>473</v>
      </c>
      <c r="Z51" s="109">
        <v>492</v>
      </c>
    </row>
    <row r="52" spans="1:26" ht="15" customHeight="1" x14ac:dyDescent="0.25">
      <c r="S52" s="112" t="s">
        <v>44</v>
      </c>
      <c r="T52" s="112"/>
      <c r="U52" s="109"/>
      <c r="V52" s="109">
        <v>465</v>
      </c>
      <c r="W52" s="109">
        <v>364</v>
      </c>
      <c r="X52" s="109">
        <v>435</v>
      </c>
      <c r="Y52" s="109">
        <v>443</v>
      </c>
      <c r="Z52" s="109">
        <v>456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422</v>
      </c>
      <c r="W53" s="109">
        <v>363</v>
      </c>
      <c r="X53" s="109">
        <v>412</v>
      </c>
      <c r="Y53" s="109">
        <v>467</v>
      </c>
      <c r="Z53" s="109">
        <v>427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374</v>
      </c>
      <c r="W54" s="109">
        <v>271</v>
      </c>
      <c r="X54" s="109">
        <v>346</v>
      </c>
      <c r="Y54" s="109">
        <v>366</v>
      </c>
      <c r="Z54" s="109">
        <v>382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227</v>
      </c>
      <c r="W55" s="109">
        <v>192</v>
      </c>
      <c r="X55" s="109">
        <v>265</v>
      </c>
      <c r="Y55" s="109">
        <v>288</v>
      </c>
      <c r="Z55" s="109">
        <v>287</v>
      </c>
    </row>
    <row r="56" spans="1:26" ht="15" customHeight="1" x14ac:dyDescent="0.25">
      <c r="S56" s="112" t="s">
        <v>48</v>
      </c>
      <c r="T56" s="112"/>
      <c r="U56" s="109"/>
      <c r="V56" s="109">
        <v>150</v>
      </c>
      <c r="W56" s="109">
        <v>113</v>
      </c>
      <c r="X56" s="109">
        <v>131</v>
      </c>
      <c r="Y56" s="109">
        <v>184</v>
      </c>
      <c r="Z56" s="109">
        <v>179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60</v>
      </c>
      <c r="W57" s="109">
        <v>48</v>
      </c>
      <c r="X57" s="109">
        <v>55</v>
      </c>
      <c r="Y57" s="109">
        <v>75</v>
      </c>
      <c r="Z57" s="109">
        <v>69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20</v>
      </c>
      <c r="W58" s="109">
        <v>17</v>
      </c>
      <c r="X58" s="109">
        <v>28</v>
      </c>
      <c r="Y58" s="109">
        <v>30</v>
      </c>
      <c r="Z58" s="109">
        <v>31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4</v>
      </c>
      <c r="Y59" s="109">
        <v>5</v>
      </c>
      <c r="Z59" s="109">
        <v>7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4</v>
      </c>
      <c r="Y60" s="109">
        <v>2</v>
      </c>
      <c r="Z60" s="109">
        <v>5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5355</v>
      </c>
      <c r="W61" s="109">
        <v>4550</v>
      </c>
      <c r="X61" s="109">
        <v>5388</v>
      </c>
      <c r="Y61" s="109">
        <v>5810</v>
      </c>
      <c r="Z61" s="109">
        <v>6111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15</v>
      </c>
      <c r="W63" s="109">
        <v>5</v>
      </c>
      <c r="X63" s="109">
        <v>12</v>
      </c>
      <c r="Y63" s="109">
        <v>22</v>
      </c>
      <c r="Z63" s="109">
        <v>19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113</v>
      </c>
      <c r="W64" s="109">
        <v>113</v>
      </c>
      <c r="X64" s="109">
        <v>111</v>
      </c>
      <c r="Y64" s="109">
        <v>121</v>
      </c>
      <c r="Z64" s="109">
        <v>125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Katherine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309</v>
      </c>
      <c r="W65" s="109">
        <v>255</v>
      </c>
      <c r="X65" s="109">
        <v>260</v>
      </c>
      <c r="Y65" s="109">
        <v>330</v>
      </c>
      <c r="Z65" s="109">
        <v>329</v>
      </c>
    </row>
    <row r="66" spans="1:26" x14ac:dyDescent="0.25">
      <c r="S66" s="112" t="s">
        <v>39</v>
      </c>
      <c r="T66" s="112"/>
      <c r="U66" s="109"/>
      <c r="V66" s="109">
        <v>500</v>
      </c>
      <c r="W66" s="109">
        <v>445</v>
      </c>
      <c r="X66" s="109">
        <v>415</v>
      </c>
      <c r="Y66" s="109">
        <v>441</v>
      </c>
      <c r="Z66" s="109">
        <v>530</v>
      </c>
    </row>
    <row r="67" spans="1:26" x14ac:dyDescent="0.25">
      <c r="S67" s="112" t="s">
        <v>40</v>
      </c>
      <c r="T67" s="112"/>
      <c r="U67" s="109"/>
      <c r="V67" s="109">
        <v>841</v>
      </c>
      <c r="W67" s="109">
        <v>787</v>
      </c>
      <c r="X67" s="109">
        <v>871</v>
      </c>
      <c r="Y67" s="109">
        <v>881</v>
      </c>
      <c r="Z67" s="109">
        <v>909</v>
      </c>
    </row>
    <row r="68" spans="1:26" x14ac:dyDescent="0.25">
      <c r="S68" s="112" t="s">
        <v>41</v>
      </c>
      <c r="T68" s="112"/>
      <c r="U68" s="109"/>
      <c r="V68" s="109">
        <v>674</v>
      </c>
      <c r="W68" s="109">
        <v>581</v>
      </c>
      <c r="X68" s="109">
        <v>697</v>
      </c>
      <c r="Y68" s="109">
        <v>828</v>
      </c>
      <c r="Z68" s="109">
        <v>908</v>
      </c>
    </row>
    <row r="69" spans="1:26" x14ac:dyDescent="0.25">
      <c r="S69" s="112" t="s">
        <v>42</v>
      </c>
      <c r="T69" s="112"/>
      <c r="U69" s="109"/>
      <c r="V69" s="109">
        <v>452</v>
      </c>
      <c r="W69" s="109">
        <v>432</v>
      </c>
      <c r="X69" s="109">
        <v>465</v>
      </c>
      <c r="Y69" s="109">
        <v>606</v>
      </c>
      <c r="Z69" s="109">
        <v>676</v>
      </c>
    </row>
    <row r="70" spans="1:26" x14ac:dyDescent="0.25">
      <c r="S70" s="112" t="s">
        <v>43</v>
      </c>
      <c r="T70" s="112"/>
      <c r="U70" s="109"/>
      <c r="V70" s="109">
        <v>369</v>
      </c>
      <c r="W70" s="109">
        <v>361</v>
      </c>
      <c r="X70" s="109">
        <v>379</v>
      </c>
      <c r="Y70" s="109">
        <v>427</v>
      </c>
      <c r="Z70" s="109">
        <v>425</v>
      </c>
    </row>
    <row r="71" spans="1:26" x14ac:dyDescent="0.25">
      <c r="S71" s="112" t="s">
        <v>44</v>
      </c>
      <c r="T71" s="112"/>
      <c r="U71" s="109"/>
      <c r="V71" s="109">
        <v>462</v>
      </c>
      <c r="W71" s="109">
        <v>382</v>
      </c>
      <c r="X71" s="109">
        <v>426</v>
      </c>
      <c r="Y71" s="109">
        <v>422</v>
      </c>
      <c r="Z71" s="109">
        <v>421</v>
      </c>
    </row>
    <row r="72" spans="1:26" x14ac:dyDescent="0.25">
      <c r="S72" s="112" t="s">
        <v>45</v>
      </c>
      <c r="T72" s="112"/>
      <c r="U72" s="109"/>
      <c r="V72" s="109">
        <v>375</v>
      </c>
      <c r="W72" s="109">
        <v>305</v>
      </c>
      <c r="X72" s="109">
        <v>367</v>
      </c>
      <c r="Y72" s="109">
        <v>447</v>
      </c>
      <c r="Z72" s="109">
        <v>495</v>
      </c>
    </row>
    <row r="73" spans="1:26" x14ac:dyDescent="0.25">
      <c r="S73" s="112" t="s">
        <v>46</v>
      </c>
      <c r="T73" s="112"/>
      <c r="U73" s="109"/>
      <c r="V73" s="109">
        <v>329</v>
      </c>
      <c r="W73" s="109">
        <v>287</v>
      </c>
      <c r="X73" s="109">
        <v>305</v>
      </c>
      <c r="Y73" s="109">
        <v>340</v>
      </c>
      <c r="Z73" s="109">
        <v>325</v>
      </c>
    </row>
    <row r="74" spans="1:26" x14ac:dyDescent="0.25">
      <c r="S74" s="112" t="s">
        <v>47</v>
      </c>
      <c r="T74" s="112"/>
      <c r="U74" s="109"/>
      <c r="V74" s="109">
        <v>204</v>
      </c>
      <c r="W74" s="109">
        <v>179</v>
      </c>
      <c r="X74" s="109">
        <v>253</v>
      </c>
      <c r="Y74" s="109">
        <v>246</v>
      </c>
      <c r="Z74" s="109">
        <v>256</v>
      </c>
    </row>
    <row r="75" spans="1:26" x14ac:dyDescent="0.25">
      <c r="S75" s="112" t="s">
        <v>48</v>
      </c>
      <c r="T75" s="112"/>
      <c r="U75" s="109"/>
      <c r="V75" s="109">
        <v>91</v>
      </c>
      <c r="W75" s="109">
        <v>75</v>
      </c>
      <c r="X75" s="109">
        <v>92</v>
      </c>
      <c r="Y75" s="109">
        <v>108</v>
      </c>
      <c r="Z75" s="109">
        <v>109</v>
      </c>
    </row>
    <row r="76" spans="1:26" x14ac:dyDescent="0.25">
      <c r="S76" s="112" t="s">
        <v>49</v>
      </c>
      <c r="T76" s="112"/>
      <c r="U76" s="109"/>
      <c r="V76" s="109">
        <v>35</v>
      </c>
      <c r="W76" s="109">
        <v>38</v>
      </c>
      <c r="X76" s="109">
        <v>39</v>
      </c>
      <c r="Y76" s="109">
        <v>47</v>
      </c>
      <c r="Z76" s="109">
        <v>58</v>
      </c>
    </row>
    <row r="77" spans="1:26" x14ac:dyDescent="0.25">
      <c r="S77" s="112" t="s">
        <v>50</v>
      </c>
      <c r="T77" s="112"/>
      <c r="U77" s="109"/>
      <c r="V77" s="109">
        <v>15</v>
      </c>
      <c r="W77" s="109">
        <v>9</v>
      </c>
      <c r="X77" s="109">
        <v>15</v>
      </c>
      <c r="Y77" s="109">
        <v>9</v>
      </c>
      <c r="Z77" s="109">
        <v>15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4</v>
      </c>
      <c r="X78" s="109">
        <v>7</v>
      </c>
      <c r="Y78" s="109">
        <v>3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2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4785</v>
      </c>
      <c r="W80" s="109">
        <v>4257</v>
      </c>
      <c r="X80" s="109">
        <v>4702</v>
      </c>
      <c r="Y80" s="109">
        <v>5280</v>
      </c>
      <c r="Z80" s="109">
        <v>5606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Katherine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378</v>
      </c>
      <c r="W83" s="109">
        <v>364</v>
      </c>
      <c r="X83" s="109">
        <v>420</v>
      </c>
      <c r="Y83" s="109">
        <v>426</v>
      </c>
      <c r="Z83" s="109">
        <v>424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316</v>
      </c>
      <c r="W84" s="109">
        <v>271</v>
      </c>
      <c r="X84" s="109">
        <v>288</v>
      </c>
      <c r="Y84" s="109">
        <v>336</v>
      </c>
      <c r="Z84" s="109">
        <v>340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626</v>
      </c>
      <c r="W85" s="109">
        <v>582</v>
      </c>
      <c r="X85" s="109">
        <v>609</v>
      </c>
      <c r="Y85" s="109">
        <v>600</v>
      </c>
      <c r="Z85" s="109">
        <v>628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11,729</v>
      </c>
      <c r="D86" s="93">
        <f t="shared" ref="D86:D91" si="4">AD4</f>
        <v>5.6190904997748703E-2</v>
      </c>
      <c r="E86" s="94">
        <f t="shared" ref="E86:E91" si="5">AD4</f>
        <v>5.6190904997748703E-2</v>
      </c>
      <c r="F86" s="93">
        <f t="shared" ref="F86:F91" si="6">AF4</f>
        <v>0.15670611439842208</v>
      </c>
      <c r="G86" s="94">
        <f t="shared" ref="G86:G91" si="7">AF4</f>
        <v>0.15670611439842208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471</v>
      </c>
      <c r="W86" s="109">
        <v>403</v>
      </c>
      <c r="X86" s="109">
        <v>484</v>
      </c>
      <c r="Y86" s="109">
        <v>553</v>
      </c>
      <c r="Z86" s="109">
        <v>531</v>
      </c>
    </row>
    <row r="87" spans="1:30" ht="15" customHeight="1" x14ac:dyDescent="0.25">
      <c r="A87" s="95" t="s">
        <v>4</v>
      </c>
      <c r="B87" s="48"/>
      <c r="C87" s="56" t="str">
        <f t="shared" si="3"/>
        <v>6,109</v>
      </c>
      <c r="D87" s="93">
        <f t="shared" si="4"/>
        <v>5.1462994836488862E-2</v>
      </c>
      <c r="E87" s="94">
        <f t="shared" si="5"/>
        <v>5.1462994836488862E-2</v>
      </c>
      <c r="F87" s="93">
        <f t="shared" si="6"/>
        <v>0.14016424038820463</v>
      </c>
      <c r="G87" s="94">
        <f t="shared" si="7"/>
        <v>0.14016424038820463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106</v>
      </c>
      <c r="W87" s="109">
        <v>103</v>
      </c>
      <c r="X87" s="109">
        <v>114</v>
      </c>
      <c r="Y87" s="109">
        <v>132</v>
      </c>
      <c r="Z87" s="109">
        <v>131</v>
      </c>
    </row>
    <row r="88" spans="1:30" ht="15" customHeight="1" x14ac:dyDescent="0.25">
      <c r="A88" s="95" t="s">
        <v>5</v>
      </c>
      <c r="B88" s="48"/>
      <c r="C88" s="56" t="str">
        <f t="shared" si="3"/>
        <v>5,609</v>
      </c>
      <c r="D88" s="93">
        <f t="shared" si="4"/>
        <v>6.2310606060606011E-2</v>
      </c>
      <c r="E88" s="94">
        <f t="shared" si="5"/>
        <v>6.2310606060606011E-2</v>
      </c>
      <c r="F88" s="93">
        <f t="shared" si="6"/>
        <v>0.17220480668756522</v>
      </c>
      <c r="G88" s="94">
        <f t="shared" si="7"/>
        <v>0.17220480668756522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94</v>
      </c>
      <c r="W88" s="109">
        <v>97</v>
      </c>
      <c r="X88" s="109">
        <v>105</v>
      </c>
      <c r="Y88" s="109">
        <v>102</v>
      </c>
      <c r="Z88" s="109">
        <v>123</v>
      </c>
    </row>
    <row r="89" spans="1:30" ht="15" customHeight="1" x14ac:dyDescent="0.25">
      <c r="A89" s="48" t="s">
        <v>6</v>
      </c>
      <c r="B89" s="48"/>
      <c r="C89" s="56" t="str">
        <f t="shared" si="3"/>
        <v>7,171</v>
      </c>
      <c r="D89" s="93">
        <f t="shared" si="4"/>
        <v>1.0142273559656356E-2</v>
      </c>
      <c r="E89" s="94">
        <f t="shared" si="5"/>
        <v>1.0142273559656356E-2</v>
      </c>
      <c r="F89" s="93">
        <f t="shared" si="6"/>
        <v>8.4543254688445257E-2</v>
      </c>
      <c r="G89" s="94">
        <f t="shared" si="7"/>
        <v>8.4543254688445257E-2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257</v>
      </c>
      <c r="W89" s="109">
        <v>232</v>
      </c>
      <c r="X89" s="109">
        <v>275</v>
      </c>
      <c r="Y89" s="109">
        <v>282</v>
      </c>
      <c r="Z89" s="109">
        <v>279</v>
      </c>
    </row>
    <row r="90" spans="1:30" ht="15" customHeight="1" x14ac:dyDescent="0.25">
      <c r="A90" s="48" t="s">
        <v>96</v>
      </c>
      <c r="B90" s="48"/>
      <c r="C90" s="56" t="str">
        <f t="shared" si="3"/>
        <v>$45,165</v>
      </c>
      <c r="D90" s="93">
        <f t="shared" si="4"/>
        <v>-2.5219574889632446E-2</v>
      </c>
      <c r="E90" s="94">
        <f t="shared" si="5"/>
        <v>-2.5219574889632446E-2</v>
      </c>
      <c r="F90" s="93">
        <f t="shared" si="6"/>
        <v>5.7749521222107969E-3</v>
      </c>
      <c r="G90" s="94">
        <f t="shared" si="7"/>
        <v>5.7749521222107969E-3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401</v>
      </c>
      <c r="W90" s="109">
        <v>367</v>
      </c>
      <c r="X90" s="109">
        <v>424</v>
      </c>
      <c r="Y90" s="109">
        <v>438</v>
      </c>
      <c r="Z90" s="109">
        <v>436</v>
      </c>
    </row>
    <row r="91" spans="1:30" ht="15" customHeight="1" x14ac:dyDescent="0.25">
      <c r="A91" s="48" t="s">
        <v>7</v>
      </c>
      <c r="B91" s="48"/>
      <c r="C91" s="56" t="str">
        <f t="shared" si="3"/>
        <v>$459.6 mil</v>
      </c>
      <c r="D91" s="93">
        <f t="shared" si="4"/>
        <v>3.3891220751153917E-2</v>
      </c>
      <c r="E91" s="94">
        <f t="shared" si="5"/>
        <v>3.3891220751153917E-2</v>
      </c>
      <c r="F91" s="93">
        <f t="shared" si="6"/>
        <v>0.23703351919625359</v>
      </c>
      <c r="G91" s="94">
        <f t="shared" si="7"/>
        <v>0.23703351919625359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3586</v>
      </c>
      <c r="W91" s="109">
        <v>3073</v>
      </c>
      <c r="X91" s="109">
        <v>3686</v>
      </c>
      <c r="Y91" s="109">
        <v>3806</v>
      </c>
      <c r="Z91" s="109">
        <v>3834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316</v>
      </c>
      <c r="W93" s="109">
        <v>269</v>
      </c>
      <c r="X93" s="109">
        <v>309</v>
      </c>
      <c r="Y93" s="109">
        <v>295</v>
      </c>
      <c r="Z93" s="109">
        <v>304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510</v>
      </c>
      <c r="W94" s="109">
        <v>478</v>
      </c>
      <c r="X94" s="109">
        <v>524</v>
      </c>
      <c r="Y94" s="109">
        <v>591</v>
      </c>
      <c r="Z94" s="109">
        <v>596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85</v>
      </c>
      <c r="W95" s="109">
        <v>77</v>
      </c>
      <c r="X95" s="109">
        <v>82</v>
      </c>
      <c r="Y95" s="109">
        <v>81</v>
      </c>
      <c r="Z95" s="109">
        <v>110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612</v>
      </c>
      <c r="W96" s="109">
        <v>582</v>
      </c>
      <c r="X96" s="109">
        <v>664</v>
      </c>
      <c r="Y96" s="109">
        <v>756</v>
      </c>
      <c r="Z96" s="109">
        <v>756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552</v>
      </c>
      <c r="W97" s="109">
        <v>485</v>
      </c>
      <c r="X97" s="109">
        <v>499</v>
      </c>
      <c r="Y97" s="109">
        <v>534</v>
      </c>
      <c r="Z97" s="109">
        <v>536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166</v>
      </c>
      <c r="W98" s="109">
        <v>181</v>
      </c>
      <c r="X98" s="109">
        <v>168</v>
      </c>
      <c r="Y98" s="109">
        <v>196</v>
      </c>
      <c r="Z98" s="109">
        <v>198</v>
      </c>
    </row>
    <row r="99" spans="1:32" ht="15" customHeight="1" x14ac:dyDescent="0.25">
      <c r="S99" s="112" t="s">
        <v>130</v>
      </c>
      <c r="T99" s="112"/>
      <c r="U99" s="109"/>
      <c r="V99" s="109">
        <v>25</v>
      </c>
      <c r="W99" s="109">
        <v>30</v>
      </c>
      <c r="X99" s="109">
        <v>25</v>
      </c>
      <c r="Y99" s="109">
        <v>36</v>
      </c>
      <c r="Z99" s="109">
        <v>27</v>
      </c>
    </row>
    <row r="100" spans="1:32" ht="15" customHeight="1" x14ac:dyDescent="0.25">
      <c r="S100" s="112" t="s">
        <v>58</v>
      </c>
      <c r="T100" s="112"/>
      <c r="U100" s="109"/>
      <c r="V100" s="109">
        <v>204</v>
      </c>
      <c r="W100" s="109">
        <v>183</v>
      </c>
      <c r="X100" s="109">
        <v>205</v>
      </c>
      <c r="Y100" s="109">
        <v>231</v>
      </c>
      <c r="Z100" s="109">
        <v>222</v>
      </c>
    </row>
    <row r="101" spans="1:32" x14ac:dyDescent="0.25">
      <c r="A101" s="16"/>
      <c r="S101" s="115" t="s">
        <v>53</v>
      </c>
      <c r="T101" s="115"/>
      <c r="U101" s="109"/>
      <c r="V101" s="109">
        <v>3025</v>
      </c>
      <c r="W101" s="109">
        <v>2662</v>
      </c>
      <c r="X101" s="109">
        <v>3028</v>
      </c>
      <c r="Y101" s="109">
        <v>3286</v>
      </c>
      <c r="Z101" s="109">
        <v>3330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6440</v>
      </c>
      <c r="W104" s="109">
        <v>5908</v>
      </c>
      <c r="X104" s="109">
        <v>7139</v>
      </c>
      <c r="Y104" s="109">
        <v>7164</v>
      </c>
      <c r="Z104" s="109">
        <v>7739</v>
      </c>
      <c r="AB104" s="106" t="str">
        <f>TEXT(Z104,"###,###")</f>
        <v>7,739</v>
      </c>
      <c r="AD104" s="127">
        <f>Z104/($Z$4)*100</f>
        <v>65.981754625287749</v>
      </c>
      <c r="AF104" s="106"/>
    </row>
    <row r="105" spans="1:32" x14ac:dyDescent="0.25">
      <c r="S105" s="112" t="s">
        <v>17</v>
      </c>
      <c r="T105" s="112"/>
      <c r="U105" s="109"/>
      <c r="V105" s="109">
        <v>2783</v>
      </c>
      <c r="W105" s="109">
        <v>2743</v>
      </c>
      <c r="X105" s="109">
        <v>3059</v>
      </c>
      <c r="Y105" s="109">
        <v>3531</v>
      </c>
      <c r="Z105" s="109">
        <v>3586</v>
      </c>
      <c r="AB105" s="106" t="str">
        <f>TEXT(Z105,"###,###")</f>
        <v>3,586</v>
      </c>
      <c r="AD105" s="127">
        <f>Z105/($Z$4)*100</f>
        <v>30.573791457072215</v>
      </c>
      <c r="AF105" s="106"/>
    </row>
    <row r="106" spans="1:32" x14ac:dyDescent="0.25">
      <c r="S106" s="115" t="s">
        <v>53</v>
      </c>
      <c r="T106" s="115"/>
      <c r="U106" s="117"/>
      <c r="V106" s="117">
        <v>9223</v>
      </c>
      <c r="W106" s="117">
        <v>8651</v>
      </c>
      <c r="X106" s="117">
        <v>10198</v>
      </c>
      <c r="Y106" s="117">
        <v>10695</v>
      </c>
      <c r="Z106" s="117">
        <v>11325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1097</v>
      </c>
      <c r="W108" s="109">
        <v>841</v>
      </c>
      <c r="X108" s="109">
        <v>1016</v>
      </c>
      <c r="Y108" s="109">
        <v>1150</v>
      </c>
      <c r="Z108" s="109">
        <v>1287</v>
      </c>
      <c r="AB108" s="106" t="str">
        <f>TEXT(Z108,"###,###")</f>
        <v>1,287</v>
      </c>
      <c r="AD108" s="127">
        <f>Z108/($Z$4)*100</f>
        <v>10.972802455452298</v>
      </c>
      <c r="AF108" s="106"/>
    </row>
    <row r="109" spans="1:32" x14ac:dyDescent="0.25">
      <c r="S109" s="112" t="s">
        <v>20</v>
      </c>
      <c r="T109" s="112"/>
      <c r="U109" s="109"/>
      <c r="V109" s="109">
        <v>1759</v>
      </c>
      <c r="W109" s="109">
        <v>1279</v>
      </c>
      <c r="X109" s="109">
        <v>1483</v>
      </c>
      <c r="Y109" s="109">
        <v>1741</v>
      </c>
      <c r="Z109" s="109">
        <v>1895</v>
      </c>
      <c r="AB109" s="106" t="str">
        <f>TEXT(Z109,"###,###")</f>
        <v>1,895</v>
      </c>
      <c r="AD109" s="127">
        <f>Z109/($Z$4)*100</f>
        <v>16.156535083979879</v>
      </c>
      <c r="AF109" s="106"/>
    </row>
    <row r="110" spans="1:32" x14ac:dyDescent="0.25">
      <c r="S110" s="112" t="s">
        <v>21</v>
      </c>
      <c r="T110" s="112"/>
      <c r="U110" s="109"/>
      <c r="V110" s="109">
        <v>3052</v>
      </c>
      <c r="W110" s="109">
        <v>2561</v>
      </c>
      <c r="X110" s="109">
        <v>3002</v>
      </c>
      <c r="Y110" s="109">
        <v>3254</v>
      </c>
      <c r="Z110" s="109">
        <v>3499</v>
      </c>
      <c r="AB110" s="106" t="str">
        <f>TEXT(Z110,"###,###")</f>
        <v>3,499</v>
      </c>
      <c r="AD110" s="127">
        <f>Z110/($Z$4)*100</f>
        <v>29.832040242134877</v>
      </c>
      <c r="AF110" s="106"/>
    </row>
    <row r="111" spans="1:32" x14ac:dyDescent="0.25">
      <c r="S111" s="112" t="s">
        <v>22</v>
      </c>
      <c r="T111" s="112"/>
      <c r="U111" s="109"/>
      <c r="V111" s="109">
        <v>3361</v>
      </c>
      <c r="W111" s="109">
        <v>3778</v>
      </c>
      <c r="X111" s="109">
        <v>4229</v>
      </c>
      <c r="Y111" s="109">
        <v>4550</v>
      </c>
      <c r="Z111" s="109">
        <v>4636</v>
      </c>
      <c r="AB111" s="106" t="str">
        <f>TEXT(Z111,"###,###")</f>
        <v>4,636</v>
      </c>
      <c r="AD111" s="127">
        <f>Z111/($Z$4)*100</f>
        <v>39.525961292522801</v>
      </c>
      <c r="AF111" s="106"/>
    </row>
    <row r="112" spans="1:32" x14ac:dyDescent="0.25">
      <c r="S112" s="115" t="s">
        <v>53</v>
      </c>
      <c r="T112" s="115"/>
      <c r="U112" s="109"/>
      <c r="V112" s="109">
        <v>10140</v>
      </c>
      <c r="W112" s="109">
        <v>8804</v>
      </c>
      <c r="X112" s="109">
        <v>10090</v>
      </c>
      <c r="Y112" s="109">
        <v>11105</v>
      </c>
      <c r="Z112" s="109">
        <v>11729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38.82</v>
      </c>
      <c r="W118" s="128">
        <v>38.39</v>
      </c>
      <c r="X118" s="128">
        <v>38.96</v>
      </c>
      <c r="Y118" s="128">
        <v>39.270000000000003</v>
      </c>
      <c r="Z118" s="128">
        <v>38.94</v>
      </c>
      <c r="AB118" s="106" t="str">
        <f>TEXT(Z118,"##.0")</f>
        <v>38.9</v>
      </c>
    </row>
    <row r="120" spans="19:32" x14ac:dyDescent="0.25">
      <c r="S120" s="98" t="s">
        <v>98</v>
      </c>
      <c r="T120" s="109"/>
      <c r="U120" s="109"/>
      <c r="V120" s="109">
        <v>6052</v>
      </c>
      <c r="W120" s="109">
        <v>5286</v>
      </c>
      <c r="X120" s="109">
        <v>6185</v>
      </c>
      <c r="Y120" s="109">
        <v>6495</v>
      </c>
      <c r="Z120" s="109">
        <v>6568</v>
      </c>
      <c r="AB120" s="106" t="str">
        <f>TEXT(Z120,"###,###")</f>
        <v>6,568</v>
      </c>
    </row>
    <row r="121" spans="19:32" x14ac:dyDescent="0.25">
      <c r="S121" s="98" t="s">
        <v>99</v>
      </c>
      <c r="T121" s="109"/>
      <c r="U121" s="109"/>
      <c r="V121" s="109">
        <v>217</v>
      </c>
      <c r="W121" s="109">
        <v>162</v>
      </c>
      <c r="X121" s="109">
        <v>201</v>
      </c>
      <c r="Y121" s="109">
        <v>247</v>
      </c>
      <c r="Z121" s="109">
        <v>219</v>
      </c>
      <c r="AB121" s="106" t="str">
        <f>TEXT(Z121,"###,###")</f>
        <v>219</v>
      </c>
    </row>
    <row r="122" spans="19:32" x14ac:dyDescent="0.25">
      <c r="S122" s="98" t="s">
        <v>100</v>
      </c>
      <c r="T122" s="109"/>
      <c r="U122" s="109"/>
      <c r="V122" s="109">
        <v>338</v>
      </c>
      <c r="W122" s="109">
        <v>287</v>
      </c>
      <c r="X122" s="109">
        <v>324</v>
      </c>
      <c r="Y122" s="109">
        <v>361</v>
      </c>
      <c r="Z122" s="109">
        <v>379</v>
      </c>
      <c r="AB122" s="106" t="str">
        <f>TEXT(Z122,"###,###")</f>
        <v>379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6390</v>
      </c>
      <c r="W124" s="109">
        <v>5573</v>
      </c>
      <c r="X124" s="109">
        <v>6509</v>
      </c>
      <c r="Y124" s="109">
        <v>6856</v>
      </c>
      <c r="Z124" s="109">
        <v>6947</v>
      </c>
      <c r="AB124" s="106" t="str">
        <f>TEXT(Z124,"###,###")</f>
        <v>6,947</v>
      </c>
      <c r="AD124" s="124">
        <f>Z124/$Z$7*100</f>
        <v>96.876307349044765</v>
      </c>
    </row>
    <row r="125" spans="19:32" x14ac:dyDescent="0.25">
      <c r="S125" s="98" t="s">
        <v>102</v>
      </c>
      <c r="T125" s="109"/>
      <c r="U125" s="109"/>
      <c r="V125" s="109">
        <v>555</v>
      </c>
      <c r="W125" s="109">
        <v>449</v>
      </c>
      <c r="X125" s="109">
        <v>525</v>
      </c>
      <c r="Y125" s="109">
        <v>608</v>
      </c>
      <c r="Z125" s="109">
        <v>598</v>
      </c>
      <c r="AB125" s="106" t="str">
        <f>TEXT(Z125,"###,###")</f>
        <v>598</v>
      </c>
      <c r="AD125" s="124">
        <f>Z125/$Z$7*100</f>
        <v>8.3391437735322835</v>
      </c>
    </row>
    <row r="127" spans="19:32" x14ac:dyDescent="0.25">
      <c r="S127" s="98" t="s">
        <v>103</v>
      </c>
      <c r="T127" s="109"/>
      <c r="U127" s="109"/>
      <c r="V127" s="109">
        <v>3585</v>
      </c>
      <c r="W127" s="109">
        <v>3070</v>
      </c>
      <c r="X127" s="109">
        <v>3686</v>
      </c>
      <c r="Y127" s="109">
        <v>3801</v>
      </c>
      <c r="Z127" s="109">
        <v>3829</v>
      </c>
      <c r="AB127" s="106" t="str">
        <f>TEXT(Z127,"###,###")</f>
        <v>3,829</v>
      </c>
      <c r="AD127" s="124">
        <f>Z127/$Z$7*100</f>
        <v>53.395621252266068</v>
      </c>
    </row>
    <row r="128" spans="19:32" x14ac:dyDescent="0.25">
      <c r="S128" s="98" t="s">
        <v>104</v>
      </c>
      <c r="T128" s="109"/>
      <c r="U128" s="109"/>
      <c r="V128" s="109">
        <v>3024</v>
      </c>
      <c r="W128" s="109">
        <v>2663</v>
      </c>
      <c r="X128" s="109">
        <v>3022</v>
      </c>
      <c r="Y128" s="109">
        <v>3286</v>
      </c>
      <c r="Z128" s="109">
        <v>3332</v>
      </c>
      <c r="AB128" s="106" t="str">
        <f>TEXT(Z128,"###,###")</f>
        <v>3,332</v>
      </c>
      <c r="AD128" s="124">
        <f>Z128/$Z$7*100</f>
        <v>46.464928182959142</v>
      </c>
    </row>
    <row r="130" spans="19:20" x14ac:dyDescent="0.25">
      <c r="S130" s="98" t="s">
        <v>156</v>
      </c>
      <c r="T130" s="124">
        <v>91.591130944080319</v>
      </c>
    </row>
    <row r="131" spans="19:20" x14ac:dyDescent="0.25">
      <c r="S131" s="98" t="s">
        <v>157</v>
      </c>
      <c r="T131" s="124">
        <v>3.0539673685678426</v>
      </c>
    </row>
    <row r="132" spans="19:20" x14ac:dyDescent="0.25">
      <c r="S132" s="98" t="s">
        <v>158</v>
      </c>
      <c r="T132" s="124">
        <v>5.2851764049644405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333AB81-A142-469E-9112-64389875860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C3244F89-F9BD-4D7A-9BB9-AAB424F04F7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56549A9C-98DA-4059-A829-BD2229C5168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D2A004E2-8597-4937-9C2D-938077A59B6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D481-6624-46CB-A1F5-4E9F20AF4449}">
  <sheetPr codeName="Sheet73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113</v>
      </c>
      <c r="T1" s="96"/>
      <c r="U1" s="96"/>
      <c r="V1" s="96"/>
      <c r="W1" s="96"/>
      <c r="X1" s="96"/>
      <c r="Y1" s="97" t="s">
        <v>115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113</v>
      </c>
      <c r="Y3" s="102" t="s">
        <v>115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13.10 Litchfield,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20309</v>
      </c>
      <c r="W4" s="105">
        <v>18895</v>
      </c>
      <c r="X4" s="105">
        <v>19720</v>
      </c>
      <c r="Y4" s="105">
        <v>20451</v>
      </c>
      <c r="Z4" s="105">
        <v>22085</v>
      </c>
      <c r="AB4" s="106" t="str">
        <f>TEXT(Z4,"###,###")</f>
        <v>22,085</v>
      </c>
      <c r="AD4" s="107">
        <f>Z4/Y4-1</f>
        <v>7.9898293481981408E-2</v>
      </c>
      <c r="AF4" s="107">
        <f>Z4/V4-1</f>
        <v>8.7448914274459666E-2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11461</v>
      </c>
      <c r="W5" s="105">
        <v>10460</v>
      </c>
      <c r="X5" s="105">
        <v>11068</v>
      </c>
      <c r="Y5" s="105">
        <v>11403</v>
      </c>
      <c r="Z5" s="105">
        <v>12044</v>
      </c>
      <c r="AB5" s="106" t="str">
        <f>TEXT(Z5,"###,###")</f>
        <v>12,044</v>
      </c>
      <c r="AD5" s="107">
        <f t="shared" ref="AD5:AD9" si="0">Z5/Y5-1</f>
        <v>5.6213277207752377E-2</v>
      </c>
      <c r="AF5" s="107">
        <f t="shared" ref="AF5:AF9" si="1">Z5/V5-1</f>
        <v>5.0868161591484107E-2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8851</v>
      </c>
      <c r="W6" s="105">
        <v>8438</v>
      </c>
      <c r="X6" s="105">
        <v>8647</v>
      </c>
      <c r="Y6" s="105">
        <v>9025</v>
      </c>
      <c r="Z6" s="105">
        <v>10024</v>
      </c>
      <c r="AB6" s="106" t="str">
        <f>TEXT(Z6,"###,###")</f>
        <v>10,024</v>
      </c>
      <c r="AD6" s="107">
        <f t="shared" si="0"/>
        <v>0.1106925207756233</v>
      </c>
      <c r="AF6" s="107">
        <f t="shared" si="1"/>
        <v>0.13252739803412039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13779</v>
      </c>
      <c r="W7" s="105">
        <v>12736</v>
      </c>
      <c r="X7" s="105">
        <v>13779</v>
      </c>
      <c r="Y7" s="105">
        <v>13897</v>
      </c>
      <c r="Z7" s="105">
        <v>14553</v>
      </c>
      <c r="AB7" s="106" t="str">
        <f>TEXT(Z7,"###,###")</f>
        <v>14,553</v>
      </c>
      <c r="AD7" s="107">
        <f t="shared" si="0"/>
        <v>4.7204432611354985E-2</v>
      </c>
      <c r="AF7" s="107">
        <f t="shared" si="1"/>
        <v>5.6172436316133334E-2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22,085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14,553</v>
      </c>
      <c r="P8" s="64"/>
      <c r="S8" s="104" t="s">
        <v>83</v>
      </c>
      <c r="T8" s="105"/>
      <c r="U8" s="105"/>
      <c r="V8" s="105">
        <v>57142.11</v>
      </c>
      <c r="W8" s="105">
        <v>56212.84</v>
      </c>
      <c r="X8" s="105">
        <v>56461.95</v>
      </c>
      <c r="Y8" s="105">
        <v>58534</v>
      </c>
      <c r="Z8" s="105">
        <v>60271</v>
      </c>
      <c r="AB8" s="106" t="str">
        <f>TEXT(Z8,"$###,###")</f>
        <v>$60,271</v>
      </c>
      <c r="AD8" s="107">
        <f t="shared" si="0"/>
        <v>2.9675060648511886E-2</v>
      </c>
      <c r="AF8" s="107">
        <f t="shared" si="1"/>
        <v>5.4756290938503982E-2</v>
      </c>
    </row>
    <row r="9" spans="1:32" x14ac:dyDescent="0.25">
      <c r="A9" s="29" t="s">
        <v>14</v>
      </c>
      <c r="B9" s="68"/>
      <c r="C9" s="69"/>
      <c r="D9" s="70">
        <f>AD104</f>
        <v>74.321937966945896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55.514326942898371</v>
      </c>
      <c r="P9" s="71" t="s">
        <v>84</v>
      </c>
      <c r="S9" s="104" t="s">
        <v>7</v>
      </c>
      <c r="T9" s="105"/>
      <c r="U9" s="105"/>
      <c r="V9" s="105">
        <v>965279400</v>
      </c>
      <c r="W9" s="105">
        <v>897757146</v>
      </c>
      <c r="X9" s="105">
        <v>964298169</v>
      </c>
      <c r="Y9" s="105">
        <v>1006733144</v>
      </c>
      <c r="Z9" s="105">
        <v>1105151648</v>
      </c>
      <c r="AB9" s="106" t="str">
        <f>TEXT(Z9/1000000,"$#,###.0")&amp;" mil"</f>
        <v>$1,105.2 mil</v>
      </c>
      <c r="AD9" s="107">
        <f t="shared" si="0"/>
        <v>9.7760270024446427E-2</v>
      </c>
      <c r="AF9" s="107">
        <f t="shared" si="1"/>
        <v>0.1449033803062616</v>
      </c>
    </row>
    <row r="10" spans="1:32" x14ac:dyDescent="0.25">
      <c r="A10" s="29" t="s">
        <v>17</v>
      </c>
      <c r="B10" s="68"/>
      <c r="C10" s="69"/>
      <c r="D10" s="70">
        <f>AD105</f>
        <v>20.167534525696173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44.423830138115854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86.497629354772215</v>
      </c>
      <c r="P11" s="71" t="s">
        <v>84</v>
      </c>
      <c r="S11" s="104" t="s">
        <v>29</v>
      </c>
      <c r="T11" s="109"/>
      <c r="U11" s="109"/>
      <c r="V11" s="109">
        <v>18425</v>
      </c>
      <c r="W11" s="109">
        <v>17166</v>
      </c>
      <c r="X11" s="109">
        <v>17817</v>
      </c>
      <c r="Y11" s="109">
        <v>18595</v>
      </c>
      <c r="Z11" s="109">
        <v>20118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6.4591493162921729</v>
      </c>
      <c r="P12" s="71" t="s">
        <v>84</v>
      </c>
      <c r="S12" s="104" t="s">
        <v>30</v>
      </c>
      <c r="T12" s="109"/>
      <c r="U12" s="109"/>
      <c r="V12" s="109">
        <v>1878</v>
      </c>
      <c r="W12" s="109">
        <v>1727</v>
      </c>
      <c r="X12" s="109">
        <v>1898</v>
      </c>
      <c r="Y12" s="109">
        <v>1856</v>
      </c>
      <c r="Z12" s="109">
        <v>1964</v>
      </c>
    </row>
    <row r="13" spans="1:32" ht="15" customHeight="1" x14ac:dyDescent="0.25">
      <c r="A13" s="29" t="s">
        <v>19</v>
      </c>
      <c r="B13" s="69"/>
      <c r="C13" s="69"/>
      <c r="D13" s="70">
        <f>AD108</f>
        <v>13.764998868009961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7.0363498934927504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16.97985057731492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41.4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24.016300656554222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18.722527472527474</v>
      </c>
      <c r="P15" s="71" t="s">
        <v>84</v>
      </c>
      <c r="S15" s="112" t="s">
        <v>60</v>
      </c>
      <c r="T15" s="112"/>
      <c r="U15" s="113"/>
      <c r="V15" s="113">
        <v>843</v>
      </c>
      <c r="W15" s="113">
        <v>786</v>
      </c>
      <c r="X15" s="113">
        <v>921</v>
      </c>
      <c r="Y15" s="109">
        <v>827</v>
      </c>
      <c r="Z15" s="109">
        <v>786</v>
      </c>
      <c r="AB15" s="114">
        <f t="shared" ref="AB15:AB34" si="2">IF(Z15="np",0,Z15/$Z$34)</f>
        <v>3.5589766810052069E-2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39.737378311070863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81.277472527472526</v>
      </c>
      <c r="P16" s="36" t="s">
        <v>84</v>
      </c>
      <c r="S16" s="112" t="s">
        <v>61</v>
      </c>
      <c r="T16" s="112"/>
      <c r="U16" s="113"/>
      <c r="V16" s="113">
        <v>450</v>
      </c>
      <c r="W16" s="113">
        <v>510</v>
      </c>
      <c r="X16" s="113">
        <v>589</v>
      </c>
      <c r="Y16" s="109">
        <v>649</v>
      </c>
      <c r="Z16" s="109">
        <v>676</v>
      </c>
      <c r="AB16" s="114">
        <f t="shared" si="2"/>
        <v>3.0609010640706362E-2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886</v>
      </c>
      <c r="W17" s="113">
        <v>807</v>
      </c>
      <c r="X17" s="113">
        <v>840</v>
      </c>
      <c r="Y17" s="109">
        <v>862</v>
      </c>
      <c r="Z17" s="109">
        <v>897</v>
      </c>
      <c r="AB17" s="114">
        <f t="shared" si="2"/>
        <v>4.0615802580937291E-2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238</v>
      </c>
      <c r="W18" s="113">
        <v>232</v>
      </c>
      <c r="X18" s="113">
        <v>237</v>
      </c>
      <c r="Y18" s="109">
        <v>227</v>
      </c>
      <c r="Z18" s="109">
        <v>233</v>
      </c>
      <c r="AB18" s="114">
        <f t="shared" si="2"/>
        <v>1.0550147158705003E-2</v>
      </c>
    </row>
    <row r="19" spans="1:28" x14ac:dyDescent="0.25">
      <c r="A19" s="60" t="str">
        <f>$S$1&amp;" ("&amp;$V$2&amp;" to "&amp;$Z$2&amp;")"</f>
        <v>Litchfield (2017-18 to 2021-22)</v>
      </c>
      <c r="B19" s="60"/>
      <c r="C19" s="60"/>
      <c r="D19" s="60"/>
      <c r="E19" s="60"/>
      <c r="F19" s="60"/>
      <c r="G19" s="60" t="str">
        <f>$S$1&amp;" ("&amp;$V$2&amp;" to "&amp;$Z$2&amp;")"</f>
        <v>Litchfield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3486</v>
      </c>
      <c r="W19" s="113">
        <v>2903</v>
      </c>
      <c r="X19" s="113">
        <v>2962</v>
      </c>
      <c r="Y19" s="109">
        <v>3124</v>
      </c>
      <c r="Z19" s="109">
        <v>3487</v>
      </c>
      <c r="AB19" s="114">
        <f t="shared" si="2"/>
        <v>0.15788997056825899</v>
      </c>
    </row>
    <row r="20" spans="1:28" x14ac:dyDescent="0.25">
      <c r="S20" s="112" t="s">
        <v>65</v>
      </c>
      <c r="T20" s="112"/>
      <c r="U20" s="113"/>
      <c r="V20" s="113">
        <v>641</v>
      </c>
      <c r="W20" s="113">
        <v>586</v>
      </c>
      <c r="X20" s="113">
        <v>635</v>
      </c>
      <c r="Y20" s="109">
        <v>629</v>
      </c>
      <c r="Z20" s="109">
        <v>621</v>
      </c>
      <c r="AB20" s="114">
        <f t="shared" si="2"/>
        <v>2.8118632556033508E-2</v>
      </c>
    </row>
    <row r="21" spans="1:28" x14ac:dyDescent="0.25">
      <c r="S21" s="112" t="s">
        <v>66</v>
      </c>
      <c r="T21" s="112"/>
      <c r="U21" s="113"/>
      <c r="V21" s="113">
        <v>1493</v>
      </c>
      <c r="W21" s="113">
        <v>1346</v>
      </c>
      <c r="X21" s="113">
        <v>1414</v>
      </c>
      <c r="Y21" s="109">
        <v>1476</v>
      </c>
      <c r="Z21" s="109">
        <v>1749</v>
      </c>
      <c r="AB21" s="114">
        <f t="shared" si="2"/>
        <v>7.919402309259678E-2</v>
      </c>
    </row>
    <row r="22" spans="1:28" x14ac:dyDescent="0.25">
      <c r="S22" s="112" t="s">
        <v>67</v>
      </c>
      <c r="T22" s="112"/>
      <c r="U22" s="113"/>
      <c r="V22" s="113">
        <v>1102</v>
      </c>
      <c r="W22" s="113">
        <v>984</v>
      </c>
      <c r="X22" s="113">
        <v>971</v>
      </c>
      <c r="Y22" s="109">
        <v>1199</v>
      </c>
      <c r="Z22" s="109">
        <v>1338</v>
      </c>
      <c r="AB22" s="114">
        <f t="shared" si="2"/>
        <v>6.0584106859859634E-2</v>
      </c>
    </row>
    <row r="23" spans="1:28" x14ac:dyDescent="0.25">
      <c r="S23" s="112" t="s">
        <v>68</v>
      </c>
      <c r="T23" s="112"/>
      <c r="U23" s="113"/>
      <c r="V23" s="113">
        <v>1021</v>
      </c>
      <c r="W23" s="113">
        <v>979</v>
      </c>
      <c r="X23" s="113">
        <v>980</v>
      </c>
      <c r="Y23" s="109">
        <v>1035</v>
      </c>
      <c r="Z23" s="109">
        <v>1158</v>
      </c>
      <c r="AB23" s="114">
        <f t="shared" si="2"/>
        <v>5.2433778582748475E-2</v>
      </c>
    </row>
    <row r="24" spans="1:28" x14ac:dyDescent="0.25">
      <c r="S24" s="112" t="s">
        <v>69</v>
      </c>
      <c r="T24" s="112"/>
      <c r="U24" s="113"/>
      <c r="V24" s="113">
        <v>79</v>
      </c>
      <c r="W24" s="113">
        <v>63</v>
      </c>
      <c r="X24" s="113">
        <v>61</v>
      </c>
      <c r="Y24" s="109">
        <v>67</v>
      </c>
      <c r="Z24" s="109">
        <v>74</v>
      </c>
      <c r="AB24" s="114">
        <f t="shared" si="2"/>
        <v>3.3506905139234775E-3</v>
      </c>
    </row>
    <row r="25" spans="1:28" x14ac:dyDescent="0.25">
      <c r="S25" s="112" t="s">
        <v>70</v>
      </c>
      <c r="T25" s="112"/>
      <c r="U25" s="113"/>
      <c r="V25" s="113">
        <v>320</v>
      </c>
      <c r="W25" s="113">
        <v>279</v>
      </c>
      <c r="X25" s="113">
        <v>285</v>
      </c>
      <c r="Y25" s="109">
        <v>309</v>
      </c>
      <c r="Z25" s="109">
        <v>310</v>
      </c>
      <c r="AB25" s="114">
        <f t="shared" si="2"/>
        <v>1.4036676477247E-2</v>
      </c>
    </row>
    <row r="26" spans="1:28" x14ac:dyDescent="0.25">
      <c r="S26" s="112" t="s">
        <v>71</v>
      </c>
      <c r="T26" s="112"/>
      <c r="U26" s="113"/>
      <c r="V26" s="113">
        <v>376</v>
      </c>
      <c r="W26" s="113">
        <v>387</v>
      </c>
      <c r="X26" s="113">
        <v>370</v>
      </c>
      <c r="Y26" s="109">
        <v>357</v>
      </c>
      <c r="Z26" s="109">
        <v>424</v>
      </c>
      <c r="AB26" s="114">
        <f t="shared" si="2"/>
        <v>1.9198551052750736E-2</v>
      </c>
    </row>
    <row r="27" spans="1:28" x14ac:dyDescent="0.25">
      <c r="S27" s="112" t="s">
        <v>72</v>
      </c>
      <c r="T27" s="112"/>
      <c r="U27" s="113"/>
      <c r="V27" s="113">
        <v>1010</v>
      </c>
      <c r="W27" s="113">
        <v>955</v>
      </c>
      <c r="X27" s="113">
        <v>975</v>
      </c>
      <c r="Y27" s="109">
        <v>1039</v>
      </c>
      <c r="Z27" s="109">
        <v>1110</v>
      </c>
      <c r="AB27" s="114">
        <f t="shared" si="2"/>
        <v>5.0260357708852163E-2</v>
      </c>
    </row>
    <row r="28" spans="1:28" x14ac:dyDescent="0.25">
      <c r="S28" s="112" t="s">
        <v>73</v>
      </c>
      <c r="T28" s="112"/>
      <c r="U28" s="113"/>
      <c r="V28" s="113">
        <v>1564</v>
      </c>
      <c r="W28" s="113">
        <v>1591</v>
      </c>
      <c r="X28" s="113">
        <v>1667</v>
      </c>
      <c r="Y28" s="109">
        <v>1528</v>
      </c>
      <c r="Z28" s="109">
        <v>1597</v>
      </c>
      <c r="AB28" s="114">
        <f t="shared" si="2"/>
        <v>7.2311523658591809E-2</v>
      </c>
    </row>
    <row r="29" spans="1:28" x14ac:dyDescent="0.25">
      <c r="S29" s="112" t="s">
        <v>74</v>
      </c>
      <c r="T29" s="112"/>
      <c r="U29" s="113"/>
      <c r="V29" s="113">
        <v>2022</v>
      </c>
      <c r="W29" s="113">
        <v>1960</v>
      </c>
      <c r="X29" s="113">
        <v>2176</v>
      </c>
      <c r="Y29" s="109">
        <v>2315</v>
      </c>
      <c r="Z29" s="109">
        <v>2715</v>
      </c>
      <c r="AB29" s="114">
        <f t="shared" si="2"/>
        <v>0.12293411817976002</v>
      </c>
    </row>
    <row r="30" spans="1:28" x14ac:dyDescent="0.25">
      <c r="S30" s="112" t="s">
        <v>75</v>
      </c>
      <c r="T30" s="112"/>
      <c r="U30" s="113"/>
      <c r="V30" s="113">
        <v>1355</v>
      </c>
      <c r="W30" s="113">
        <v>1349</v>
      </c>
      <c r="X30" s="113">
        <v>1310</v>
      </c>
      <c r="Y30" s="109">
        <v>1371</v>
      </c>
      <c r="Z30" s="109">
        <v>1615</v>
      </c>
      <c r="AB30" s="114">
        <f t="shared" si="2"/>
        <v>7.3126556486302924E-2</v>
      </c>
    </row>
    <row r="31" spans="1:28" x14ac:dyDescent="0.25">
      <c r="S31" s="112" t="s">
        <v>76</v>
      </c>
      <c r="T31" s="112"/>
      <c r="U31" s="113"/>
      <c r="V31" s="113">
        <v>865</v>
      </c>
      <c r="W31" s="113">
        <v>1206</v>
      </c>
      <c r="X31" s="113">
        <v>1347</v>
      </c>
      <c r="Y31" s="109">
        <v>1458</v>
      </c>
      <c r="Z31" s="109">
        <v>1197</v>
      </c>
      <c r="AB31" s="114">
        <f t="shared" si="2"/>
        <v>5.4199683042789222E-2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407</v>
      </c>
      <c r="W32" s="113">
        <v>432</v>
      </c>
      <c r="X32" s="113">
        <v>363</v>
      </c>
      <c r="Y32" s="109">
        <v>364</v>
      </c>
      <c r="Z32" s="109">
        <v>410</v>
      </c>
      <c r="AB32" s="114">
        <f t="shared" si="2"/>
        <v>1.8564636631197645E-2</v>
      </c>
    </row>
    <row r="33" spans="19:32" x14ac:dyDescent="0.25">
      <c r="S33" s="112" t="s">
        <v>78</v>
      </c>
      <c r="T33" s="112"/>
      <c r="U33" s="113"/>
      <c r="V33" s="113">
        <v>802</v>
      </c>
      <c r="W33" s="113">
        <v>776</v>
      </c>
      <c r="X33" s="113">
        <v>885</v>
      </c>
      <c r="Y33" s="109">
        <v>1017</v>
      </c>
      <c r="Z33" s="109">
        <v>1075</v>
      </c>
      <c r="AB33" s="114">
        <f t="shared" si="2"/>
        <v>4.8675571654969434E-2</v>
      </c>
    </row>
    <row r="34" spans="19:32" x14ac:dyDescent="0.25">
      <c r="S34" s="115" t="s">
        <v>53</v>
      </c>
      <c r="T34" s="115"/>
      <c r="U34" s="116"/>
      <c r="V34" s="116">
        <v>20306</v>
      </c>
      <c r="W34" s="116">
        <v>18894</v>
      </c>
      <c r="X34" s="116">
        <v>19721</v>
      </c>
      <c r="Y34" s="117">
        <v>20451</v>
      </c>
      <c r="Z34" s="117">
        <v>22085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11655</v>
      </c>
      <c r="W37" s="109">
        <v>10481</v>
      </c>
      <c r="X37" s="109">
        <v>11378</v>
      </c>
      <c r="Y37" s="109">
        <v>11433</v>
      </c>
      <c r="Z37" s="109">
        <v>11834</v>
      </c>
      <c r="AB37" s="129">
        <f>Z37/Z40*100</f>
        <v>81.277472527472526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2120</v>
      </c>
      <c r="W38" s="109">
        <v>2253</v>
      </c>
      <c r="X38" s="109">
        <v>2402</v>
      </c>
      <c r="Y38" s="109">
        <v>2461</v>
      </c>
      <c r="Z38" s="109">
        <v>2726</v>
      </c>
      <c r="AB38" s="129">
        <f>Z38/Z40*100</f>
        <v>18.722527472527474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13775</v>
      </c>
      <c r="W40" s="109">
        <v>12734</v>
      </c>
      <c r="X40" s="109">
        <v>13780</v>
      </c>
      <c r="Y40" s="109">
        <v>13894</v>
      </c>
      <c r="Z40" s="109">
        <v>14560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16</v>
      </c>
      <c r="W44" s="109">
        <v>19</v>
      </c>
      <c r="X44" s="109">
        <v>22</v>
      </c>
      <c r="Y44" s="109">
        <v>21</v>
      </c>
      <c r="Z44" s="109">
        <v>42</v>
      </c>
    </row>
    <row r="45" spans="19:32" x14ac:dyDescent="0.25">
      <c r="S45" s="112" t="s">
        <v>37</v>
      </c>
      <c r="T45" s="112"/>
      <c r="U45" s="109"/>
      <c r="V45" s="109">
        <v>308</v>
      </c>
      <c r="W45" s="109">
        <v>234</v>
      </c>
      <c r="X45" s="109">
        <v>287</v>
      </c>
      <c r="Y45" s="109">
        <v>338</v>
      </c>
      <c r="Z45" s="109">
        <v>417</v>
      </c>
    </row>
    <row r="46" spans="19:32" x14ac:dyDescent="0.25">
      <c r="S46" s="112" t="s">
        <v>38</v>
      </c>
      <c r="T46" s="112"/>
      <c r="U46" s="109"/>
      <c r="V46" s="109">
        <v>813</v>
      </c>
      <c r="W46" s="109">
        <v>697</v>
      </c>
      <c r="X46" s="109">
        <v>681</v>
      </c>
      <c r="Y46" s="109">
        <v>836</v>
      </c>
      <c r="Z46" s="109">
        <v>855</v>
      </c>
    </row>
    <row r="47" spans="19:32" x14ac:dyDescent="0.25">
      <c r="S47" s="112" t="s">
        <v>39</v>
      </c>
      <c r="T47" s="112"/>
      <c r="U47" s="109"/>
      <c r="V47" s="109">
        <v>1038</v>
      </c>
      <c r="W47" s="109">
        <v>929</v>
      </c>
      <c r="X47" s="109">
        <v>985</v>
      </c>
      <c r="Y47" s="109">
        <v>1061</v>
      </c>
      <c r="Z47" s="109">
        <v>1036</v>
      </c>
    </row>
    <row r="48" spans="19:32" x14ac:dyDescent="0.25">
      <c r="S48" s="112" t="s">
        <v>40</v>
      </c>
      <c r="T48" s="112"/>
      <c r="U48" s="109"/>
      <c r="V48" s="109">
        <v>1304</v>
      </c>
      <c r="W48" s="109">
        <v>1197</v>
      </c>
      <c r="X48" s="109">
        <v>1244</v>
      </c>
      <c r="Y48" s="109">
        <v>1167</v>
      </c>
      <c r="Z48" s="109">
        <v>1198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1178</v>
      </c>
      <c r="W49" s="109">
        <v>1096</v>
      </c>
      <c r="X49" s="109">
        <v>1173</v>
      </c>
      <c r="Y49" s="109">
        <v>1235</v>
      </c>
      <c r="Z49" s="109">
        <v>1270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Litchfield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1040</v>
      </c>
      <c r="W50" s="109">
        <v>1073</v>
      </c>
      <c r="X50" s="109">
        <v>1070</v>
      </c>
      <c r="Y50" s="109">
        <v>1087</v>
      </c>
      <c r="Z50" s="109">
        <v>1169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1112</v>
      </c>
      <c r="W51" s="109">
        <v>975</v>
      </c>
      <c r="X51" s="109">
        <v>1024</v>
      </c>
      <c r="Y51" s="109">
        <v>997</v>
      </c>
      <c r="Z51" s="109">
        <v>1139</v>
      </c>
    </row>
    <row r="52" spans="1:26" ht="15" customHeight="1" x14ac:dyDescent="0.25">
      <c r="S52" s="112" t="s">
        <v>44</v>
      </c>
      <c r="T52" s="112"/>
      <c r="U52" s="109"/>
      <c r="V52" s="109">
        <v>1356</v>
      </c>
      <c r="W52" s="109">
        <v>1231</v>
      </c>
      <c r="X52" s="109">
        <v>1169</v>
      </c>
      <c r="Y52" s="109">
        <v>1114</v>
      </c>
      <c r="Z52" s="109">
        <v>1135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1120</v>
      </c>
      <c r="W53" s="109">
        <v>1034</v>
      </c>
      <c r="X53" s="109">
        <v>1156</v>
      </c>
      <c r="Y53" s="109">
        <v>1216</v>
      </c>
      <c r="Z53" s="109">
        <v>1296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1070</v>
      </c>
      <c r="W54" s="109">
        <v>954</v>
      </c>
      <c r="X54" s="109">
        <v>1043</v>
      </c>
      <c r="Y54" s="109">
        <v>1028</v>
      </c>
      <c r="Z54" s="109">
        <v>1053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643</v>
      </c>
      <c r="W55" s="109">
        <v>617</v>
      </c>
      <c r="X55" s="109">
        <v>690</v>
      </c>
      <c r="Y55" s="109">
        <v>741</v>
      </c>
      <c r="Z55" s="109">
        <v>845</v>
      </c>
    </row>
    <row r="56" spans="1:26" ht="15" customHeight="1" x14ac:dyDescent="0.25">
      <c r="S56" s="112" t="s">
        <v>48</v>
      </c>
      <c r="T56" s="112"/>
      <c r="U56" s="109"/>
      <c r="V56" s="109">
        <v>289</v>
      </c>
      <c r="W56" s="109">
        <v>268</v>
      </c>
      <c r="X56" s="109">
        <v>336</v>
      </c>
      <c r="Y56" s="109">
        <v>371</v>
      </c>
      <c r="Z56" s="109">
        <v>392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121</v>
      </c>
      <c r="W57" s="109">
        <v>101</v>
      </c>
      <c r="X57" s="109">
        <v>122</v>
      </c>
      <c r="Y57" s="109">
        <v>123</v>
      </c>
      <c r="Z57" s="109">
        <v>130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35</v>
      </c>
      <c r="W58" s="109">
        <v>25</v>
      </c>
      <c r="X58" s="109">
        <v>49</v>
      </c>
      <c r="Y58" s="109">
        <v>46</v>
      </c>
      <c r="Z58" s="109">
        <v>51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9</v>
      </c>
      <c r="W59" s="109">
        <v>13</v>
      </c>
      <c r="X59" s="109">
        <v>13</v>
      </c>
      <c r="Y59" s="109">
        <v>18</v>
      </c>
      <c r="Z59" s="109">
        <v>15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4</v>
      </c>
      <c r="Z60" s="109">
        <v>6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11458</v>
      </c>
      <c r="W61" s="109">
        <v>10460</v>
      </c>
      <c r="X61" s="109">
        <v>11068</v>
      </c>
      <c r="Y61" s="109">
        <v>11403</v>
      </c>
      <c r="Z61" s="109">
        <v>12048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24</v>
      </c>
      <c r="W63" s="109">
        <v>24</v>
      </c>
      <c r="X63" s="109">
        <v>25</v>
      </c>
      <c r="Y63" s="109">
        <v>42</v>
      </c>
      <c r="Z63" s="109">
        <v>38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309</v>
      </c>
      <c r="W64" s="109">
        <v>291</v>
      </c>
      <c r="X64" s="109">
        <v>291</v>
      </c>
      <c r="Y64" s="109">
        <v>352</v>
      </c>
      <c r="Z64" s="109">
        <v>453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Litchfield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663</v>
      </c>
      <c r="W65" s="109">
        <v>584</v>
      </c>
      <c r="X65" s="109">
        <v>622</v>
      </c>
      <c r="Y65" s="109">
        <v>679</v>
      </c>
      <c r="Z65" s="109">
        <v>800</v>
      </c>
    </row>
    <row r="66" spans="1:26" x14ac:dyDescent="0.25">
      <c r="S66" s="112" t="s">
        <v>39</v>
      </c>
      <c r="T66" s="112"/>
      <c r="U66" s="109"/>
      <c r="V66" s="109">
        <v>794</v>
      </c>
      <c r="W66" s="109">
        <v>652</v>
      </c>
      <c r="X66" s="109">
        <v>594</v>
      </c>
      <c r="Y66" s="109">
        <v>684</v>
      </c>
      <c r="Z66" s="109">
        <v>745</v>
      </c>
    </row>
    <row r="67" spans="1:26" x14ac:dyDescent="0.25">
      <c r="S67" s="112" t="s">
        <v>40</v>
      </c>
      <c r="T67" s="112"/>
      <c r="U67" s="109"/>
      <c r="V67" s="109">
        <v>897</v>
      </c>
      <c r="W67" s="109">
        <v>856</v>
      </c>
      <c r="X67" s="109">
        <v>840</v>
      </c>
      <c r="Y67" s="109">
        <v>857</v>
      </c>
      <c r="Z67" s="109">
        <v>984</v>
      </c>
    </row>
    <row r="68" spans="1:26" x14ac:dyDescent="0.25">
      <c r="S68" s="112" t="s">
        <v>41</v>
      </c>
      <c r="T68" s="112"/>
      <c r="U68" s="109"/>
      <c r="V68" s="109">
        <v>857</v>
      </c>
      <c r="W68" s="109">
        <v>863</v>
      </c>
      <c r="X68" s="109">
        <v>869</v>
      </c>
      <c r="Y68" s="109">
        <v>860</v>
      </c>
      <c r="Z68" s="109">
        <v>942</v>
      </c>
    </row>
    <row r="69" spans="1:26" x14ac:dyDescent="0.25">
      <c r="S69" s="112" t="s">
        <v>42</v>
      </c>
      <c r="T69" s="112"/>
      <c r="U69" s="109"/>
      <c r="V69" s="109">
        <v>869</v>
      </c>
      <c r="W69" s="109">
        <v>858</v>
      </c>
      <c r="X69" s="109">
        <v>894</v>
      </c>
      <c r="Y69" s="109">
        <v>931</v>
      </c>
      <c r="Z69" s="109">
        <v>1103</v>
      </c>
    </row>
    <row r="70" spans="1:26" x14ac:dyDescent="0.25">
      <c r="S70" s="112" t="s">
        <v>43</v>
      </c>
      <c r="T70" s="112"/>
      <c r="U70" s="109"/>
      <c r="V70" s="109">
        <v>952</v>
      </c>
      <c r="W70" s="109">
        <v>882</v>
      </c>
      <c r="X70" s="109">
        <v>851</v>
      </c>
      <c r="Y70" s="109">
        <v>839</v>
      </c>
      <c r="Z70" s="109">
        <v>972</v>
      </c>
    </row>
    <row r="71" spans="1:26" x14ac:dyDescent="0.25">
      <c r="S71" s="112" t="s">
        <v>44</v>
      </c>
      <c r="T71" s="112"/>
      <c r="U71" s="109"/>
      <c r="V71" s="109">
        <v>1042</v>
      </c>
      <c r="W71" s="109">
        <v>965</v>
      </c>
      <c r="X71" s="109">
        <v>1005</v>
      </c>
      <c r="Y71" s="109">
        <v>971</v>
      </c>
      <c r="Z71" s="109">
        <v>985</v>
      </c>
    </row>
    <row r="72" spans="1:26" x14ac:dyDescent="0.25">
      <c r="S72" s="112" t="s">
        <v>45</v>
      </c>
      <c r="T72" s="112"/>
      <c r="U72" s="109"/>
      <c r="V72" s="109">
        <v>929</v>
      </c>
      <c r="W72" s="109">
        <v>941</v>
      </c>
      <c r="X72" s="109">
        <v>1011</v>
      </c>
      <c r="Y72" s="109">
        <v>1040</v>
      </c>
      <c r="Z72" s="109">
        <v>1033</v>
      </c>
    </row>
    <row r="73" spans="1:26" x14ac:dyDescent="0.25">
      <c r="S73" s="112" t="s">
        <v>46</v>
      </c>
      <c r="T73" s="112"/>
      <c r="U73" s="109"/>
      <c r="V73" s="109">
        <v>759</v>
      </c>
      <c r="W73" s="109">
        <v>735</v>
      </c>
      <c r="X73" s="109">
        <v>774</v>
      </c>
      <c r="Y73" s="109">
        <v>850</v>
      </c>
      <c r="Z73" s="109">
        <v>907</v>
      </c>
    </row>
    <row r="74" spans="1:26" x14ac:dyDescent="0.25">
      <c r="S74" s="112" t="s">
        <v>47</v>
      </c>
      <c r="T74" s="112"/>
      <c r="U74" s="109"/>
      <c r="V74" s="109">
        <v>448</v>
      </c>
      <c r="W74" s="109">
        <v>445</v>
      </c>
      <c r="X74" s="109">
        <v>498</v>
      </c>
      <c r="Y74" s="109">
        <v>524</v>
      </c>
      <c r="Z74" s="109">
        <v>600</v>
      </c>
    </row>
    <row r="75" spans="1:26" x14ac:dyDescent="0.25">
      <c r="S75" s="112" t="s">
        <v>48</v>
      </c>
      <c r="T75" s="112"/>
      <c r="U75" s="109"/>
      <c r="V75" s="109">
        <v>223</v>
      </c>
      <c r="W75" s="109">
        <v>231</v>
      </c>
      <c r="X75" s="109">
        <v>234</v>
      </c>
      <c r="Y75" s="109">
        <v>253</v>
      </c>
      <c r="Z75" s="109">
        <v>305</v>
      </c>
    </row>
    <row r="76" spans="1:26" x14ac:dyDescent="0.25">
      <c r="S76" s="112" t="s">
        <v>49</v>
      </c>
      <c r="T76" s="112"/>
      <c r="U76" s="109"/>
      <c r="V76" s="109">
        <v>71</v>
      </c>
      <c r="W76" s="109">
        <v>83</v>
      </c>
      <c r="X76" s="109">
        <v>120</v>
      </c>
      <c r="Y76" s="109">
        <v>101</v>
      </c>
      <c r="Z76" s="109">
        <v>105</v>
      </c>
    </row>
    <row r="77" spans="1:26" x14ac:dyDescent="0.25">
      <c r="S77" s="112" t="s">
        <v>50</v>
      </c>
      <c r="T77" s="112"/>
      <c r="U77" s="109"/>
      <c r="V77" s="109">
        <v>13</v>
      </c>
      <c r="W77" s="109">
        <v>13</v>
      </c>
      <c r="X77" s="109">
        <v>19</v>
      </c>
      <c r="Y77" s="109">
        <v>27</v>
      </c>
      <c r="Z77" s="109">
        <v>30</v>
      </c>
    </row>
    <row r="78" spans="1:26" x14ac:dyDescent="0.25">
      <c r="S78" s="112" t="s">
        <v>51</v>
      </c>
      <c r="T78" s="112"/>
      <c r="U78" s="109"/>
      <c r="V78" s="109">
        <v>5</v>
      </c>
      <c r="W78" s="109">
        <v>6</v>
      </c>
      <c r="X78" s="109">
        <v>5</v>
      </c>
      <c r="Y78" s="109">
        <v>10</v>
      </c>
      <c r="Z78" s="109">
        <v>5</v>
      </c>
    </row>
    <row r="79" spans="1:26" x14ac:dyDescent="0.25">
      <c r="S79" s="112" t="s">
        <v>52</v>
      </c>
      <c r="T79" s="112"/>
      <c r="U79" s="109"/>
      <c r="V79" s="109">
        <v>6</v>
      </c>
      <c r="W79" s="109">
        <v>0</v>
      </c>
      <c r="X79" s="109">
        <v>5</v>
      </c>
      <c r="Y79" s="109">
        <v>5</v>
      </c>
      <c r="Z79" s="109">
        <v>5</v>
      </c>
    </row>
    <row r="80" spans="1:26" x14ac:dyDescent="0.25">
      <c r="S80" s="115" t="s">
        <v>53</v>
      </c>
      <c r="T80" s="115"/>
      <c r="U80" s="109"/>
      <c r="V80" s="109">
        <v>8850</v>
      </c>
      <c r="W80" s="109">
        <v>8434</v>
      </c>
      <c r="X80" s="109">
        <v>8646</v>
      </c>
      <c r="Y80" s="109">
        <v>9025</v>
      </c>
      <c r="Z80" s="109">
        <v>10020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Litchfield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810</v>
      </c>
      <c r="W83" s="109">
        <v>750</v>
      </c>
      <c r="X83" s="109">
        <v>864</v>
      </c>
      <c r="Y83" s="109">
        <v>861</v>
      </c>
      <c r="Z83" s="109">
        <v>919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471</v>
      </c>
      <c r="W84" s="109">
        <v>465</v>
      </c>
      <c r="X84" s="109">
        <v>480</v>
      </c>
      <c r="Y84" s="109">
        <v>514</v>
      </c>
      <c r="Z84" s="109">
        <v>524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1984</v>
      </c>
      <c r="W85" s="109">
        <v>1923</v>
      </c>
      <c r="X85" s="109">
        <v>1960</v>
      </c>
      <c r="Y85" s="109">
        <v>2019</v>
      </c>
      <c r="Z85" s="109">
        <v>2119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22,085</v>
      </c>
      <c r="D86" s="93">
        <f t="shared" ref="D86:D91" si="4">AD4</f>
        <v>7.9898293481981408E-2</v>
      </c>
      <c r="E86" s="94">
        <f t="shared" ref="E86:E91" si="5">AD4</f>
        <v>7.9898293481981408E-2</v>
      </c>
      <c r="F86" s="93">
        <f t="shared" ref="F86:F91" si="6">AF4</f>
        <v>8.7448914274459666E-2</v>
      </c>
      <c r="G86" s="94">
        <f t="shared" ref="G86:G91" si="7">AF4</f>
        <v>8.7448914274459666E-2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553</v>
      </c>
      <c r="W86" s="109">
        <v>490</v>
      </c>
      <c r="X86" s="109">
        <v>586</v>
      </c>
      <c r="Y86" s="109">
        <v>612</v>
      </c>
      <c r="Z86" s="109">
        <v>633</v>
      </c>
    </row>
    <row r="87" spans="1:30" ht="15" customHeight="1" x14ac:dyDescent="0.25">
      <c r="A87" s="95" t="s">
        <v>4</v>
      </c>
      <c r="B87" s="48"/>
      <c r="C87" s="56" t="str">
        <f t="shared" si="3"/>
        <v>12,044</v>
      </c>
      <c r="D87" s="93">
        <f t="shared" si="4"/>
        <v>5.6213277207752377E-2</v>
      </c>
      <c r="E87" s="94">
        <f t="shared" si="5"/>
        <v>5.6213277207752377E-2</v>
      </c>
      <c r="F87" s="93">
        <f t="shared" si="6"/>
        <v>5.0868161591484107E-2</v>
      </c>
      <c r="G87" s="94">
        <f t="shared" si="7"/>
        <v>5.0868161591484107E-2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216</v>
      </c>
      <c r="W87" s="109">
        <v>220</v>
      </c>
      <c r="X87" s="109">
        <v>219</v>
      </c>
      <c r="Y87" s="109">
        <v>222</v>
      </c>
      <c r="Z87" s="109">
        <v>217</v>
      </c>
    </row>
    <row r="88" spans="1:30" ht="15" customHeight="1" x14ac:dyDescent="0.25">
      <c r="A88" s="95" t="s">
        <v>5</v>
      </c>
      <c r="B88" s="48"/>
      <c r="C88" s="56" t="str">
        <f t="shared" si="3"/>
        <v>10,024</v>
      </c>
      <c r="D88" s="93">
        <f t="shared" si="4"/>
        <v>0.1106925207756233</v>
      </c>
      <c r="E88" s="94">
        <f t="shared" si="5"/>
        <v>0.1106925207756233</v>
      </c>
      <c r="F88" s="93">
        <f t="shared" si="6"/>
        <v>0.13252739803412039</v>
      </c>
      <c r="G88" s="94">
        <f t="shared" si="7"/>
        <v>0.13252739803412039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215</v>
      </c>
      <c r="W88" s="109">
        <v>178</v>
      </c>
      <c r="X88" s="109">
        <v>190</v>
      </c>
      <c r="Y88" s="109">
        <v>208</v>
      </c>
      <c r="Z88" s="109">
        <v>224</v>
      </c>
    </row>
    <row r="89" spans="1:30" ht="15" customHeight="1" x14ac:dyDescent="0.25">
      <c r="A89" s="48" t="s">
        <v>6</v>
      </c>
      <c r="B89" s="48"/>
      <c r="C89" s="56" t="str">
        <f t="shared" si="3"/>
        <v>14,553</v>
      </c>
      <c r="D89" s="93">
        <f t="shared" si="4"/>
        <v>4.7204432611354985E-2</v>
      </c>
      <c r="E89" s="94">
        <f t="shared" si="5"/>
        <v>4.7204432611354985E-2</v>
      </c>
      <c r="F89" s="93">
        <f t="shared" si="6"/>
        <v>5.6172436316133334E-2</v>
      </c>
      <c r="G89" s="94">
        <f t="shared" si="7"/>
        <v>5.6172436316133334E-2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909</v>
      </c>
      <c r="W89" s="109">
        <v>877</v>
      </c>
      <c r="X89" s="109">
        <v>917</v>
      </c>
      <c r="Y89" s="109">
        <v>927</v>
      </c>
      <c r="Z89" s="109">
        <v>976</v>
      </c>
    </row>
    <row r="90" spans="1:30" ht="15" customHeight="1" x14ac:dyDescent="0.25">
      <c r="A90" s="48" t="s">
        <v>96</v>
      </c>
      <c r="B90" s="48"/>
      <c r="C90" s="56" t="str">
        <f t="shared" si="3"/>
        <v>$60,271</v>
      </c>
      <c r="D90" s="93">
        <f t="shared" si="4"/>
        <v>2.9675060648511886E-2</v>
      </c>
      <c r="E90" s="94">
        <f t="shared" si="5"/>
        <v>2.9675060648511886E-2</v>
      </c>
      <c r="F90" s="93">
        <f t="shared" si="6"/>
        <v>5.4756290938503982E-2</v>
      </c>
      <c r="G90" s="94">
        <f t="shared" si="7"/>
        <v>5.4756290938503982E-2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891</v>
      </c>
      <c r="W90" s="109">
        <v>793</v>
      </c>
      <c r="X90" s="109">
        <v>834</v>
      </c>
      <c r="Y90" s="109">
        <v>846</v>
      </c>
      <c r="Z90" s="109">
        <v>790</v>
      </c>
    </row>
    <row r="91" spans="1:30" ht="15" customHeight="1" x14ac:dyDescent="0.25">
      <c r="A91" s="48" t="s">
        <v>7</v>
      </c>
      <c r="B91" s="48"/>
      <c r="C91" s="56" t="str">
        <f t="shared" si="3"/>
        <v>$1,105.2 mil</v>
      </c>
      <c r="D91" s="93">
        <f t="shared" si="4"/>
        <v>9.7760270024446427E-2</v>
      </c>
      <c r="E91" s="94">
        <f t="shared" si="5"/>
        <v>9.7760270024446427E-2</v>
      </c>
      <c r="F91" s="93">
        <f t="shared" si="6"/>
        <v>0.1449033803062616</v>
      </c>
      <c r="G91" s="94">
        <f t="shared" si="7"/>
        <v>0.1449033803062616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7800</v>
      </c>
      <c r="W91" s="109">
        <v>7055</v>
      </c>
      <c r="X91" s="109">
        <v>7746</v>
      </c>
      <c r="Y91" s="109">
        <v>7749</v>
      </c>
      <c r="Z91" s="109">
        <v>8078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663</v>
      </c>
      <c r="W93" s="109">
        <v>653</v>
      </c>
      <c r="X93" s="109">
        <v>679</v>
      </c>
      <c r="Y93" s="109">
        <v>706</v>
      </c>
      <c r="Z93" s="109">
        <v>702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928</v>
      </c>
      <c r="W94" s="109">
        <v>937</v>
      </c>
      <c r="X94" s="109">
        <v>942</v>
      </c>
      <c r="Y94" s="109">
        <v>958</v>
      </c>
      <c r="Z94" s="109">
        <v>1020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277</v>
      </c>
      <c r="W95" s="109">
        <v>279</v>
      </c>
      <c r="X95" s="109">
        <v>297</v>
      </c>
      <c r="Y95" s="109">
        <v>307</v>
      </c>
      <c r="Z95" s="109">
        <v>329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710</v>
      </c>
      <c r="W96" s="109">
        <v>714</v>
      </c>
      <c r="X96" s="109">
        <v>794</v>
      </c>
      <c r="Y96" s="109">
        <v>821</v>
      </c>
      <c r="Z96" s="109">
        <v>900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1479</v>
      </c>
      <c r="W97" s="109">
        <v>1428</v>
      </c>
      <c r="X97" s="109">
        <v>1435</v>
      </c>
      <c r="Y97" s="109">
        <v>1452</v>
      </c>
      <c r="Z97" s="109">
        <v>1469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466</v>
      </c>
      <c r="W98" s="109">
        <v>473</v>
      </c>
      <c r="X98" s="109">
        <v>475</v>
      </c>
      <c r="Y98" s="109">
        <v>480</v>
      </c>
      <c r="Z98" s="109">
        <v>502</v>
      </c>
    </row>
    <row r="99" spans="1:32" ht="15" customHeight="1" x14ac:dyDescent="0.25">
      <c r="S99" s="112" t="s">
        <v>130</v>
      </c>
      <c r="T99" s="112"/>
      <c r="U99" s="109"/>
      <c r="V99" s="109">
        <v>122</v>
      </c>
      <c r="W99" s="109">
        <v>113</v>
      </c>
      <c r="X99" s="109">
        <v>106</v>
      </c>
      <c r="Y99" s="109">
        <v>107</v>
      </c>
      <c r="Z99" s="109">
        <v>121</v>
      </c>
    </row>
    <row r="100" spans="1:32" ht="15" customHeight="1" x14ac:dyDescent="0.25">
      <c r="S100" s="112" t="s">
        <v>58</v>
      </c>
      <c r="T100" s="112"/>
      <c r="U100" s="109"/>
      <c r="V100" s="109">
        <v>374</v>
      </c>
      <c r="W100" s="109">
        <v>332</v>
      </c>
      <c r="X100" s="109">
        <v>348</v>
      </c>
      <c r="Y100" s="109">
        <v>330</v>
      </c>
      <c r="Z100" s="109">
        <v>368</v>
      </c>
    </row>
    <row r="101" spans="1:32" x14ac:dyDescent="0.25">
      <c r="A101" s="16"/>
      <c r="S101" s="115" t="s">
        <v>53</v>
      </c>
      <c r="T101" s="115"/>
      <c r="U101" s="109"/>
      <c r="V101" s="109">
        <v>5977</v>
      </c>
      <c r="W101" s="109">
        <v>5681</v>
      </c>
      <c r="X101" s="109">
        <v>6030</v>
      </c>
      <c r="Y101" s="109">
        <v>6123</v>
      </c>
      <c r="Z101" s="109">
        <v>6461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14922</v>
      </c>
      <c r="W104" s="109">
        <v>14024</v>
      </c>
      <c r="X104" s="109">
        <v>15001</v>
      </c>
      <c r="Y104" s="109">
        <v>15036</v>
      </c>
      <c r="Z104" s="109">
        <v>16414</v>
      </c>
      <c r="AB104" s="106" t="str">
        <f>TEXT(Z104,"###,###")</f>
        <v>16,414</v>
      </c>
      <c r="AD104" s="127">
        <f>Z104/($Z$4)*100</f>
        <v>74.321937966945896</v>
      </c>
      <c r="AF104" s="106"/>
    </row>
    <row r="105" spans="1:32" x14ac:dyDescent="0.25">
      <c r="S105" s="112" t="s">
        <v>17</v>
      </c>
      <c r="T105" s="112"/>
      <c r="U105" s="109"/>
      <c r="V105" s="109">
        <v>3562</v>
      </c>
      <c r="W105" s="109">
        <v>3789</v>
      </c>
      <c r="X105" s="109">
        <v>4068</v>
      </c>
      <c r="Y105" s="109">
        <v>4241</v>
      </c>
      <c r="Z105" s="109">
        <v>4454</v>
      </c>
      <c r="AB105" s="106" t="str">
        <f>TEXT(Z105,"###,###")</f>
        <v>4,454</v>
      </c>
      <c r="AD105" s="127">
        <f>Z105/($Z$4)*100</f>
        <v>20.167534525696173</v>
      </c>
      <c r="AF105" s="106"/>
    </row>
    <row r="106" spans="1:32" x14ac:dyDescent="0.25">
      <c r="S106" s="115" t="s">
        <v>53</v>
      </c>
      <c r="T106" s="115"/>
      <c r="U106" s="117"/>
      <c r="V106" s="117">
        <v>18484</v>
      </c>
      <c r="W106" s="117">
        <v>17813</v>
      </c>
      <c r="X106" s="117">
        <v>19069</v>
      </c>
      <c r="Y106" s="117">
        <v>19277</v>
      </c>
      <c r="Z106" s="117">
        <v>20868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3079</v>
      </c>
      <c r="W108" s="109">
        <v>2333</v>
      </c>
      <c r="X108" s="109">
        <v>2812</v>
      </c>
      <c r="Y108" s="109">
        <v>2873</v>
      </c>
      <c r="Z108" s="109">
        <v>3040</v>
      </c>
      <c r="AB108" s="106" t="str">
        <f>TEXT(Z108,"###,###")</f>
        <v>3,040</v>
      </c>
      <c r="AD108" s="127">
        <f>Z108/($Z$4)*100</f>
        <v>13.764998868009961</v>
      </c>
      <c r="AF108" s="106"/>
    </row>
    <row r="109" spans="1:32" x14ac:dyDescent="0.25">
      <c r="S109" s="112" t="s">
        <v>20</v>
      </c>
      <c r="T109" s="112"/>
      <c r="U109" s="109"/>
      <c r="V109" s="109">
        <v>3084</v>
      </c>
      <c r="W109" s="109">
        <v>3042</v>
      </c>
      <c r="X109" s="109">
        <v>3169</v>
      </c>
      <c r="Y109" s="109">
        <v>3545</v>
      </c>
      <c r="Z109" s="109">
        <v>3750</v>
      </c>
      <c r="AB109" s="106" t="str">
        <f>TEXT(Z109,"###,###")</f>
        <v>3,750</v>
      </c>
      <c r="AD109" s="127">
        <f>Z109/($Z$4)*100</f>
        <v>16.97985057731492</v>
      </c>
      <c r="AF109" s="106"/>
    </row>
    <row r="110" spans="1:32" x14ac:dyDescent="0.25">
      <c r="S110" s="112" t="s">
        <v>21</v>
      </c>
      <c r="T110" s="112"/>
      <c r="U110" s="109"/>
      <c r="V110" s="109">
        <v>4851</v>
      </c>
      <c r="W110" s="109">
        <v>4550</v>
      </c>
      <c r="X110" s="109">
        <v>4656</v>
      </c>
      <c r="Y110" s="109">
        <v>4758</v>
      </c>
      <c r="Z110" s="109">
        <v>5304</v>
      </c>
      <c r="AB110" s="106" t="str">
        <f>TEXT(Z110,"###,###")</f>
        <v>5,304</v>
      </c>
      <c r="AD110" s="127">
        <f>Z110/($Z$4)*100</f>
        <v>24.016300656554222</v>
      </c>
      <c r="AF110" s="106"/>
    </row>
    <row r="111" spans="1:32" x14ac:dyDescent="0.25">
      <c r="S111" s="112" t="s">
        <v>22</v>
      </c>
      <c r="T111" s="112"/>
      <c r="U111" s="109"/>
      <c r="V111" s="109">
        <v>7458</v>
      </c>
      <c r="W111" s="109">
        <v>7685</v>
      </c>
      <c r="X111" s="109">
        <v>7746</v>
      </c>
      <c r="Y111" s="109">
        <v>8101</v>
      </c>
      <c r="Z111" s="109">
        <v>8776</v>
      </c>
      <c r="AB111" s="106" t="str">
        <f>TEXT(Z111,"###,###")</f>
        <v>8,776</v>
      </c>
      <c r="AD111" s="127">
        <f>Z111/($Z$4)*100</f>
        <v>39.737378311070863</v>
      </c>
      <c r="AF111" s="106"/>
    </row>
    <row r="112" spans="1:32" x14ac:dyDescent="0.25">
      <c r="S112" s="115" t="s">
        <v>53</v>
      </c>
      <c r="T112" s="115"/>
      <c r="U112" s="109"/>
      <c r="V112" s="109">
        <v>20310</v>
      </c>
      <c r="W112" s="109">
        <v>18896</v>
      </c>
      <c r="X112" s="109">
        <v>19715</v>
      </c>
      <c r="Y112" s="109">
        <v>20451</v>
      </c>
      <c r="Z112" s="109">
        <v>22079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40.79</v>
      </c>
      <c r="W118" s="128">
        <v>41.13</v>
      </c>
      <c r="X118" s="128">
        <v>41.48</v>
      </c>
      <c r="Y118" s="128">
        <v>41.55</v>
      </c>
      <c r="Z118" s="128">
        <v>41.38</v>
      </c>
      <c r="AB118" s="106" t="str">
        <f>TEXT(Z118,"##.0")</f>
        <v>41.4</v>
      </c>
    </row>
    <row r="120" spans="19:32" x14ac:dyDescent="0.25">
      <c r="S120" s="98" t="s">
        <v>98</v>
      </c>
      <c r="T120" s="109"/>
      <c r="U120" s="109"/>
      <c r="V120" s="109">
        <v>11902</v>
      </c>
      <c r="W120" s="109">
        <v>11009</v>
      </c>
      <c r="X120" s="109">
        <v>11876</v>
      </c>
      <c r="Y120" s="109">
        <v>12036</v>
      </c>
      <c r="Z120" s="109">
        <v>12588</v>
      </c>
      <c r="AB120" s="106" t="str">
        <f>TEXT(Z120,"###,###")</f>
        <v>12,588</v>
      </c>
    </row>
    <row r="121" spans="19:32" x14ac:dyDescent="0.25">
      <c r="S121" s="98" t="s">
        <v>99</v>
      </c>
      <c r="T121" s="109"/>
      <c r="U121" s="109"/>
      <c r="V121" s="109">
        <v>925</v>
      </c>
      <c r="W121" s="109">
        <v>811</v>
      </c>
      <c r="X121" s="109">
        <v>907</v>
      </c>
      <c r="Y121" s="109">
        <v>913</v>
      </c>
      <c r="Z121" s="109">
        <v>940</v>
      </c>
      <c r="AB121" s="106" t="str">
        <f>TEXT(Z121,"###,###")</f>
        <v>940</v>
      </c>
    </row>
    <row r="122" spans="19:32" x14ac:dyDescent="0.25">
      <c r="S122" s="98" t="s">
        <v>100</v>
      </c>
      <c r="T122" s="109"/>
      <c r="U122" s="109"/>
      <c r="V122" s="109">
        <v>955</v>
      </c>
      <c r="W122" s="109">
        <v>916</v>
      </c>
      <c r="X122" s="109">
        <v>992</v>
      </c>
      <c r="Y122" s="109">
        <v>940</v>
      </c>
      <c r="Z122" s="109">
        <v>1024</v>
      </c>
      <c r="AB122" s="106" t="str">
        <f>TEXT(Z122,"###,###")</f>
        <v>1,024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12857</v>
      </c>
      <c r="W124" s="109">
        <v>11925</v>
      </c>
      <c r="X124" s="109">
        <v>12868</v>
      </c>
      <c r="Y124" s="109">
        <v>12976</v>
      </c>
      <c r="Z124" s="109">
        <v>13612</v>
      </c>
      <c r="AB124" s="106" t="str">
        <f>TEXT(Z124,"###,###")</f>
        <v>13,612</v>
      </c>
      <c r="AD124" s="124">
        <f>Z124/$Z$7*100</f>
        <v>93.53397924826497</v>
      </c>
    </row>
    <row r="125" spans="19:32" x14ac:dyDescent="0.25">
      <c r="S125" s="98" t="s">
        <v>102</v>
      </c>
      <c r="T125" s="109"/>
      <c r="U125" s="109"/>
      <c r="V125" s="109">
        <v>1880</v>
      </c>
      <c r="W125" s="109">
        <v>1727</v>
      </c>
      <c r="X125" s="109">
        <v>1899</v>
      </c>
      <c r="Y125" s="109">
        <v>1853</v>
      </c>
      <c r="Z125" s="109">
        <v>1964</v>
      </c>
      <c r="AB125" s="106" t="str">
        <f>TEXT(Z125,"###,###")</f>
        <v>1,964</v>
      </c>
      <c r="AD125" s="124">
        <f>Z125/$Z$7*100</f>
        <v>13.495499209784926</v>
      </c>
    </row>
    <row r="127" spans="19:32" x14ac:dyDescent="0.25">
      <c r="S127" s="98" t="s">
        <v>103</v>
      </c>
      <c r="T127" s="109"/>
      <c r="U127" s="109"/>
      <c r="V127" s="109">
        <v>7796</v>
      </c>
      <c r="W127" s="109">
        <v>7051</v>
      </c>
      <c r="X127" s="109">
        <v>7746</v>
      </c>
      <c r="Y127" s="109">
        <v>7748</v>
      </c>
      <c r="Z127" s="109">
        <v>8079</v>
      </c>
      <c r="AB127" s="106" t="str">
        <f>TEXT(Z127,"###,###")</f>
        <v>8,079</v>
      </c>
      <c r="AD127" s="124">
        <f>Z127/$Z$7*100</f>
        <v>55.514326942898371</v>
      </c>
    </row>
    <row r="128" spans="19:32" x14ac:dyDescent="0.25">
      <c r="S128" s="98" t="s">
        <v>104</v>
      </c>
      <c r="T128" s="109"/>
      <c r="U128" s="109"/>
      <c r="V128" s="109">
        <v>5976</v>
      </c>
      <c r="W128" s="109">
        <v>5679</v>
      </c>
      <c r="X128" s="109">
        <v>6031</v>
      </c>
      <c r="Y128" s="109">
        <v>6127</v>
      </c>
      <c r="Z128" s="109">
        <v>6465</v>
      </c>
      <c r="AB128" s="106" t="str">
        <f>TEXT(Z128,"###,###")</f>
        <v>6,465</v>
      </c>
      <c r="AD128" s="124">
        <f>Z128/$Z$7*100</f>
        <v>44.423830138115854</v>
      </c>
    </row>
    <row r="130" spans="19:20" x14ac:dyDescent="0.25">
      <c r="S130" s="98" t="s">
        <v>156</v>
      </c>
      <c r="T130" s="124">
        <v>86.497629354772215</v>
      </c>
    </row>
    <row r="131" spans="19:20" x14ac:dyDescent="0.25">
      <c r="S131" s="98" t="s">
        <v>157</v>
      </c>
      <c r="T131" s="124">
        <v>6.4591493162921729</v>
      </c>
    </row>
    <row r="132" spans="19:20" x14ac:dyDescent="0.25">
      <c r="S132" s="98" t="s">
        <v>158</v>
      </c>
      <c r="T132" s="124">
        <v>7.0363498934927504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2C3F411-EC69-49E1-82D0-F83801631D7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F35403B0-9D0E-4E40-9228-00DB2B44576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09C22B12-74BC-4C22-98E1-F0EECB6AFABF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ECFA1F98-720A-4F4C-B48C-B01131F313C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16A1-4C5F-4829-A8DA-CB0031C997FF}">
  <sheetPr codeName="Sheet74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114</v>
      </c>
      <c r="T1" s="96"/>
      <c r="U1" s="96"/>
      <c r="V1" s="96"/>
      <c r="W1" s="96"/>
      <c r="X1" s="96"/>
      <c r="Y1" s="97" t="s">
        <v>144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114</v>
      </c>
      <c r="Y3" s="102" t="s">
        <v>144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13.11 MacDonnell,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880</v>
      </c>
      <c r="W4" s="105">
        <v>1018</v>
      </c>
      <c r="X4" s="105">
        <v>1005</v>
      </c>
      <c r="Y4" s="105">
        <v>1086</v>
      </c>
      <c r="Z4" s="105">
        <v>1259</v>
      </c>
      <c r="AB4" s="106" t="str">
        <f>TEXT(Z4,"###,###")</f>
        <v>1,259</v>
      </c>
      <c r="AD4" s="107">
        <f>Z4/Y4-1</f>
        <v>0.15930018416206271</v>
      </c>
      <c r="AF4" s="107">
        <f>Z4/V4-1</f>
        <v>0.43068181818181817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440</v>
      </c>
      <c r="W5" s="105">
        <v>459</v>
      </c>
      <c r="X5" s="105">
        <v>434</v>
      </c>
      <c r="Y5" s="105">
        <v>537</v>
      </c>
      <c r="Z5" s="105">
        <v>597</v>
      </c>
      <c r="AB5" s="106" t="str">
        <f>TEXT(Z5,"###,###")</f>
        <v>597</v>
      </c>
      <c r="AD5" s="107">
        <f t="shared" ref="AD5:AD9" si="0">Z5/Y5-1</f>
        <v>0.1117318435754191</v>
      </c>
      <c r="AF5" s="107">
        <f t="shared" ref="AF5:AF9" si="1">Z5/V5-1</f>
        <v>0.35681818181818192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439</v>
      </c>
      <c r="W6" s="105">
        <v>561</v>
      </c>
      <c r="X6" s="105">
        <v>573</v>
      </c>
      <c r="Y6" s="105">
        <v>546</v>
      </c>
      <c r="Z6" s="105">
        <v>651</v>
      </c>
      <c r="AB6" s="106" t="str">
        <f>TEXT(Z6,"###,###")</f>
        <v>651</v>
      </c>
      <c r="AD6" s="107">
        <f t="shared" si="0"/>
        <v>0.19230769230769229</v>
      </c>
      <c r="AF6" s="107">
        <f t="shared" si="1"/>
        <v>0.48291571753986329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593</v>
      </c>
      <c r="W7" s="105">
        <v>750</v>
      </c>
      <c r="X7" s="105">
        <v>745</v>
      </c>
      <c r="Y7" s="105">
        <v>767</v>
      </c>
      <c r="Z7" s="105">
        <v>849</v>
      </c>
      <c r="AB7" s="106" t="str">
        <f>TEXT(Z7,"###,###")</f>
        <v>849</v>
      </c>
      <c r="AD7" s="107">
        <f t="shared" si="0"/>
        <v>0.106910039113429</v>
      </c>
      <c r="AF7" s="107">
        <f t="shared" si="1"/>
        <v>0.43170320404721751</v>
      </c>
    </row>
    <row r="8" spans="1:32" ht="17.25" customHeight="1" x14ac:dyDescent="0.25">
      <c r="A8" s="61" t="s">
        <v>12</v>
      </c>
      <c r="B8" s="62"/>
      <c r="C8" s="28"/>
      <c r="D8" s="63" t="str">
        <f>AB4</f>
        <v>1,259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849</v>
      </c>
      <c r="P8" s="64"/>
      <c r="S8" s="104" t="s">
        <v>83</v>
      </c>
      <c r="T8" s="105"/>
      <c r="U8" s="105"/>
      <c r="V8" s="105">
        <v>20015</v>
      </c>
      <c r="W8" s="105">
        <v>21014.94</v>
      </c>
      <c r="X8" s="105">
        <v>22353.759999999998</v>
      </c>
      <c r="Y8" s="105">
        <v>19979.5</v>
      </c>
      <c r="Z8" s="105">
        <v>25523</v>
      </c>
      <c r="AB8" s="106" t="str">
        <f>TEXT(Z8,"$###,###")</f>
        <v>$25,523</v>
      </c>
      <c r="AD8" s="107">
        <f t="shared" si="0"/>
        <v>0.27745939588077784</v>
      </c>
      <c r="AF8" s="107">
        <f t="shared" si="1"/>
        <v>0.27519360479640276</v>
      </c>
    </row>
    <row r="9" spans="1:32" x14ac:dyDescent="0.25">
      <c r="A9" s="29" t="s">
        <v>14</v>
      </c>
      <c r="B9" s="68"/>
      <c r="C9" s="69"/>
      <c r="D9" s="70">
        <f>AD104</f>
        <v>52.184273232724387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47.467608951707888</v>
      </c>
      <c r="P9" s="71" t="s">
        <v>84</v>
      </c>
      <c r="S9" s="104" t="s">
        <v>7</v>
      </c>
      <c r="T9" s="105"/>
      <c r="U9" s="105"/>
      <c r="V9" s="105">
        <v>18997392</v>
      </c>
      <c r="W9" s="105">
        <v>24370448</v>
      </c>
      <c r="X9" s="105">
        <v>27326840</v>
      </c>
      <c r="Y9" s="105">
        <v>28339596</v>
      </c>
      <c r="Z9" s="105">
        <v>31022642</v>
      </c>
      <c r="AB9" s="106" t="str">
        <f>TEXT(Z9/1000000,"$#,###.0")&amp;" mil"</f>
        <v>$31.0 mil</v>
      </c>
      <c r="AD9" s="107">
        <f t="shared" si="0"/>
        <v>9.4674814700957732E-2</v>
      </c>
      <c r="AF9" s="107">
        <f t="shared" si="1"/>
        <v>0.6329947815994954</v>
      </c>
    </row>
    <row r="10" spans="1:32" x14ac:dyDescent="0.25">
      <c r="A10" s="29" t="s">
        <v>17</v>
      </c>
      <c r="B10" s="68"/>
      <c r="C10" s="69"/>
      <c r="D10" s="70">
        <f>AD105</f>
        <v>46.147736298649718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52.061248527679624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98.351001177856304</v>
      </c>
      <c r="P11" s="71" t="s">
        <v>84</v>
      </c>
      <c r="S11" s="104" t="s">
        <v>29</v>
      </c>
      <c r="T11" s="109"/>
      <c r="U11" s="109"/>
      <c r="V11" s="109">
        <v>865</v>
      </c>
      <c r="W11" s="109">
        <v>1012</v>
      </c>
      <c r="X11" s="109">
        <v>997</v>
      </c>
      <c r="Y11" s="109">
        <v>1076</v>
      </c>
      <c r="Z11" s="109">
        <v>1241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0</v>
      </c>
      <c r="P12" s="71" t="s">
        <v>84</v>
      </c>
      <c r="S12" s="104" t="s">
        <v>30</v>
      </c>
      <c r="T12" s="109"/>
      <c r="U12" s="109"/>
      <c r="V12" s="109">
        <v>12</v>
      </c>
      <c r="W12" s="109">
        <v>14</v>
      </c>
      <c r="X12" s="109">
        <v>13</v>
      </c>
      <c r="Y12" s="109">
        <v>10</v>
      </c>
      <c r="Z12" s="109">
        <v>12</v>
      </c>
    </row>
    <row r="13" spans="1:32" ht="15" customHeight="1" x14ac:dyDescent="0.25">
      <c r="A13" s="29" t="s">
        <v>19</v>
      </c>
      <c r="B13" s="69"/>
      <c r="C13" s="69"/>
      <c r="D13" s="70">
        <f>AD108</f>
        <v>5.9571088165210488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1.0600706713780919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18.824463860206514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38.7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26.767275615567911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22.300469483568076</v>
      </c>
      <c r="P15" s="71" t="s">
        <v>84</v>
      </c>
      <c r="S15" s="112" t="s">
        <v>60</v>
      </c>
      <c r="T15" s="112"/>
      <c r="U15" s="113"/>
      <c r="V15" s="113">
        <v>40</v>
      </c>
      <c r="W15" s="113">
        <v>18</v>
      </c>
      <c r="X15" s="113">
        <v>10</v>
      </c>
      <c r="Y15" s="109">
        <v>24</v>
      </c>
      <c r="Z15" s="109">
        <v>27</v>
      </c>
      <c r="AB15" s="114">
        <f t="shared" ref="AB15:AB34" si="2">IF(Z15="np",0,Z15/$Z$34)</f>
        <v>2.1479713603818614E-2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47.418586179507543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77.699530516431921</v>
      </c>
      <c r="P16" s="36" t="s">
        <v>84</v>
      </c>
      <c r="S16" s="112" t="s">
        <v>61</v>
      </c>
      <c r="T16" s="112"/>
      <c r="U16" s="113"/>
      <c r="V16" s="113">
        <v>6</v>
      </c>
      <c r="W16" s="113">
        <v>5</v>
      </c>
      <c r="X16" s="113">
        <v>3</v>
      </c>
      <c r="Y16" s="109">
        <v>3</v>
      </c>
      <c r="Z16" s="109">
        <v>0</v>
      </c>
      <c r="AB16" s="114">
        <f t="shared" si="2"/>
        <v>0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8</v>
      </c>
      <c r="W17" s="113">
        <v>11</v>
      </c>
      <c r="X17" s="113">
        <v>6</v>
      </c>
      <c r="Y17" s="109">
        <v>16</v>
      </c>
      <c r="Z17" s="109">
        <v>17</v>
      </c>
      <c r="AB17" s="114">
        <f t="shared" si="2"/>
        <v>1.3524264120922832E-2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0</v>
      </c>
      <c r="W18" s="113">
        <v>0</v>
      </c>
      <c r="X18" s="113">
        <v>0</v>
      </c>
      <c r="Y18" s="109">
        <v>0</v>
      </c>
      <c r="Z18" s="109">
        <v>0</v>
      </c>
      <c r="AB18" s="114">
        <f t="shared" si="2"/>
        <v>0</v>
      </c>
    </row>
    <row r="19" spans="1:28" x14ac:dyDescent="0.25">
      <c r="A19" s="60" t="str">
        <f>$S$1&amp;" ("&amp;$V$2&amp;" to "&amp;$Z$2&amp;")"</f>
        <v>MacDonnell (2017-18 to 2021-22)</v>
      </c>
      <c r="B19" s="60"/>
      <c r="C19" s="60"/>
      <c r="D19" s="60"/>
      <c r="E19" s="60"/>
      <c r="F19" s="60"/>
      <c r="G19" s="60" t="str">
        <f>$S$1&amp;" ("&amp;$V$2&amp;" to "&amp;$Z$2&amp;")"</f>
        <v>MacDonnell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21</v>
      </c>
      <c r="W19" s="113">
        <v>13</v>
      </c>
      <c r="X19" s="113">
        <v>16</v>
      </c>
      <c r="Y19" s="109">
        <v>70</v>
      </c>
      <c r="Z19" s="109">
        <v>25</v>
      </c>
      <c r="AB19" s="114">
        <f t="shared" si="2"/>
        <v>1.9888623707239459E-2</v>
      </c>
    </row>
    <row r="20" spans="1:28" x14ac:dyDescent="0.25">
      <c r="S20" s="112" t="s">
        <v>65</v>
      </c>
      <c r="T20" s="112"/>
      <c r="U20" s="113"/>
      <c r="V20" s="113">
        <v>4</v>
      </c>
      <c r="W20" s="113">
        <v>14</v>
      </c>
      <c r="X20" s="113">
        <v>14</v>
      </c>
      <c r="Y20" s="109">
        <v>16</v>
      </c>
      <c r="Z20" s="109">
        <v>9</v>
      </c>
      <c r="AB20" s="114">
        <f t="shared" si="2"/>
        <v>7.1599045346062056E-3</v>
      </c>
    </row>
    <row r="21" spans="1:28" x14ac:dyDescent="0.25">
      <c r="S21" s="112" t="s">
        <v>66</v>
      </c>
      <c r="T21" s="112"/>
      <c r="U21" s="113"/>
      <c r="V21" s="113">
        <v>74</v>
      </c>
      <c r="W21" s="113">
        <v>59</v>
      </c>
      <c r="X21" s="113">
        <v>92</v>
      </c>
      <c r="Y21" s="109">
        <v>57</v>
      </c>
      <c r="Z21" s="109">
        <v>90</v>
      </c>
      <c r="AB21" s="114">
        <f t="shared" si="2"/>
        <v>7.1599045346062054E-2</v>
      </c>
    </row>
    <row r="22" spans="1:28" x14ac:dyDescent="0.25">
      <c r="S22" s="112" t="s">
        <v>67</v>
      </c>
      <c r="T22" s="112"/>
      <c r="U22" s="113"/>
      <c r="V22" s="113">
        <v>93</v>
      </c>
      <c r="W22" s="113">
        <v>63</v>
      </c>
      <c r="X22" s="113">
        <v>67</v>
      </c>
      <c r="Y22" s="109">
        <v>73</v>
      </c>
      <c r="Z22" s="109">
        <v>95</v>
      </c>
      <c r="AB22" s="114">
        <f t="shared" si="2"/>
        <v>7.5576770087509945E-2</v>
      </c>
    </row>
    <row r="23" spans="1:28" x14ac:dyDescent="0.25">
      <c r="S23" s="112" t="s">
        <v>68</v>
      </c>
      <c r="T23" s="112"/>
      <c r="U23" s="113"/>
      <c r="V23" s="113">
        <v>0</v>
      </c>
      <c r="W23" s="113">
        <v>0</v>
      </c>
      <c r="X23" s="113">
        <v>4</v>
      </c>
      <c r="Y23" s="109">
        <v>8</v>
      </c>
      <c r="Z23" s="109">
        <v>15</v>
      </c>
      <c r="AB23" s="114">
        <f t="shared" si="2"/>
        <v>1.1933174224343675E-2</v>
      </c>
    </row>
    <row r="24" spans="1:28" x14ac:dyDescent="0.25">
      <c r="S24" s="112" t="s">
        <v>69</v>
      </c>
      <c r="T24" s="112"/>
      <c r="U24" s="113"/>
      <c r="V24" s="113">
        <v>5</v>
      </c>
      <c r="W24" s="113">
        <v>4</v>
      </c>
      <c r="X24" s="113">
        <v>0</v>
      </c>
      <c r="Y24" s="109">
        <v>6</v>
      </c>
      <c r="Z24" s="109">
        <v>26</v>
      </c>
      <c r="AB24" s="114">
        <f t="shared" si="2"/>
        <v>2.0684168655529037E-2</v>
      </c>
    </row>
    <row r="25" spans="1:28" x14ac:dyDescent="0.25">
      <c r="S25" s="112" t="s">
        <v>70</v>
      </c>
      <c r="T25" s="112"/>
      <c r="U25" s="113"/>
      <c r="V25" s="113">
        <v>5</v>
      </c>
      <c r="W25" s="113">
        <v>6</v>
      </c>
      <c r="X25" s="113">
        <v>8</v>
      </c>
      <c r="Y25" s="109">
        <v>8</v>
      </c>
      <c r="Z25" s="109">
        <v>25</v>
      </c>
      <c r="AB25" s="114">
        <f t="shared" si="2"/>
        <v>1.9888623707239459E-2</v>
      </c>
    </row>
    <row r="26" spans="1:28" x14ac:dyDescent="0.25">
      <c r="S26" s="112" t="s">
        <v>71</v>
      </c>
      <c r="T26" s="112"/>
      <c r="U26" s="113"/>
      <c r="V26" s="113">
        <v>15</v>
      </c>
      <c r="W26" s="113">
        <v>15</v>
      </c>
      <c r="X26" s="113">
        <v>15</v>
      </c>
      <c r="Y26" s="109">
        <v>11</v>
      </c>
      <c r="Z26" s="109">
        <v>15</v>
      </c>
      <c r="AB26" s="114">
        <f t="shared" si="2"/>
        <v>1.1933174224343675E-2</v>
      </c>
    </row>
    <row r="27" spans="1:28" x14ac:dyDescent="0.25">
      <c r="S27" s="112" t="s">
        <v>72</v>
      </c>
      <c r="T27" s="112"/>
      <c r="U27" s="113"/>
      <c r="V27" s="113">
        <v>39</v>
      </c>
      <c r="W27" s="113">
        <v>31</v>
      </c>
      <c r="X27" s="113">
        <v>35</v>
      </c>
      <c r="Y27" s="109">
        <v>24</v>
      </c>
      <c r="Z27" s="109">
        <v>48</v>
      </c>
      <c r="AB27" s="114">
        <f t="shared" si="2"/>
        <v>3.8186157517899763E-2</v>
      </c>
    </row>
    <row r="28" spans="1:28" x14ac:dyDescent="0.25">
      <c r="S28" s="112" t="s">
        <v>73</v>
      </c>
      <c r="T28" s="112"/>
      <c r="U28" s="113"/>
      <c r="V28" s="113">
        <v>27</v>
      </c>
      <c r="W28" s="113">
        <v>18</v>
      </c>
      <c r="X28" s="113">
        <v>21</v>
      </c>
      <c r="Y28" s="109">
        <v>26</v>
      </c>
      <c r="Z28" s="109">
        <v>39</v>
      </c>
      <c r="AB28" s="114">
        <f t="shared" si="2"/>
        <v>3.1026252983293555E-2</v>
      </c>
    </row>
    <row r="29" spans="1:28" x14ac:dyDescent="0.25">
      <c r="S29" s="112" t="s">
        <v>74</v>
      </c>
      <c r="T29" s="112"/>
      <c r="U29" s="113"/>
      <c r="V29" s="113">
        <v>188</v>
      </c>
      <c r="W29" s="113">
        <v>286</v>
      </c>
      <c r="X29" s="113">
        <v>243</v>
      </c>
      <c r="Y29" s="109">
        <v>263</v>
      </c>
      <c r="Z29" s="109">
        <v>290</v>
      </c>
      <c r="AB29" s="114">
        <f t="shared" si="2"/>
        <v>0.23070803500397771</v>
      </c>
    </row>
    <row r="30" spans="1:28" x14ac:dyDescent="0.25">
      <c r="S30" s="112" t="s">
        <v>75</v>
      </c>
      <c r="T30" s="112"/>
      <c r="U30" s="113"/>
      <c r="V30" s="113">
        <v>86</v>
      </c>
      <c r="W30" s="113">
        <v>110</v>
      </c>
      <c r="X30" s="113">
        <v>115</v>
      </c>
      <c r="Y30" s="109">
        <v>124</v>
      </c>
      <c r="Z30" s="109">
        <v>156</v>
      </c>
      <c r="AB30" s="114">
        <f t="shared" si="2"/>
        <v>0.12410501193317422</v>
      </c>
    </row>
    <row r="31" spans="1:28" x14ac:dyDescent="0.25">
      <c r="S31" s="112" t="s">
        <v>76</v>
      </c>
      <c r="T31" s="112"/>
      <c r="U31" s="113"/>
      <c r="V31" s="113">
        <v>140</v>
      </c>
      <c r="W31" s="113">
        <v>222</v>
      </c>
      <c r="X31" s="113">
        <v>220</v>
      </c>
      <c r="Y31" s="109">
        <v>218</v>
      </c>
      <c r="Z31" s="109">
        <v>204</v>
      </c>
      <c r="AB31" s="114">
        <f t="shared" si="2"/>
        <v>0.162291169451074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12</v>
      </c>
      <c r="W32" s="113">
        <v>11</v>
      </c>
      <c r="X32" s="113">
        <v>11</v>
      </c>
      <c r="Y32" s="109">
        <v>15</v>
      </c>
      <c r="Z32" s="109">
        <v>18</v>
      </c>
      <c r="AB32" s="114">
        <f t="shared" si="2"/>
        <v>1.4319809069212411E-2</v>
      </c>
    </row>
    <row r="33" spans="19:32" x14ac:dyDescent="0.25">
      <c r="S33" s="112" t="s">
        <v>78</v>
      </c>
      <c r="T33" s="112"/>
      <c r="U33" s="113"/>
      <c r="V33" s="113">
        <v>65</v>
      </c>
      <c r="W33" s="113">
        <v>121</v>
      </c>
      <c r="X33" s="113">
        <v>117</v>
      </c>
      <c r="Y33" s="109">
        <v>112</v>
      </c>
      <c r="Z33" s="109">
        <v>142</v>
      </c>
      <c r="AB33" s="114">
        <f t="shared" si="2"/>
        <v>0.11296738265712013</v>
      </c>
    </row>
    <row r="34" spans="19:32" x14ac:dyDescent="0.25">
      <c r="S34" s="115" t="s">
        <v>53</v>
      </c>
      <c r="T34" s="115"/>
      <c r="U34" s="116"/>
      <c r="V34" s="116">
        <v>874</v>
      </c>
      <c r="W34" s="116">
        <v>1022</v>
      </c>
      <c r="X34" s="116">
        <v>1008</v>
      </c>
      <c r="Y34" s="117">
        <v>1086</v>
      </c>
      <c r="Z34" s="117">
        <v>1257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464</v>
      </c>
      <c r="W37" s="109">
        <v>616</v>
      </c>
      <c r="X37" s="109">
        <v>612</v>
      </c>
      <c r="Y37" s="109">
        <v>612</v>
      </c>
      <c r="Z37" s="109">
        <v>662</v>
      </c>
      <c r="AB37" s="129">
        <f>Z37/Z40*100</f>
        <v>77.699530516431921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127</v>
      </c>
      <c r="W38" s="109">
        <v>133</v>
      </c>
      <c r="X38" s="109">
        <v>135</v>
      </c>
      <c r="Y38" s="109">
        <v>155</v>
      </c>
      <c r="Z38" s="109">
        <v>190</v>
      </c>
      <c r="AB38" s="129">
        <f>Z38/Z40*100</f>
        <v>22.300469483568076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591</v>
      </c>
      <c r="W40" s="109">
        <v>749</v>
      </c>
      <c r="X40" s="109">
        <v>747</v>
      </c>
      <c r="Y40" s="109">
        <v>767</v>
      </c>
      <c r="Z40" s="109">
        <v>852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0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7</v>
      </c>
      <c r="W45" s="109">
        <v>0</v>
      </c>
      <c r="X45" s="109">
        <v>3</v>
      </c>
      <c r="Y45" s="109">
        <v>7</v>
      </c>
      <c r="Z45" s="109">
        <v>0</v>
      </c>
    </row>
    <row r="46" spans="19:32" x14ac:dyDescent="0.25">
      <c r="S46" s="112" t="s">
        <v>38</v>
      </c>
      <c r="T46" s="112"/>
      <c r="U46" s="109"/>
      <c r="V46" s="109">
        <v>20</v>
      </c>
      <c r="W46" s="109">
        <v>22</v>
      </c>
      <c r="X46" s="109">
        <v>24</v>
      </c>
      <c r="Y46" s="109">
        <v>11</v>
      </c>
      <c r="Z46" s="109">
        <v>26</v>
      </c>
    </row>
    <row r="47" spans="19:32" x14ac:dyDescent="0.25">
      <c r="S47" s="112" t="s">
        <v>39</v>
      </c>
      <c r="T47" s="112"/>
      <c r="U47" s="109"/>
      <c r="V47" s="109">
        <v>27</v>
      </c>
      <c r="W47" s="109">
        <v>34</v>
      </c>
      <c r="X47" s="109">
        <v>40</v>
      </c>
      <c r="Y47" s="109">
        <v>48</v>
      </c>
      <c r="Z47" s="109">
        <v>64</v>
      </c>
    </row>
    <row r="48" spans="19:32" x14ac:dyDescent="0.25">
      <c r="S48" s="112" t="s">
        <v>40</v>
      </c>
      <c r="T48" s="112"/>
      <c r="U48" s="109"/>
      <c r="V48" s="109">
        <v>88</v>
      </c>
      <c r="W48" s="109">
        <v>73</v>
      </c>
      <c r="X48" s="109">
        <v>73</v>
      </c>
      <c r="Y48" s="109">
        <v>76</v>
      </c>
      <c r="Z48" s="109">
        <v>72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46</v>
      </c>
      <c r="W49" s="109">
        <v>85</v>
      </c>
      <c r="X49" s="109">
        <v>69</v>
      </c>
      <c r="Y49" s="109">
        <v>82</v>
      </c>
      <c r="Z49" s="109">
        <v>100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MacDonnell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81</v>
      </c>
      <c r="W50" s="109">
        <v>69</v>
      </c>
      <c r="X50" s="109">
        <v>53</v>
      </c>
      <c r="Y50" s="109">
        <v>86</v>
      </c>
      <c r="Z50" s="109">
        <v>85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42</v>
      </c>
      <c r="W51" s="109">
        <v>48</v>
      </c>
      <c r="X51" s="109">
        <v>48</v>
      </c>
      <c r="Y51" s="109">
        <v>49</v>
      </c>
      <c r="Z51" s="109">
        <v>73</v>
      </c>
    </row>
    <row r="52" spans="1:26" ht="15" customHeight="1" x14ac:dyDescent="0.25">
      <c r="S52" s="112" t="s">
        <v>44</v>
      </c>
      <c r="T52" s="112"/>
      <c r="U52" s="109"/>
      <c r="V52" s="109">
        <v>42</v>
      </c>
      <c r="W52" s="109">
        <v>29</v>
      </c>
      <c r="X52" s="109">
        <v>43</v>
      </c>
      <c r="Y52" s="109">
        <v>36</v>
      </c>
      <c r="Z52" s="109">
        <v>38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39</v>
      </c>
      <c r="W53" s="109">
        <v>33</v>
      </c>
      <c r="X53" s="109">
        <v>27</v>
      </c>
      <c r="Y53" s="109">
        <v>54</v>
      </c>
      <c r="Z53" s="109">
        <v>46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32</v>
      </c>
      <c r="W54" s="109">
        <v>38</v>
      </c>
      <c r="X54" s="109">
        <v>35</v>
      </c>
      <c r="Y54" s="109">
        <v>50</v>
      </c>
      <c r="Z54" s="109">
        <v>42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17</v>
      </c>
      <c r="W55" s="109">
        <v>24</v>
      </c>
      <c r="X55" s="109">
        <v>17</v>
      </c>
      <c r="Y55" s="109">
        <v>26</v>
      </c>
      <c r="Z55" s="109">
        <v>27</v>
      </c>
    </row>
    <row r="56" spans="1:26" ht="15" customHeight="1" x14ac:dyDescent="0.25">
      <c r="S56" s="112" t="s">
        <v>48</v>
      </c>
      <c r="T56" s="112"/>
      <c r="U56" s="109"/>
      <c r="V56" s="109">
        <v>11</v>
      </c>
      <c r="W56" s="109">
        <v>6</v>
      </c>
      <c r="X56" s="109">
        <v>4</v>
      </c>
      <c r="Y56" s="109">
        <v>6</v>
      </c>
      <c r="Z56" s="109">
        <v>18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0</v>
      </c>
      <c r="W57" s="109">
        <v>0</v>
      </c>
      <c r="X57" s="109">
        <v>0</v>
      </c>
      <c r="Y57" s="109">
        <v>5</v>
      </c>
      <c r="Z57" s="109">
        <v>0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0</v>
      </c>
      <c r="W58" s="109">
        <v>0</v>
      </c>
      <c r="X58" s="109">
        <v>0</v>
      </c>
      <c r="Y58" s="109">
        <v>1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0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0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439</v>
      </c>
      <c r="W61" s="109">
        <v>456</v>
      </c>
      <c r="X61" s="109">
        <v>435</v>
      </c>
      <c r="Y61" s="109">
        <v>537</v>
      </c>
      <c r="Z61" s="109">
        <v>603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0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3</v>
      </c>
      <c r="W64" s="109">
        <v>7</v>
      </c>
      <c r="X64" s="109">
        <v>5</v>
      </c>
      <c r="Y64" s="109">
        <v>5</v>
      </c>
      <c r="Z64" s="109">
        <v>4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MacDonnell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25</v>
      </c>
      <c r="W65" s="109">
        <v>27</v>
      </c>
      <c r="X65" s="109">
        <v>28</v>
      </c>
      <c r="Y65" s="109">
        <v>24</v>
      </c>
      <c r="Z65" s="109">
        <v>37</v>
      </c>
    </row>
    <row r="66" spans="1:26" x14ac:dyDescent="0.25">
      <c r="S66" s="112" t="s">
        <v>39</v>
      </c>
      <c r="T66" s="112"/>
      <c r="U66" s="109"/>
      <c r="V66" s="109">
        <v>41</v>
      </c>
      <c r="W66" s="109">
        <v>42</v>
      </c>
      <c r="X66" s="109">
        <v>41</v>
      </c>
      <c r="Y66" s="109">
        <v>33</v>
      </c>
      <c r="Z66" s="109">
        <v>69</v>
      </c>
    </row>
    <row r="67" spans="1:26" x14ac:dyDescent="0.25">
      <c r="S67" s="112" t="s">
        <v>40</v>
      </c>
      <c r="T67" s="112"/>
      <c r="U67" s="109"/>
      <c r="V67" s="109">
        <v>101</v>
      </c>
      <c r="W67" s="109">
        <v>95</v>
      </c>
      <c r="X67" s="109">
        <v>94</v>
      </c>
      <c r="Y67" s="109">
        <v>77</v>
      </c>
      <c r="Z67" s="109">
        <v>85</v>
      </c>
    </row>
    <row r="68" spans="1:26" x14ac:dyDescent="0.25">
      <c r="S68" s="112" t="s">
        <v>41</v>
      </c>
      <c r="T68" s="112"/>
      <c r="U68" s="109"/>
      <c r="V68" s="109">
        <v>73</v>
      </c>
      <c r="W68" s="109">
        <v>78</v>
      </c>
      <c r="X68" s="109">
        <v>87</v>
      </c>
      <c r="Y68" s="109">
        <v>88</v>
      </c>
      <c r="Z68" s="109">
        <v>95</v>
      </c>
    </row>
    <row r="69" spans="1:26" x14ac:dyDescent="0.25">
      <c r="S69" s="112" t="s">
        <v>42</v>
      </c>
      <c r="T69" s="112"/>
      <c r="U69" s="109"/>
      <c r="V69" s="109">
        <v>44</v>
      </c>
      <c r="W69" s="109">
        <v>59</v>
      </c>
      <c r="X69" s="109">
        <v>66</v>
      </c>
      <c r="Y69" s="109">
        <v>69</v>
      </c>
      <c r="Z69" s="109">
        <v>90</v>
      </c>
    </row>
    <row r="70" spans="1:26" x14ac:dyDescent="0.25">
      <c r="S70" s="112" t="s">
        <v>43</v>
      </c>
      <c r="T70" s="112"/>
      <c r="U70" s="109"/>
      <c r="V70" s="109">
        <v>41</v>
      </c>
      <c r="W70" s="109">
        <v>60</v>
      </c>
      <c r="X70" s="109">
        <v>50</v>
      </c>
      <c r="Y70" s="109">
        <v>46</v>
      </c>
      <c r="Z70" s="109">
        <v>66</v>
      </c>
    </row>
    <row r="71" spans="1:26" x14ac:dyDescent="0.25">
      <c r="S71" s="112" t="s">
        <v>44</v>
      </c>
      <c r="T71" s="112"/>
      <c r="U71" s="109"/>
      <c r="V71" s="109">
        <v>24</v>
      </c>
      <c r="W71" s="109">
        <v>61</v>
      </c>
      <c r="X71" s="109">
        <v>49</v>
      </c>
      <c r="Y71" s="109">
        <v>55</v>
      </c>
      <c r="Z71" s="109">
        <v>53</v>
      </c>
    </row>
    <row r="72" spans="1:26" x14ac:dyDescent="0.25">
      <c r="S72" s="112" t="s">
        <v>45</v>
      </c>
      <c r="T72" s="112"/>
      <c r="U72" s="109"/>
      <c r="V72" s="109">
        <v>33</v>
      </c>
      <c r="W72" s="109">
        <v>38</v>
      </c>
      <c r="X72" s="109">
        <v>58</v>
      </c>
      <c r="Y72" s="109">
        <v>59</v>
      </c>
      <c r="Z72" s="109">
        <v>56</v>
      </c>
    </row>
    <row r="73" spans="1:26" x14ac:dyDescent="0.25">
      <c r="S73" s="112" t="s">
        <v>46</v>
      </c>
      <c r="T73" s="112"/>
      <c r="U73" s="109"/>
      <c r="V73" s="109">
        <v>19</v>
      </c>
      <c r="W73" s="109">
        <v>62</v>
      </c>
      <c r="X73" s="109">
        <v>41</v>
      </c>
      <c r="Y73" s="109">
        <v>37</v>
      </c>
      <c r="Z73" s="109">
        <v>39</v>
      </c>
    </row>
    <row r="74" spans="1:26" x14ac:dyDescent="0.25">
      <c r="S74" s="112" t="s">
        <v>47</v>
      </c>
      <c r="T74" s="112"/>
      <c r="U74" s="109"/>
      <c r="V74" s="109">
        <v>19</v>
      </c>
      <c r="W74" s="109">
        <v>34</v>
      </c>
      <c r="X74" s="109">
        <v>31</v>
      </c>
      <c r="Y74" s="109">
        <v>35</v>
      </c>
      <c r="Z74" s="109">
        <v>41</v>
      </c>
    </row>
    <row r="75" spans="1:26" x14ac:dyDescent="0.25">
      <c r="S75" s="112" t="s">
        <v>48</v>
      </c>
      <c r="T75" s="112"/>
      <c r="U75" s="109"/>
      <c r="V75" s="109">
        <v>7</v>
      </c>
      <c r="W75" s="109">
        <v>5</v>
      </c>
      <c r="X75" s="109">
        <v>9</v>
      </c>
      <c r="Y75" s="109">
        <v>15</v>
      </c>
      <c r="Z75" s="109">
        <v>7</v>
      </c>
    </row>
    <row r="76" spans="1:26" x14ac:dyDescent="0.25">
      <c r="S76" s="112" t="s">
        <v>49</v>
      </c>
      <c r="T76" s="112"/>
      <c r="U76" s="109"/>
      <c r="V76" s="109">
        <v>3</v>
      </c>
      <c r="W76" s="109">
        <v>5</v>
      </c>
      <c r="X76" s="109">
        <v>4</v>
      </c>
      <c r="Y76" s="109">
        <v>3</v>
      </c>
      <c r="Z76" s="109">
        <v>4</v>
      </c>
    </row>
    <row r="77" spans="1:26" x14ac:dyDescent="0.25">
      <c r="S77" s="112" t="s">
        <v>50</v>
      </c>
      <c r="T77" s="112"/>
      <c r="U77" s="109"/>
      <c r="V77" s="109">
        <v>0</v>
      </c>
      <c r="W77" s="109">
        <v>0</v>
      </c>
      <c r="X77" s="109">
        <v>5</v>
      </c>
      <c r="Y77" s="109">
        <v>0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437</v>
      </c>
      <c r="W80" s="109">
        <v>559</v>
      </c>
      <c r="X80" s="109">
        <v>573</v>
      </c>
      <c r="Y80" s="109">
        <v>546</v>
      </c>
      <c r="Z80" s="109">
        <v>655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MacDonnell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12</v>
      </c>
      <c r="W83" s="109">
        <v>18</v>
      </c>
      <c r="X83" s="109">
        <v>23</v>
      </c>
      <c r="Y83" s="109">
        <v>23</v>
      </c>
      <c r="Z83" s="109">
        <v>25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34</v>
      </c>
      <c r="W84" s="109">
        <v>34</v>
      </c>
      <c r="X84" s="109">
        <v>36</v>
      </c>
      <c r="Y84" s="109">
        <v>42</v>
      </c>
      <c r="Z84" s="109">
        <v>48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12</v>
      </c>
      <c r="W85" s="109">
        <v>23</v>
      </c>
      <c r="X85" s="109">
        <v>24</v>
      </c>
      <c r="Y85" s="109">
        <v>21</v>
      </c>
      <c r="Z85" s="109">
        <v>15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1,259</v>
      </c>
      <c r="D86" s="93">
        <f t="shared" ref="D86:D91" si="4">AD4</f>
        <v>0.15930018416206271</v>
      </c>
      <c r="E86" s="94">
        <f t="shared" ref="E86:E91" si="5">AD4</f>
        <v>0.15930018416206271</v>
      </c>
      <c r="F86" s="93">
        <f t="shared" ref="F86:F91" si="6">AF4</f>
        <v>0.43068181818181817</v>
      </c>
      <c r="G86" s="94">
        <f t="shared" ref="G86:G91" si="7">AF4</f>
        <v>0.43068181818181817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69</v>
      </c>
      <c r="W86" s="109">
        <v>118</v>
      </c>
      <c r="X86" s="109">
        <v>99</v>
      </c>
      <c r="Y86" s="109">
        <v>80</v>
      </c>
      <c r="Z86" s="109">
        <v>83</v>
      </c>
    </row>
    <row r="87" spans="1:30" ht="15" customHeight="1" x14ac:dyDescent="0.25">
      <c r="A87" s="95" t="s">
        <v>4</v>
      </c>
      <c r="B87" s="48"/>
      <c r="C87" s="56" t="str">
        <f t="shared" si="3"/>
        <v>597</v>
      </c>
      <c r="D87" s="93">
        <f t="shared" si="4"/>
        <v>0.1117318435754191</v>
      </c>
      <c r="E87" s="94">
        <f t="shared" si="5"/>
        <v>0.1117318435754191</v>
      </c>
      <c r="F87" s="93">
        <f t="shared" si="6"/>
        <v>0.35681818181818192</v>
      </c>
      <c r="G87" s="94">
        <f t="shared" si="7"/>
        <v>0.35681818181818192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4</v>
      </c>
      <c r="W87" s="109">
        <v>5</v>
      </c>
      <c r="X87" s="109">
        <v>7</v>
      </c>
      <c r="Y87" s="109">
        <v>10</v>
      </c>
      <c r="Z87" s="109">
        <v>12</v>
      </c>
    </row>
    <row r="88" spans="1:30" ht="15" customHeight="1" x14ac:dyDescent="0.25">
      <c r="A88" s="95" t="s">
        <v>5</v>
      </c>
      <c r="B88" s="48"/>
      <c r="C88" s="56" t="str">
        <f t="shared" si="3"/>
        <v>651</v>
      </c>
      <c r="D88" s="93">
        <f t="shared" si="4"/>
        <v>0.19230769230769229</v>
      </c>
      <c r="E88" s="94">
        <f t="shared" si="5"/>
        <v>0.19230769230769229</v>
      </c>
      <c r="F88" s="93">
        <f t="shared" si="6"/>
        <v>0.48291571753986329</v>
      </c>
      <c r="G88" s="94">
        <f t="shared" si="7"/>
        <v>0.48291571753986329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6</v>
      </c>
      <c r="W88" s="109">
        <v>3</v>
      </c>
      <c r="X88" s="109">
        <v>0</v>
      </c>
      <c r="Y88" s="109">
        <v>6</v>
      </c>
      <c r="Z88" s="109">
        <v>0</v>
      </c>
    </row>
    <row r="89" spans="1:30" ht="15" customHeight="1" x14ac:dyDescent="0.25">
      <c r="A89" s="48" t="s">
        <v>6</v>
      </c>
      <c r="B89" s="48"/>
      <c r="C89" s="56" t="str">
        <f t="shared" si="3"/>
        <v>849</v>
      </c>
      <c r="D89" s="93">
        <f t="shared" si="4"/>
        <v>0.106910039113429</v>
      </c>
      <c r="E89" s="94">
        <f t="shared" si="5"/>
        <v>0.106910039113429</v>
      </c>
      <c r="F89" s="93">
        <f t="shared" si="6"/>
        <v>0.43170320404721751</v>
      </c>
      <c r="G89" s="94">
        <f t="shared" si="7"/>
        <v>0.43170320404721751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13</v>
      </c>
      <c r="W89" s="109">
        <v>9</v>
      </c>
      <c r="X89" s="109">
        <v>9</v>
      </c>
      <c r="Y89" s="109">
        <v>15</v>
      </c>
      <c r="Z89" s="109">
        <v>11</v>
      </c>
    </row>
    <row r="90" spans="1:30" ht="15" customHeight="1" x14ac:dyDescent="0.25">
      <c r="A90" s="48" t="s">
        <v>96</v>
      </c>
      <c r="B90" s="48"/>
      <c r="C90" s="56" t="str">
        <f t="shared" si="3"/>
        <v>$25,523</v>
      </c>
      <c r="D90" s="93">
        <f t="shared" si="4"/>
        <v>0.27745939588077784</v>
      </c>
      <c r="E90" s="94">
        <f t="shared" si="5"/>
        <v>0.27745939588077784</v>
      </c>
      <c r="F90" s="93">
        <f t="shared" si="6"/>
        <v>0.27519360479640276</v>
      </c>
      <c r="G90" s="94">
        <f t="shared" si="7"/>
        <v>0.27519360479640276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27</v>
      </c>
      <c r="W90" s="109">
        <v>36</v>
      </c>
      <c r="X90" s="109">
        <v>41</v>
      </c>
      <c r="Y90" s="109">
        <v>42</v>
      </c>
      <c r="Z90" s="109">
        <v>50</v>
      </c>
    </row>
    <row r="91" spans="1:30" ht="15" customHeight="1" x14ac:dyDescent="0.25">
      <c r="A91" s="48" t="s">
        <v>7</v>
      </c>
      <c r="B91" s="48"/>
      <c r="C91" s="56" t="str">
        <f t="shared" si="3"/>
        <v>$31.0 mil</v>
      </c>
      <c r="D91" s="93">
        <f t="shared" si="4"/>
        <v>9.4674814700957732E-2</v>
      </c>
      <c r="E91" s="94">
        <f t="shared" si="5"/>
        <v>9.4674814700957732E-2</v>
      </c>
      <c r="F91" s="93">
        <f t="shared" si="6"/>
        <v>0.6329947815994954</v>
      </c>
      <c r="G91" s="94">
        <f t="shared" si="7"/>
        <v>0.6329947815994954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295</v>
      </c>
      <c r="W91" s="109">
        <v>345</v>
      </c>
      <c r="X91" s="109">
        <v>339</v>
      </c>
      <c r="Y91" s="109">
        <v>379</v>
      </c>
      <c r="Z91" s="109">
        <v>407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11</v>
      </c>
      <c r="W93" s="109">
        <v>21</v>
      </c>
      <c r="X93" s="109">
        <v>19</v>
      </c>
      <c r="Y93" s="109">
        <v>17</v>
      </c>
      <c r="Z93" s="109">
        <v>18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42</v>
      </c>
      <c r="W94" s="109">
        <v>61</v>
      </c>
      <c r="X94" s="109">
        <v>69</v>
      </c>
      <c r="Y94" s="109">
        <v>76</v>
      </c>
      <c r="Z94" s="109">
        <v>86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7</v>
      </c>
      <c r="W95" s="109">
        <v>5</v>
      </c>
      <c r="X95" s="109">
        <v>0</v>
      </c>
      <c r="Y95" s="109">
        <v>5</v>
      </c>
      <c r="Z95" s="109">
        <v>4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94</v>
      </c>
      <c r="W96" s="109">
        <v>170</v>
      </c>
      <c r="X96" s="109">
        <v>143</v>
      </c>
      <c r="Y96" s="109">
        <v>137</v>
      </c>
      <c r="Z96" s="109">
        <v>141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14</v>
      </c>
      <c r="W97" s="109">
        <v>24</v>
      </c>
      <c r="X97" s="109">
        <v>26</v>
      </c>
      <c r="Y97" s="109">
        <v>17</v>
      </c>
      <c r="Z97" s="109">
        <v>21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5</v>
      </c>
      <c r="W98" s="109">
        <v>12</v>
      </c>
      <c r="X98" s="109">
        <v>13</v>
      </c>
      <c r="Y98" s="109">
        <v>14</v>
      </c>
      <c r="Z98" s="109">
        <v>14</v>
      </c>
    </row>
    <row r="99" spans="1:32" ht="15" customHeight="1" x14ac:dyDescent="0.25">
      <c r="S99" s="112" t="s">
        <v>130</v>
      </c>
      <c r="T99" s="112"/>
      <c r="U99" s="109"/>
      <c r="V99" s="109">
        <v>6</v>
      </c>
      <c r="W99" s="109">
        <v>5</v>
      </c>
      <c r="X99" s="109">
        <v>0</v>
      </c>
      <c r="Y99" s="109">
        <v>3</v>
      </c>
      <c r="Z99" s="109">
        <v>0</v>
      </c>
    </row>
    <row r="100" spans="1:32" ht="15" customHeight="1" x14ac:dyDescent="0.25">
      <c r="S100" s="112" t="s">
        <v>58</v>
      </c>
      <c r="T100" s="112"/>
      <c r="U100" s="109"/>
      <c r="V100" s="109">
        <v>17</v>
      </c>
      <c r="W100" s="109">
        <v>16</v>
      </c>
      <c r="X100" s="109">
        <v>19</v>
      </c>
      <c r="Y100" s="109">
        <v>22</v>
      </c>
      <c r="Z100" s="109">
        <v>23</v>
      </c>
    </row>
    <row r="101" spans="1:32" x14ac:dyDescent="0.25">
      <c r="A101" s="16"/>
      <c r="S101" s="115" t="s">
        <v>53</v>
      </c>
      <c r="T101" s="115"/>
      <c r="U101" s="109"/>
      <c r="V101" s="109">
        <v>300</v>
      </c>
      <c r="W101" s="109">
        <v>406</v>
      </c>
      <c r="X101" s="109">
        <v>412</v>
      </c>
      <c r="Y101" s="109">
        <v>387</v>
      </c>
      <c r="Z101" s="109">
        <v>437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496</v>
      </c>
      <c r="W104" s="109">
        <v>504</v>
      </c>
      <c r="X104" s="109">
        <v>544</v>
      </c>
      <c r="Y104" s="109">
        <v>513</v>
      </c>
      <c r="Z104" s="109">
        <v>657</v>
      </c>
      <c r="AB104" s="106" t="str">
        <f>TEXT(Z104,"###,###")</f>
        <v>657</v>
      </c>
      <c r="AD104" s="127">
        <f>Z104/($Z$4)*100</f>
        <v>52.184273232724387</v>
      </c>
      <c r="AF104" s="106"/>
    </row>
    <row r="105" spans="1:32" x14ac:dyDescent="0.25">
      <c r="S105" s="112" t="s">
        <v>17</v>
      </c>
      <c r="T105" s="112"/>
      <c r="U105" s="109"/>
      <c r="V105" s="109">
        <v>335</v>
      </c>
      <c r="W105" s="109">
        <v>516</v>
      </c>
      <c r="X105" s="109">
        <v>505</v>
      </c>
      <c r="Y105" s="109">
        <v>537</v>
      </c>
      <c r="Z105" s="109">
        <v>581</v>
      </c>
      <c r="AB105" s="106" t="str">
        <f>TEXT(Z105,"###,###")</f>
        <v>581</v>
      </c>
      <c r="AD105" s="127">
        <f>Z105/($Z$4)*100</f>
        <v>46.147736298649718</v>
      </c>
      <c r="AF105" s="106"/>
    </row>
    <row r="106" spans="1:32" x14ac:dyDescent="0.25">
      <c r="S106" s="115" t="s">
        <v>53</v>
      </c>
      <c r="T106" s="115"/>
      <c r="U106" s="117"/>
      <c r="V106" s="117">
        <v>831</v>
      </c>
      <c r="W106" s="117">
        <v>1020</v>
      </c>
      <c r="X106" s="117">
        <v>1049</v>
      </c>
      <c r="Y106" s="117">
        <v>1050</v>
      </c>
      <c r="Z106" s="117">
        <v>1238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52</v>
      </c>
      <c r="W108" s="109">
        <v>52</v>
      </c>
      <c r="X108" s="109">
        <v>52</v>
      </c>
      <c r="Y108" s="109">
        <v>67</v>
      </c>
      <c r="Z108" s="109">
        <v>75</v>
      </c>
      <c r="AB108" s="106" t="str">
        <f>TEXT(Z108,"###,###")</f>
        <v>75</v>
      </c>
      <c r="AD108" s="127">
        <f>Z108/($Z$4)*100</f>
        <v>5.9571088165210488</v>
      </c>
      <c r="AF108" s="106"/>
    </row>
    <row r="109" spans="1:32" x14ac:dyDescent="0.25">
      <c r="S109" s="112" t="s">
        <v>20</v>
      </c>
      <c r="T109" s="112"/>
      <c r="U109" s="109"/>
      <c r="V109" s="109">
        <v>118</v>
      </c>
      <c r="W109" s="109">
        <v>170</v>
      </c>
      <c r="X109" s="109">
        <v>155</v>
      </c>
      <c r="Y109" s="109">
        <v>168</v>
      </c>
      <c r="Z109" s="109">
        <v>237</v>
      </c>
      <c r="AB109" s="106" t="str">
        <f>TEXT(Z109,"###,###")</f>
        <v>237</v>
      </c>
      <c r="AD109" s="127">
        <f>Z109/($Z$4)*100</f>
        <v>18.824463860206514</v>
      </c>
      <c r="AF109" s="106"/>
    </row>
    <row r="110" spans="1:32" x14ac:dyDescent="0.25">
      <c r="S110" s="112" t="s">
        <v>21</v>
      </c>
      <c r="T110" s="112"/>
      <c r="U110" s="109"/>
      <c r="V110" s="109">
        <v>290</v>
      </c>
      <c r="W110" s="109">
        <v>284</v>
      </c>
      <c r="X110" s="109">
        <v>292</v>
      </c>
      <c r="Y110" s="109">
        <v>268</v>
      </c>
      <c r="Z110" s="109">
        <v>337</v>
      </c>
      <c r="AB110" s="106" t="str">
        <f>TEXT(Z110,"###,###")</f>
        <v>337</v>
      </c>
      <c r="AD110" s="127">
        <f>Z110/($Z$4)*100</f>
        <v>26.767275615567911</v>
      </c>
      <c r="AF110" s="106"/>
    </row>
    <row r="111" spans="1:32" x14ac:dyDescent="0.25">
      <c r="S111" s="112" t="s">
        <v>22</v>
      </c>
      <c r="T111" s="112"/>
      <c r="U111" s="109"/>
      <c r="V111" s="109">
        <v>357</v>
      </c>
      <c r="W111" s="109">
        <v>505</v>
      </c>
      <c r="X111" s="109">
        <v>496</v>
      </c>
      <c r="Y111" s="109">
        <v>547</v>
      </c>
      <c r="Z111" s="109">
        <v>597</v>
      </c>
      <c r="AB111" s="106" t="str">
        <f>TEXT(Z111,"###,###")</f>
        <v>597</v>
      </c>
      <c r="AD111" s="127">
        <f>Z111/($Z$4)*100</f>
        <v>47.418586179507543</v>
      </c>
      <c r="AF111" s="106"/>
    </row>
    <row r="112" spans="1:32" x14ac:dyDescent="0.25">
      <c r="S112" s="115" t="s">
        <v>53</v>
      </c>
      <c r="T112" s="115"/>
      <c r="U112" s="109"/>
      <c r="V112" s="109">
        <v>875</v>
      </c>
      <c r="W112" s="109">
        <v>1022</v>
      </c>
      <c r="X112" s="109">
        <v>1009</v>
      </c>
      <c r="Y112" s="109">
        <v>1086</v>
      </c>
      <c r="Z112" s="109">
        <v>1260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37.74</v>
      </c>
      <c r="W118" s="128">
        <v>39.06</v>
      </c>
      <c r="X118" s="128">
        <v>38.909999999999997</v>
      </c>
      <c r="Y118" s="128">
        <v>39.770000000000003</v>
      </c>
      <c r="Z118" s="128">
        <v>38.700000000000003</v>
      </c>
      <c r="AB118" s="106" t="str">
        <f>TEXT(Z118,"##.0")</f>
        <v>38.7</v>
      </c>
    </row>
    <row r="120" spans="19:32" x14ac:dyDescent="0.25">
      <c r="S120" s="98" t="s">
        <v>98</v>
      </c>
      <c r="T120" s="109"/>
      <c r="U120" s="109"/>
      <c r="V120" s="109">
        <v>580</v>
      </c>
      <c r="W120" s="109">
        <v>737</v>
      </c>
      <c r="X120" s="109">
        <v>733</v>
      </c>
      <c r="Y120" s="109">
        <v>761</v>
      </c>
      <c r="Z120" s="109">
        <v>835</v>
      </c>
      <c r="AB120" s="106" t="str">
        <f>TEXT(Z120,"###,###")</f>
        <v>835</v>
      </c>
    </row>
    <row r="121" spans="19:32" x14ac:dyDescent="0.25">
      <c r="S121" s="98" t="s">
        <v>99</v>
      </c>
      <c r="T121" s="109"/>
      <c r="U121" s="109"/>
      <c r="V121" s="109">
        <v>0</v>
      </c>
      <c r="W121" s="109">
        <v>0</v>
      </c>
      <c r="X121" s="109">
        <v>0</v>
      </c>
      <c r="Y121" s="109">
        <v>0</v>
      </c>
      <c r="Z121" s="109">
        <v>0</v>
      </c>
      <c r="AB121" s="106" t="str">
        <f>TEXT(Z121,"###,###")</f>
        <v/>
      </c>
    </row>
    <row r="122" spans="19:32" x14ac:dyDescent="0.25">
      <c r="S122" s="98" t="s">
        <v>100</v>
      </c>
      <c r="T122" s="109"/>
      <c r="U122" s="109"/>
      <c r="V122" s="109">
        <v>8</v>
      </c>
      <c r="W122" s="109">
        <v>11</v>
      </c>
      <c r="X122" s="109">
        <v>12</v>
      </c>
      <c r="Y122" s="109">
        <v>6</v>
      </c>
      <c r="Z122" s="109">
        <v>9</v>
      </c>
      <c r="AB122" s="106" t="str">
        <f>TEXT(Z122,"###,###")</f>
        <v>9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588</v>
      </c>
      <c r="W124" s="109">
        <v>748</v>
      </c>
      <c r="X124" s="109">
        <v>745</v>
      </c>
      <c r="Y124" s="109">
        <v>767</v>
      </c>
      <c r="Z124" s="109">
        <v>844</v>
      </c>
      <c r="AB124" s="106" t="str">
        <f>TEXT(Z124,"###,###")</f>
        <v>844</v>
      </c>
      <c r="AD124" s="124">
        <f>Z124/$Z$7*100</f>
        <v>99.411071849234389</v>
      </c>
    </row>
    <row r="125" spans="19:32" x14ac:dyDescent="0.25">
      <c r="S125" s="98" t="s">
        <v>102</v>
      </c>
      <c r="T125" s="109"/>
      <c r="U125" s="109"/>
      <c r="V125" s="109">
        <v>8</v>
      </c>
      <c r="W125" s="109">
        <v>11</v>
      </c>
      <c r="X125" s="109">
        <v>12</v>
      </c>
      <c r="Y125" s="109">
        <v>6</v>
      </c>
      <c r="Z125" s="109">
        <v>9</v>
      </c>
      <c r="AB125" s="106" t="str">
        <f>TEXT(Z125,"###,###")</f>
        <v>9</v>
      </c>
      <c r="AD125" s="124">
        <f>Z125/$Z$7*100</f>
        <v>1.0600706713780919</v>
      </c>
    </row>
    <row r="127" spans="19:32" x14ac:dyDescent="0.25">
      <c r="S127" s="98" t="s">
        <v>103</v>
      </c>
      <c r="T127" s="109"/>
      <c r="U127" s="109"/>
      <c r="V127" s="109">
        <v>296</v>
      </c>
      <c r="W127" s="109">
        <v>342</v>
      </c>
      <c r="X127" s="109">
        <v>339</v>
      </c>
      <c r="Y127" s="109">
        <v>382</v>
      </c>
      <c r="Z127" s="109">
        <v>403</v>
      </c>
      <c r="AB127" s="106" t="str">
        <f>TEXT(Z127,"###,###")</f>
        <v>403</v>
      </c>
      <c r="AD127" s="124">
        <f>Z127/$Z$7*100</f>
        <v>47.467608951707888</v>
      </c>
    </row>
    <row r="128" spans="19:32" x14ac:dyDescent="0.25">
      <c r="S128" s="98" t="s">
        <v>104</v>
      </c>
      <c r="T128" s="109"/>
      <c r="U128" s="109"/>
      <c r="V128" s="109">
        <v>296</v>
      </c>
      <c r="W128" s="109">
        <v>401</v>
      </c>
      <c r="X128" s="109">
        <v>413</v>
      </c>
      <c r="Y128" s="109">
        <v>387</v>
      </c>
      <c r="Z128" s="109">
        <v>442</v>
      </c>
      <c r="AB128" s="106" t="str">
        <f>TEXT(Z128,"###,###")</f>
        <v>442</v>
      </c>
      <c r="AD128" s="124">
        <f>Z128/$Z$7*100</f>
        <v>52.061248527679624</v>
      </c>
    </row>
    <row r="130" spans="19:20" x14ac:dyDescent="0.25">
      <c r="S130" s="98" t="s">
        <v>156</v>
      </c>
      <c r="T130" s="124">
        <v>98.351001177856304</v>
      </c>
    </row>
    <row r="131" spans="19:20" x14ac:dyDescent="0.25">
      <c r="S131" s="98" t="s">
        <v>157</v>
      </c>
      <c r="T131" s="124">
        <v>0</v>
      </c>
    </row>
    <row r="132" spans="19:20" x14ac:dyDescent="0.25">
      <c r="S132" s="98" t="s">
        <v>158</v>
      </c>
      <c r="T132" s="124">
        <v>1.0600706713780919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6880CC0-79DE-4064-B180-D038CFEC828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4FF56A2C-B769-4D0C-9D92-DED2AEF9CAF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0609D892-B3AB-44AE-BC5C-258412EFEF0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9FE113E9-4A4F-4581-A58E-27F77B339AB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2414-8A00-4D75-AEAF-9E8FB793426D}">
  <sheetPr codeName="Sheet75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116</v>
      </c>
      <c r="T1" s="96"/>
      <c r="U1" s="96"/>
      <c r="V1" s="96"/>
      <c r="W1" s="96"/>
      <c r="X1" s="96"/>
      <c r="Y1" s="97" t="s">
        <v>145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116</v>
      </c>
      <c r="Y3" s="102" t="s">
        <v>145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13.12 Palmerston,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35281</v>
      </c>
      <c r="W4" s="105">
        <v>35445</v>
      </c>
      <c r="X4" s="105">
        <v>34277</v>
      </c>
      <c r="Y4" s="105">
        <v>36682</v>
      </c>
      <c r="Z4" s="105">
        <v>39971</v>
      </c>
      <c r="AB4" s="106" t="str">
        <f>TEXT(Z4,"###,###")</f>
        <v>39,971</v>
      </c>
      <c r="AD4" s="107">
        <f>Z4/Y4-1</f>
        <v>8.9662504770732232E-2</v>
      </c>
      <c r="AF4" s="107">
        <f>Z4/V4-1</f>
        <v>0.13293274000170063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18936</v>
      </c>
      <c r="W5" s="105">
        <v>18847</v>
      </c>
      <c r="X5" s="105">
        <v>18229</v>
      </c>
      <c r="Y5" s="105">
        <v>19277</v>
      </c>
      <c r="Z5" s="105">
        <v>20779</v>
      </c>
      <c r="AB5" s="106" t="str">
        <f>TEXT(Z5,"###,###")</f>
        <v>20,779</v>
      </c>
      <c r="AD5" s="107">
        <f t="shared" ref="AD5:AD9" si="0">Z5/Y5-1</f>
        <v>7.7916688281371549E-2</v>
      </c>
      <c r="AF5" s="107">
        <f t="shared" ref="AF5:AF9" si="1">Z5/V5-1</f>
        <v>9.7327841149133842E-2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16348</v>
      </c>
      <c r="W6" s="105">
        <v>16601</v>
      </c>
      <c r="X6" s="105">
        <v>16048</v>
      </c>
      <c r="Y6" s="105">
        <v>17369</v>
      </c>
      <c r="Z6" s="105">
        <v>19159</v>
      </c>
      <c r="AB6" s="106" t="str">
        <f>TEXT(Z6,"###,###")</f>
        <v>19,159</v>
      </c>
      <c r="AD6" s="107">
        <f t="shared" si="0"/>
        <v>0.10305717082157861</v>
      </c>
      <c r="AF6" s="107">
        <f t="shared" si="1"/>
        <v>0.17194763885490572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23542</v>
      </c>
      <c r="W7" s="105">
        <v>23592</v>
      </c>
      <c r="X7" s="105">
        <v>23476</v>
      </c>
      <c r="Y7" s="105">
        <v>24214</v>
      </c>
      <c r="Z7" s="105">
        <v>25005</v>
      </c>
      <c r="AB7" s="106" t="str">
        <f>TEXT(Z7,"###,###")</f>
        <v>25,005</v>
      </c>
      <c r="AD7" s="107">
        <f t="shared" si="0"/>
        <v>3.2667052118608986E-2</v>
      </c>
      <c r="AF7" s="107">
        <f t="shared" si="1"/>
        <v>6.2144252824738677E-2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39,971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25,005</v>
      </c>
      <c r="P8" s="64"/>
      <c r="S8" s="104" t="s">
        <v>83</v>
      </c>
      <c r="T8" s="105"/>
      <c r="U8" s="105"/>
      <c r="V8" s="105">
        <v>56741.34</v>
      </c>
      <c r="W8" s="105">
        <v>56464.44</v>
      </c>
      <c r="X8" s="105">
        <v>55594.79</v>
      </c>
      <c r="Y8" s="105">
        <v>57474.69</v>
      </c>
      <c r="Z8" s="105">
        <v>57622</v>
      </c>
      <c r="AB8" s="106" t="str">
        <f>TEXT(Z8,"$###,###")</f>
        <v>$57,622</v>
      </c>
      <c r="AD8" s="107">
        <f t="shared" si="0"/>
        <v>2.5630412273645042E-3</v>
      </c>
      <c r="AF8" s="107">
        <f t="shared" si="1"/>
        <v>1.5520606316312024E-2</v>
      </c>
    </row>
    <row r="9" spans="1:32" x14ac:dyDescent="0.25">
      <c r="A9" s="29" t="s">
        <v>14</v>
      </c>
      <c r="B9" s="68"/>
      <c r="C9" s="69"/>
      <c r="D9" s="70">
        <f>AD104</f>
        <v>73.500788071351735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51.937612477504501</v>
      </c>
      <c r="P9" s="71" t="s">
        <v>84</v>
      </c>
      <c r="S9" s="104" t="s">
        <v>7</v>
      </c>
      <c r="T9" s="105"/>
      <c r="U9" s="105"/>
      <c r="V9" s="105">
        <v>1728244173</v>
      </c>
      <c r="W9" s="105">
        <v>1678914778</v>
      </c>
      <c r="X9" s="105">
        <v>1658290018</v>
      </c>
      <c r="Y9" s="105">
        <v>1761026297</v>
      </c>
      <c r="Z9" s="105">
        <v>1887947346</v>
      </c>
      <c r="AB9" s="106" t="str">
        <f>TEXT(Z9/1000000,"$#,###.0")&amp;" mil"</f>
        <v>$1,887.9 mil</v>
      </c>
      <c r="AD9" s="107">
        <f t="shared" si="0"/>
        <v>7.2072205404437595E-2</v>
      </c>
      <c r="AF9" s="107">
        <f t="shared" si="1"/>
        <v>9.2407760138879302E-2</v>
      </c>
    </row>
    <row r="10" spans="1:32" x14ac:dyDescent="0.25">
      <c r="A10" s="29" t="s">
        <v>17</v>
      </c>
      <c r="B10" s="68"/>
      <c r="C10" s="69"/>
      <c r="D10" s="70">
        <f>AD105</f>
        <v>22.979159890920915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47.966406718656266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91.429714057188562</v>
      </c>
      <c r="P11" s="71" t="s">
        <v>84</v>
      </c>
      <c r="S11" s="104" t="s">
        <v>29</v>
      </c>
      <c r="T11" s="109"/>
      <c r="U11" s="109"/>
      <c r="V11" s="109">
        <v>33604</v>
      </c>
      <c r="W11" s="109">
        <v>33656</v>
      </c>
      <c r="X11" s="109">
        <v>32308</v>
      </c>
      <c r="Y11" s="109">
        <v>34623</v>
      </c>
      <c r="Z11" s="109">
        <v>37829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2.9434113177364529</v>
      </c>
      <c r="P12" s="71" t="s">
        <v>84</v>
      </c>
      <c r="S12" s="104" t="s">
        <v>30</v>
      </c>
      <c r="T12" s="109"/>
      <c r="U12" s="109"/>
      <c r="V12" s="109">
        <v>1679</v>
      </c>
      <c r="W12" s="109">
        <v>1793</v>
      </c>
      <c r="X12" s="109">
        <v>1971</v>
      </c>
      <c r="Y12" s="109">
        <v>2059</v>
      </c>
      <c r="Z12" s="109">
        <v>2145</v>
      </c>
    </row>
    <row r="13" spans="1:32" ht="15" customHeight="1" x14ac:dyDescent="0.25">
      <c r="A13" s="29" t="s">
        <v>19</v>
      </c>
      <c r="B13" s="69"/>
      <c r="C13" s="69"/>
      <c r="D13" s="70">
        <f>AD108</f>
        <v>9.104100472842811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5.6188762247550494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13.534812739235946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38.1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24.17002326686848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21.861506476891094</v>
      </c>
      <c r="P15" s="71" t="s">
        <v>84</v>
      </c>
      <c r="S15" s="112" t="s">
        <v>60</v>
      </c>
      <c r="T15" s="112"/>
      <c r="U15" s="113"/>
      <c r="V15" s="113">
        <v>462</v>
      </c>
      <c r="W15" s="113">
        <v>431</v>
      </c>
      <c r="X15" s="113">
        <v>323</v>
      </c>
      <c r="Y15" s="109">
        <v>348</v>
      </c>
      <c r="Z15" s="109">
        <v>384</v>
      </c>
      <c r="AB15" s="114">
        <f t="shared" ref="AB15:AB34" si="2">IF(Z15="np",0,Z15/$Z$34)</f>
        <v>9.6062440586381151E-3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49.673513297140424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78.138493523108906</v>
      </c>
      <c r="P16" s="36" t="s">
        <v>84</v>
      </c>
      <c r="S16" s="112" t="s">
        <v>61</v>
      </c>
      <c r="T16" s="112"/>
      <c r="U16" s="113"/>
      <c r="V16" s="113">
        <v>639</v>
      </c>
      <c r="W16" s="113">
        <v>675</v>
      </c>
      <c r="X16" s="113">
        <v>703</v>
      </c>
      <c r="Y16" s="109">
        <v>746</v>
      </c>
      <c r="Z16" s="109">
        <v>802</v>
      </c>
      <c r="AB16" s="114">
        <f t="shared" si="2"/>
        <v>2.0063040976634812E-2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1316</v>
      </c>
      <c r="W17" s="113">
        <v>1307</v>
      </c>
      <c r="X17" s="113">
        <v>1218</v>
      </c>
      <c r="Y17" s="109">
        <v>1276</v>
      </c>
      <c r="Z17" s="109">
        <v>1300</v>
      </c>
      <c r="AB17" s="114">
        <f t="shared" si="2"/>
        <v>3.2521138740181116E-2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419</v>
      </c>
      <c r="W18" s="113">
        <v>405</v>
      </c>
      <c r="X18" s="113">
        <v>422</v>
      </c>
      <c r="Y18" s="109">
        <v>440</v>
      </c>
      <c r="Z18" s="109">
        <v>438</v>
      </c>
      <c r="AB18" s="114">
        <f t="shared" si="2"/>
        <v>1.09571221293841E-2</v>
      </c>
    </row>
    <row r="19" spans="1:28" x14ac:dyDescent="0.25">
      <c r="A19" s="60" t="str">
        <f>$S$1&amp;" ("&amp;$V$2&amp;" to "&amp;$Z$2&amp;")"</f>
        <v>Palmerston (2017-18 to 2021-22)</v>
      </c>
      <c r="B19" s="60"/>
      <c r="C19" s="60"/>
      <c r="D19" s="60"/>
      <c r="E19" s="60"/>
      <c r="F19" s="60"/>
      <c r="G19" s="60" t="str">
        <f>$S$1&amp;" ("&amp;$V$2&amp;" to "&amp;$Z$2&amp;")"</f>
        <v>Palmerston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4390</v>
      </c>
      <c r="W19" s="113">
        <v>3895</v>
      </c>
      <c r="X19" s="113">
        <v>3572</v>
      </c>
      <c r="Y19" s="109">
        <v>3849</v>
      </c>
      <c r="Z19" s="109">
        <v>4103</v>
      </c>
      <c r="AB19" s="114">
        <f t="shared" si="2"/>
        <v>0.10264171711612548</v>
      </c>
    </row>
    <row r="20" spans="1:28" x14ac:dyDescent="0.25">
      <c r="S20" s="112" t="s">
        <v>65</v>
      </c>
      <c r="T20" s="112"/>
      <c r="U20" s="113"/>
      <c r="V20" s="113">
        <v>1060</v>
      </c>
      <c r="W20" s="113">
        <v>1077</v>
      </c>
      <c r="X20" s="113">
        <v>1044</v>
      </c>
      <c r="Y20" s="109">
        <v>1066</v>
      </c>
      <c r="Z20" s="109">
        <v>1101</v>
      </c>
      <c r="AB20" s="114">
        <f t="shared" si="2"/>
        <v>2.7542902886876469E-2</v>
      </c>
    </row>
    <row r="21" spans="1:28" x14ac:dyDescent="0.25">
      <c r="S21" s="112" t="s">
        <v>66</v>
      </c>
      <c r="T21" s="112"/>
      <c r="U21" s="113"/>
      <c r="V21" s="113">
        <v>3221</v>
      </c>
      <c r="W21" s="113">
        <v>3160</v>
      </c>
      <c r="X21" s="113">
        <v>2971</v>
      </c>
      <c r="Y21" s="109">
        <v>3134</v>
      </c>
      <c r="Z21" s="109">
        <v>3673</v>
      </c>
      <c r="AB21" s="114">
        <f t="shared" si="2"/>
        <v>9.1884725071296344E-2</v>
      </c>
    </row>
    <row r="22" spans="1:28" x14ac:dyDescent="0.25">
      <c r="S22" s="112" t="s">
        <v>67</v>
      </c>
      <c r="T22" s="112"/>
      <c r="U22" s="113"/>
      <c r="V22" s="113">
        <v>2701</v>
      </c>
      <c r="W22" s="113">
        <v>2583</v>
      </c>
      <c r="X22" s="113">
        <v>2581</v>
      </c>
      <c r="Y22" s="109">
        <v>3060</v>
      </c>
      <c r="Z22" s="109">
        <v>3435</v>
      </c>
      <c r="AB22" s="114">
        <f t="shared" si="2"/>
        <v>8.5930855055786265E-2</v>
      </c>
    </row>
    <row r="23" spans="1:28" x14ac:dyDescent="0.25">
      <c r="S23" s="112" t="s">
        <v>68</v>
      </c>
      <c r="T23" s="112"/>
      <c r="U23" s="113"/>
      <c r="V23" s="113">
        <v>1597</v>
      </c>
      <c r="W23" s="113">
        <v>1693</v>
      </c>
      <c r="X23" s="113">
        <v>1695</v>
      </c>
      <c r="Y23" s="109">
        <v>1730</v>
      </c>
      <c r="Z23" s="109">
        <v>2028</v>
      </c>
      <c r="AB23" s="114">
        <f t="shared" si="2"/>
        <v>5.0732976434682546E-2</v>
      </c>
    </row>
    <row r="24" spans="1:28" x14ac:dyDescent="0.25">
      <c r="S24" s="112" t="s">
        <v>69</v>
      </c>
      <c r="T24" s="112"/>
      <c r="U24" s="113"/>
      <c r="V24" s="113">
        <v>177</v>
      </c>
      <c r="W24" s="113">
        <v>166</v>
      </c>
      <c r="X24" s="113">
        <v>129</v>
      </c>
      <c r="Y24" s="109">
        <v>123</v>
      </c>
      <c r="Z24" s="109">
        <v>168</v>
      </c>
      <c r="AB24" s="114">
        <f t="shared" si="2"/>
        <v>4.2027317756541749E-3</v>
      </c>
    </row>
    <row r="25" spans="1:28" x14ac:dyDescent="0.25">
      <c r="S25" s="112" t="s">
        <v>70</v>
      </c>
      <c r="T25" s="112"/>
      <c r="U25" s="113"/>
      <c r="V25" s="113">
        <v>659</v>
      </c>
      <c r="W25" s="113">
        <v>606</v>
      </c>
      <c r="X25" s="113">
        <v>573</v>
      </c>
      <c r="Y25" s="109">
        <v>519</v>
      </c>
      <c r="Z25" s="109">
        <v>598</v>
      </c>
      <c r="AB25" s="114">
        <f t="shared" si="2"/>
        <v>1.4959723820483314E-2</v>
      </c>
    </row>
    <row r="26" spans="1:28" x14ac:dyDescent="0.25">
      <c r="S26" s="112" t="s">
        <v>71</v>
      </c>
      <c r="T26" s="112"/>
      <c r="U26" s="113"/>
      <c r="V26" s="113">
        <v>588</v>
      </c>
      <c r="W26" s="113">
        <v>581</v>
      </c>
      <c r="X26" s="113">
        <v>572</v>
      </c>
      <c r="Y26" s="109">
        <v>598</v>
      </c>
      <c r="Z26" s="109">
        <v>596</v>
      </c>
      <c r="AB26" s="114">
        <f t="shared" si="2"/>
        <v>1.4909691299344574E-2</v>
      </c>
    </row>
    <row r="27" spans="1:28" x14ac:dyDescent="0.25">
      <c r="S27" s="112" t="s">
        <v>72</v>
      </c>
      <c r="T27" s="112"/>
      <c r="U27" s="113"/>
      <c r="V27" s="113">
        <v>1910</v>
      </c>
      <c r="W27" s="113">
        <v>1825</v>
      </c>
      <c r="X27" s="113">
        <v>1632</v>
      </c>
      <c r="Y27" s="109">
        <v>1717</v>
      </c>
      <c r="Z27" s="109">
        <v>1976</v>
      </c>
      <c r="AB27" s="114">
        <f t="shared" si="2"/>
        <v>4.9432130885075296E-2</v>
      </c>
    </row>
    <row r="28" spans="1:28" x14ac:dyDescent="0.25">
      <c r="S28" s="112" t="s">
        <v>73</v>
      </c>
      <c r="T28" s="112"/>
      <c r="U28" s="113"/>
      <c r="V28" s="113">
        <v>2972</v>
      </c>
      <c r="W28" s="113">
        <v>3107</v>
      </c>
      <c r="X28" s="113">
        <v>2980</v>
      </c>
      <c r="Y28" s="109">
        <v>3074</v>
      </c>
      <c r="Z28" s="109">
        <v>3350</v>
      </c>
      <c r="AB28" s="114">
        <f t="shared" si="2"/>
        <v>8.3804472907389807E-2</v>
      </c>
    </row>
    <row r="29" spans="1:28" x14ac:dyDescent="0.25">
      <c r="S29" s="112" t="s">
        <v>74</v>
      </c>
      <c r="T29" s="112"/>
      <c r="U29" s="113"/>
      <c r="V29" s="113">
        <v>4476</v>
      </c>
      <c r="W29" s="113">
        <v>4891</v>
      </c>
      <c r="X29" s="113">
        <v>4692</v>
      </c>
      <c r="Y29" s="109">
        <v>4956</v>
      </c>
      <c r="Z29" s="109">
        <v>5884</v>
      </c>
      <c r="AB29" s="114">
        <f t="shared" si="2"/>
        <v>0.14719567719017362</v>
      </c>
    </row>
    <row r="30" spans="1:28" x14ac:dyDescent="0.25">
      <c r="S30" s="112" t="s">
        <v>75</v>
      </c>
      <c r="T30" s="112"/>
      <c r="U30" s="113"/>
      <c r="V30" s="113">
        <v>2491</v>
      </c>
      <c r="W30" s="113">
        <v>2574</v>
      </c>
      <c r="X30" s="113">
        <v>2522</v>
      </c>
      <c r="Y30" s="109">
        <v>2745</v>
      </c>
      <c r="Z30" s="109">
        <v>3217</v>
      </c>
      <c r="AB30" s="114">
        <f t="shared" si="2"/>
        <v>8.0477310251663575E-2</v>
      </c>
    </row>
    <row r="31" spans="1:28" x14ac:dyDescent="0.25">
      <c r="S31" s="112" t="s">
        <v>76</v>
      </c>
      <c r="T31" s="112"/>
      <c r="U31" s="113"/>
      <c r="V31" s="113">
        <v>2386</v>
      </c>
      <c r="W31" s="113">
        <v>3548</v>
      </c>
      <c r="X31" s="113">
        <v>3820</v>
      </c>
      <c r="Y31" s="109">
        <v>4460</v>
      </c>
      <c r="Z31" s="109">
        <v>3839</v>
      </c>
      <c r="AB31" s="114">
        <f t="shared" si="2"/>
        <v>9.6037424325811777E-2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785</v>
      </c>
      <c r="W32" s="113">
        <v>835</v>
      </c>
      <c r="X32" s="113">
        <v>725</v>
      </c>
      <c r="Y32" s="109">
        <v>741</v>
      </c>
      <c r="Z32" s="109">
        <v>890</v>
      </c>
      <c r="AB32" s="114">
        <f t="shared" si="2"/>
        <v>2.2264471906739379E-2</v>
      </c>
    </row>
    <row r="33" spans="19:32" x14ac:dyDescent="0.25">
      <c r="S33" s="112" t="s">
        <v>78</v>
      </c>
      <c r="T33" s="112"/>
      <c r="U33" s="113"/>
      <c r="V33" s="113">
        <v>1299</v>
      </c>
      <c r="W33" s="113">
        <v>1315</v>
      </c>
      <c r="X33" s="113">
        <v>1418</v>
      </c>
      <c r="Y33" s="109">
        <v>1615</v>
      </c>
      <c r="Z33" s="109">
        <v>1731</v>
      </c>
      <c r="AB33" s="114">
        <f t="shared" si="2"/>
        <v>4.3303147045579624E-2</v>
      </c>
    </row>
    <row r="34" spans="19:32" x14ac:dyDescent="0.25">
      <c r="S34" s="115" t="s">
        <v>53</v>
      </c>
      <c r="T34" s="115"/>
      <c r="U34" s="116"/>
      <c r="V34" s="116">
        <v>35281</v>
      </c>
      <c r="W34" s="116">
        <v>35448</v>
      </c>
      <c r="X34" s="116">
        <v>34280</v>
      </c>
      <c r="Y34" s="117">
        <v>36682</v>
      </c>
      <c r="Z34" s="117">
        <v>39974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19495</v>
      </c>
      <c r="W37" s="109">
        <v>18986</v>
      </c>
      <c r="X37" s="109">
        <v>18862</v>
      </c>
      <c r="Y37" s="109">
        <v>19363</v>
      </c>
      <c r="Z37" s="109">
        <v>19544</v>
      </c>
      <c r="AB37" s="129">
        <f>Z37/Z40*100</f>
        <v>78.138493523108906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4051</v>
      </c>
      <c r="W38" s="109">
        <v>4602</v>
      </c>
      <c r="X38" s="109">
        <v>4618</v>
      </c>
      <c r="Y38" s="109">
        <v>4853</v>
      </c>
      <c r="Z38" s="109">
        <v>5468</v>
      </c>
      <c r="AB38" s="129">
        <f>Z38/Z40*100</f>
        <v>21.861506476891094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23546</v>
      </c>
      <c r="W40" s="109">
        <v>23588</v>
      </c>
      <c r="X40" s="109">
        <v>23480</v>
      </c>
      <c r="Y40" s="109">
        <v>24216</v>
      </c>
      <c r="Z40" s="109">
        <v>25012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23</v>
      </c>
      <c r="W44" s="109">
        <v>23</v>
      </c>
      <c r="X44" s="109">
        <v>23</v>
      </c>
      <c r="Y44" s="109">
        <v>33</v>
      </c>
      <c r="Z44" s="109">
        <v>60</v>
      </c>
    </row>
    <row r="45" spans="19:32" x14ac:dyDescent="0.25">
      <c r="S45" s="112" t="s">
        <v>37</v>
      </c>
      <c r="T45" s="112"/>
      <c r="U45" s="109"/>
      <c r="V45" s="109">
        <v>351</v>
      </c>
      <c r="W45" s="109">
        <v>363</v>
      </c>
      <c r="X45" s="109">
        <v>375</v>
      </c>
      <c r="Y45" s="109">
        <v>459</v>
      </c>
      <c r="Z45" s="109">
        <v>576</v>
      </c>
    </row>
    <row r="46" spans="19:32" x14ac:dyDescent="0.25">
      <c r="S46" s="112" t="s">
        <v>38</v>
      </c>
      <c r="T46" s="112"/>
      <c r="U46" s="109"/>
      <c r="V46" s="109">
        <v>1102</v>
      </c>
      <c r="W46" s="109">
        <v>922</v>
      </c>
      <c r="X46" s="109">
        <v>816</v>
      </c>
      <c r="Y46" s="109">
        <v>981</v>
      </c>
      <c r="Z46" s="109">
        <v>1239</v>
      </c>
    </row>
    <row r="47" spans="19:32" x14ac:dyDescent="0.25">
      <c r="S47" s="112" t="s">
        <v>39</v>
      </c>
      <c r="T47" s="112"/>
      <c r="U47" s="109"/>
      <c r="V47" s="109">
        <v>2017</v>
      </c>
      <c r="W47" s="109">
        <v>1963</v>
      </c>
      <c r="X47" s="109">
        <v>1771</v>
      </c>
      <c r="Y47" s="109">
        <v>1802</v>
      </c>
      <c r="Z47" s="109">
        <v>1947</v>
      </c>
    </row>
    <row r="48" spans="19:32" x14ac:dyDescent="0.25">
      <c r="S48" s="112" t="s">
        <v>40</v>
      </c>
      <c r="T48" s="112"/>
      <c r="U48" s="109"/>
      <c r="V48" s="109">
        <v>2776</v>
      </c>
      <c r="W48" s="109">
        <v>2732</v>
      </c>
      <c r="X48" s="109">
        <v>2560</v>
      </c>
      <c r="Y48" s="109">
        <v>2816</v>
      </c>
      <c r="Z48" s="109">
        <v>3010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2960</v>
      </c>
      <c r="W49" s="109">
        <v>2970</v>
      </c>
      <c r="X49" s="109">
        <v>2923</v>
      </c>
      <c r="Y49" s="109">
        <v>2862</v>
      </c>
      <c r="Z49" s="109">
        <v>3139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Palmerston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2442</v>
      </c>
      <c r="W50" s="109">
        <v>2419</v>
      </c>
      <c r="X50" s="109">
        <v>2398</v>
      </c>
      <c r="Y50" s="109">
        <v>2543</v>
      </c>
      <c r="Z50" s="109">
        <v>2665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2010</v>
      </c>
      <c r="W51" s="109">
        <v>2016</v>
      </c>
      <c r="X51" s="109">
        <v>1940</v>
      </c>
      <c r="Y51" s="109">
        <v>2097</v>
      </c>
      <c r="Z51" s="109">
        <v>2124</v>
      </c>
    </row>
    <row r="52" spans="1:26" ht="15" customHeight="1" x14ac:dyDescent="0.25">
      <c r="S52" s="112" t="s">
        <v>44</v>
      </c>
      <c r="T52" s="112"/>
      <c r="U52" s="109"/>
      <c r="V52" s="109">
        <v>1756</v>
      </c>
      <c r="W52" s="109">
        <v>1818</v>
      </c>
      <c r="X52" s="109">
        <v>1797</v>
      </c>
      <c r="Y52" s="109">
        <v>1705</v>
      </c>
      <c r="Z52" s="109">
        <v>1750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1430</v>
      </c>
      <c r="W53" s="109">
        <v>1466</v>
      </c>
      <c r="X53" s="109">
        <v>1442</v>
      </c>
      <c r="Y53" s="109">
        <v>1582</v>
      </c>
      <c r="Z53" s="109">
        <v>1673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1004</v>
      </c>
      <c r="W54" s="109">
        <v>1036</v>
      </c>
      <c r="X54" s="109">
        <v>1041</v>
      </c>
      <c r="Y54" s="109">
        <v>1157</v>
      </c>
      <c r="Z54" s="109">
        <v>1262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725</v>
      </c>
      <c r="W55" s="109">
        <v>712</v>
      </c>
      <c r="X55" s="109">
        <v>703</v>
      </c>
      <c r="Y55" s="109">
        <v>763</v>
      </c>
      <c r="Z55" s="109">
        <v>777</v>
      </c>
    </row>
    <row r="56" spans="1:26" ht="15" customHeight="1" x14ac:dyDescent="0.25">
      <c r="S56" s="112" t="s">
        <v>48</v>
      </c>
      <c r="T56" s="112"/>
      <c r="U56" s="109"/>
      <c r="V56" s="109">
        <v>252</v>
      </c>
      <c r="W56" s="109">
        <v>286</v>
      </c>
      <c r="X56" s="109">
        <v>310</v>
      </c>
      <c r="Y56" s="109">
        <v>348</v>
      </c>
      <c r="Z56" s="109">
        <v>398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69</v>
      </c>
      <c r="W57" s="109">
        <v>91</v>
      </c>
      <c r="X57" s="109">
        <v>94</v>
      </c>
      <c r="Y57" s="109">
        <v>90</v>
      </c>
      <c r="Z57" s="109">
        <v>118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20</v>
      </c>
      <c r="W58" s="109">
        <v>27</v>
      </c>
      <c r="X58" s="109">
        <v>20</v>
      </c>
      <c r="Y58" s="109">
        <v>27</v>
      </c>
      <c r="Z58" s="109">
        <v>23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7</v>
      </c>
      <c r="W59" s="109">
        <v>10</v>
      </c>
      <c r="X59" s="109">
        <v>8</v>
      </c>
      <c r="Y59" s="109">
        <v>9</v>
      </c>
      <c r="Z59" s="109">
        <v>16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5</v>
      </c>
      <c r="X60" s="109">
        <v>0</v>
      </c>
      <c r="Y60" s="109">
        <v>3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18940</v>
      </c>
      <c r="W61" s="109">
        <v>18852</v>
      </c>
      <c r="X61" s="109">
        <v>18225</v>
      </c>
      <c r="Y61" s="109">
        <v>19277</v>
      </c>
      <c r="Z61" s="109">
        <v>20781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47</v>
      </c>
      <c r="W63" s="109">
        <v>55</v>
      </c>
      <c r="X63" s="109">
        <v>39</v>
      </c>
      <c r="Y63" s="109">
        <v>55</v>
      </c>
      <c r="Z63" s="109">
        <v>69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466</v>
      </c>
      <c r="W64" s="109">
        <v>459</v>
      </c>
      <c r="X64" s="109">
        <v>428</v>
      </c>
      <c r="Y64" s="109">
        <v>559</v>
      </c>
      <c r="Z64" s="109">
        <v>674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Palmerston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1189</v>
      </c>
      <c r="W65" s="109">
        <v>1063</v>
      </c>
      <c r="X65" s="109">
        <v>1010</v>
      </c>
      <c r="Y65" s="109">
        <v>1122</v>
      </c>
      <c r="Z65" s="109">
        <v>1365</v>
      </c>
    </row>
    <row r="66" spans="1:26" x14ac:dyDescent="0.25">
      <c r="S66" s="112" t="s">
        <v>39</v>
      </c>
      <c r="T66" s="112"/>
      <c r="U66" s="109"/>
      <c r="V66" s="109">
        <v>1771</v>
      </c>
      <c r="W66" s="109">
        <v>1764</v>
      </c>
      <c r="X66" s="109">
        <v>1580</v>
      </c>
      <c r="Y66" s="109">
        <v>1731</v>
      </c>
      <c r="Z66" s="109">
        <v>1851</v>
      </c>
    </row>
    <row r="67" spans="1:26" x14ac:dyDescent="0.25">
      <c r="S67" s="112" t="s">
        <v>40</v>
      </c>
      <c r="T67" s="112"/>
      <c r="U67" s="109"/>
      <c r="V67" s="109">
        <v>2497</v>
      </c>
      <c r="W67" s="109">
        <v>2572</v>
      </c>
      <c r="X67" s="109">
        <v>2357</v>
      </c>
      <c r="Y67" s="109">
        <v>2574</v>
      </c>
      <c r="Z67" s="109">
        <v>2740</v>
      </c>
    </row>
    <row r="68" spans="1:26" x14ac:dyDescent="0.25">
      <c r="S68" s="112" t="s">
        <v>41</v>
      </c>
      <c r="T68" s="112"/>
      <c r="U68" s="109"/>
      <c r="V68" s="109">
        <v>2424</v>
      </c>
      <c r="W68" s="109">
        <v>2343</v>
      </c>
      <c r="X68" s="109">
        <v>2325</v>
      </c>
      <c r="Y68" s="109">
        <v>2506</v>
      </c>
      <c r="Z68" s="109">
        <v>2717</v>
      </c>
    </row>
    <row r="69" spans="1:26" x14ac:dyDescent="0.25">
      <c r="S69" s="112" t="s">
        <v>42</v>
      </c>
      <c r="T69" s="112"/>
      <c r="U69" s="109"/>
      <c r="V69" s="109">
        <v>2007</v>
      </c>
      <c r="W69" s="109">
        <v>2131</v>
      </c>
      <c r="X69" s="109">
        <v>2153</v>
      </c>
      <c r="Y69" s="109">
        <v>2248</v>
      </c>
      <c r="Z69" s="109">
        <v>2470</v>
      </c>
    </row>
    <row r="70" spans="1:26" x14ac:dyDescent="0.25">
      <c r="S70" s="112" t="s">
        <v>43</v>
      </c>
      <c r="T70" s="112"/>
      <c r="U70" s="109"/>
      <c r="V70" s="109">
        <v>1657</v>
      </c>
      <c r="W70" s="109">
        <v>1730</v>
      </c>
      <c r="X70" s="109">
        <v>1702</v>
      </c>
      <c r="Y70" s="109">
        <v>1831</v>
      </c>
      <c r="Z70" s="109">
        <v>2037</v>
      </c>
    </row>
    <row r="71" spans="1:26" x14ac:dyDescent="0.25">
      <c r="S71" s="112" t="s">
        <v>44</v>
      </c>
      <c r="T71" s="112"/>
      <c r="U71" s="109"/>
      <c r="V71" s="109">
        <v>1487</v>
      </c>
      <c r="W71" s="109">
        <v>1525</v>
      </c>
      <c r="X71" s="109">
        <v>1526</v>
      </c>
      <c r="Y71" s="109">
        <v>1551</v>
      </c>
      <c r="Z71" s="109">
        <v>1664</v>
      </c>
    </row>
    <row r="72" spans="1:26" x14ac:dyDescent="0.25">
      <c r="S72" s="112" t="s">
        <v>45</v>
      </c>
      <c r="T72" s="112"/>
      <c r="U72" s="109"/>
      <c r="V72" s="109">
        <v>1175</v>
      </c>
      <c r="W72" s="109">
        <v>1171</v>
      </c>
      <c r="X72" s="109">
        <v>1191</v>
      </c>
      <c r="Y72" s="109">
        <v>1291</v>
      </c>
      <c r="Z72" s="109">
        <v>1418</v>
      </c>
    </row>
    <row r="73" spans="1:26" x14ac:dyDescent="0.25">
      <c r="S73" s="112" t="s">
        <v>46</v>
      </c>
      <c r="T73" s="112"/>
      <c r="U73" s="109"/>
      <c r="V73" s="109">
        <v>910</v>
      </c>
      <c r="W73" s="109">
        <v>971</v>
      </c>
      <c r="X73" s="109">
        <v>905</v>
      </c>
      <c r="Y73" s="109">
        <v>974</v>
      </c>
      <c r="Z73" s="109">
        <v>1070</v>
      </c>
    </row>
    <row r="74" spans="1:26" x14ac:dyDescent="0.25">
      <c r="S74" s="112" t="s">
        <v>47</v>
      </c>
      <c r="T74" s="112"/>
      <c r="U74" s="109"/>
      <c r="V74" s="109">
        <v>457</v>
      </c>
      <c r="W74" s="109">
        <v>498</v>
      </c>
      <c r="X74" s="109">
        <v>518</v>
      </c>
      <c r="Y74" s="109">
        <v>574</v>
      </c>
      <c r="Z74" s="109">
        <v>674</v>
      </c>
    </row>
    <row r="75" spans="1:26" x14ac:dyDescent="0.25">
      <c r="S75" s="112" t="s">
        <v>48</v>
      </c>
      <c r="T75" s="112"/>
      <c r="U75" s="109"/>
      <c r="V75" s="109">
        <v>204</v>
      </c>
      <c r="W75" s="109">
        <v>208</v>
      </c>
      <c r="X75" s="109">
        <v>233</v>
      </c>
      <c r="Y75" s="109">
        <v>241</v>
      </c>
      <c r="Z75" s="109">
        <v>278</v>
      </c>
    </row>
    <row r="76" spans="1:26" x14ac:dyDescent="0.25">
      <c r="S76" s="112" t="s">
        <v>49</v>
      </c>
      <c r="T76" s="112"/>
      <c r="U76" s="109"/>
      <c r="V76" s="109">
        <v>61</v>
      </c>
      <c r="W76" s="109">
        <v>67</v>
      </c>
      <c r="X76" s="109">
        <v>75</v>
      </c>
      <c r="Y76" s="109">
        <v>93</v>
      </c>
      <c r="Z76" s="109">
        <v>90</v>
      </c>
    </row>
    <row r="77" spans="1:26" x14ac:dyDescent="0.25">
      <c r="S77" s="112" t="s">
        <v>50</v>
      </c>
      <c r="T77" s="112"/>
      <c r="U77" s="109"/>
      <c r="V77" s="109">
        <v>10</v>
      </c>
      <c r="W77" s="109">
        <v>16</v>
      </c>
      <c r="X77" s="109">
        <v>13</v>
      </c>
      <c r="Y77" s="109">
        <v>13</v>
      </c>
      <c r="Z77" s="109">
        <v>26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7</v>
      </c>
      <c r="X78" s="109">
        <v>0</v>
      </c>
      <c r="Y78" s="109">
        <v>5</v>
      </c>
      <c r="Z78" s="109">
        <v>4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1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16343</v>
      </c>
      <c r="W80" s="109">
        <v>16596</v>
      </c>
      <c r="X80" s="109">
        <v>16050</v>
      </c>
      <c r="Y80" s="109">
        <v>17369</v>
      </c>
      <c r="Z80" s="109">
        <v>19157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Palmerston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1394</v>
      </c>
      <c r="W83" s="109">
        <v>1443</v>
      </c>
      <c r="X83" s="109">
        <v>1426</v>
      </c>
      <c r="Y83" s="109">
        <v>1413</v>
      </c>
      <c r="Z83" s="109">
        <v>1451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1019</v>
      </c>
      <c r="W84" s="109">
        <v>1033</v>
      </c>
      <c r="X84" s="109">
        <v>1071</v>
      </c>
      <c r="Y84" s="109">
        <v>1115</v>
      </c>
      <c r="Z84" s="109">
        <v>1145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3182</v>
      </c>
      <c r="W85" s="109">
        <v>3082</v>
      </c>
      <c r="X85" s="109">
        <v>3018</v>
      </c>
      <c r="Y85" s="109">
        <v>3081</v>
      </c>
      <c r="Z85" s="109">
        <v>3124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39,971</v>
      </c>
      <c r="D86" s="93">
        <f t="shared" ref="D86:D91" si="4">AD4</f>
        <v>8.9662504770732232E-2</v>
      </c>
      <c r="E86" s="94">
        <f t="shared" ref="E86:E91" si="5">AD4</f>
        <v>8.9662504770732232E-2</v>
      </c>
      <c r="F86" s="93">
        <f t="shared" ref="F86:F91" si="6">AF4</f>
        <v>0.13293274000170063</v>
      </c>
      <c r="G86" s="94">
        <f t="shared" ref="G86:G91" si="7">AF4</f>
        <v>0.13293274000170063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1640</v>
      </c>
      <c r="W86" s="109">
        <v>1690</v>
      </c>
      <c r="X86" s="109">
        <v>1669</v>
      </c>
      <c r="Y86" s="109">
        <v>1772</v>
      </c>
      <c r="Z86" s="109">
        <v>1806</v>
      </c>
    </row>
    <row r="87" spans="1:30" ht="15" customHeight="1" x14ac:dyDescent="0.25">
      <c r="A87" s="95" t="s">
        <v>4</v>
      </c>
      <c r="B87" s="48"/>
      <c r="C87" s="56" t="str">
        <f t="shared" si="3"/>
        <v>20,779</v>
      </c>
      <c r="D87" s="93">
        <f t="shared" si="4"/>
        <v>7.7916688281371549E-2</v>
      </c>
      <c r="E87" s="94">
        <f t="shared" si="5"/>
        <v>7.7916688281371549E-2</v>
      </c>
      <c r="F87" s="93">
        <f t="shared" si="6"/>
        <v>9.7327841149133842E-2</v>
      </c>
      <c r="G87" s="94">
        <f t="shared" si="7"/>
        <v>9.7327841149133842E-2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617</v>
      </c>
      <c r="W87" s="109">
        <v>635</v>
      </c>
      <c r="X87" s="109">
        <v>633</v>
      </c>
      <c r="Y87" s="109">
        <v>647</v>
      </c>
      <c r="Z87" s="109">
        <v>666</v>
      </c>
    </row>
    <row r="88" spans="1:30" ht="15" customHeight="1" x14ac:dyDescent="0.25">
      <c r="A88" s="95" t="s">
        <v>5</v>
      </c>
      <c r="B88" s="48"/>
      <c r="C88" s="56" t="str">
        <f t="shared" si="3"/>
        <v>19,159</v>
      </c>
      <c r="D88" s="93">
        <f t="shared" si="4"/>
        <v>0.10305717082157861</v>
      </c>
      <c r="E88" s="94">
        <f t="shared" si="5"/>
        <v>0.10305717082157861</v>
      </c>
      <c r="F88" s="93">
        <f t="shared" si="6"/>
        <v>0.17194763885490572</v>
      </c>
      <c r="G88" s="94">
        <f t="shared" si="7"/>
        <v>0.17194763885490572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453</v>
      </c>
      <c r="W88" s="109">
        <v>479</v>
      </c>
      <c r="X88" s="109">
        <v>504</v>
      </c>
      <c r="Y88" s="109">
        <v>494</v>
      </c>
      <c r="Z88" s="109">
        <v>525</v>
      </c>
    </row>
    <row r="89" spans="1:30" ht="15" customHeight="1" x14ac:dyDescent="0.25">
      <c r="A89" s="48" t="s">
        <v>6</v>
      </c>
      <c r="B89" s="48"/>
      <c r="C89" s="56" t="str">
        <f t="shared" si="3"/>
        <v>25,005</v>
      </c>
      <c r="D89" s="93">
        <f t="shared" si="4"/>
        <v>3.2667052118608986E-2</v>
      </c>
      <c r="E89" s="94">
        <f t="shared" si="5"/>
        <v>3.2667052118608986E-2</v>
      </c>
      <c r="F89" s="93">
        <f t="shared" si="6"/>
        <v>6.2144252824738677E-2</v>
      </c>
      <c r="G89" s="94">
        <f t="shared" si="7"/>
        <v>6.2144252824738677E-2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1318</v>
      </c>
      <c r="W89" s="109">
        <v>1325</v>
      </c>
      <c r="X89" s="109">
        <v>1270</v>
      </c>
      <c r="Y89" s="109">
        <v>1312</v>
      </c>
      <c r="Z89" s="109">
        <v>1302</v>
      </c>
    </row>
    <row r="90" spans="1:30" ht="15" customHeight="1" x14ac:dyDescent="0.25">
      <c r="A90" s="48" t="s">
        <v>96</v>
      </c>
      <c r="B90" s="48"/>
      <c r="C90" s="56" t="str">
        <f t="shared" si="3"/>
        <v>$57,622</v>
      </c>
      <c r="D90" s="93">
        <f t="shared" si="4"/>
        <v>2.5630412273645042E-3</v>
      </c>
      <c r="E90" s="94">
        <f t="shared" si="5"/>
        <v>2.5630412273645042E-3</v>
      </c>
      <c r="F90" s="93">
        <f t="shared" si="6"/>
        <v>1.5520606316312024E-2</v>
      </c>
      <c r="G90" s="94">
        <f t="shared" si="7"/>
        <v>1.5520606316312024E-2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1380</v>
      </c>
      <c r="W90" s="109">
        <v>1256</v>
      </c>
      <c r="X90" s="109">
        <v>1223</v>
      </c>
      <c r="Y90" s="109">
        <v>1267</v>
      </c>
      <c r="Z90" s="109">
        <v>1380</v>
      </c>
    </row>
    <row r="91" spans="1:30" ht="15" customHeight="1" x14ac:dyDescent="0.25">
      <c r="A91" s="48" t="s">
        <v>7</v>
      </c>
      <c r="B91" s="48"/>
      <c r="C91" s="56" t="str">
        <f t="shared" si="3"/>
        <v>$1,887.9 mil</v>
      </c>
      <c r="D91" s="93">
        <f t="shared" si="4"/>
        <v>7.2072205404437595E-2</v>
      </c>
      <c r="E91" s="94">
        <f t="shared" si="5"/>
        <v>7.2072205404437595E-2</v>
      </c>
      <c r="F91" s="93">
        <f t="shared" si="6"/>
        <v>9.2407760138879302E-2</v>
      </c>
      <c r="G91" s="94">
        <f t="shared" si="7"/>
        <v>9.2407760138879302E-2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12512</v>
      </c>
      <c r="W91" s="109">
        <v>12393</v>
      </c>
      <c r="X91" s="109">
        <v>12276</v>
      </c>
      <c r="Y91" s="109">
        <v>12606</v>
      </c>
      <c r="Z91" s="109">
        <v>12990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1156</v>
      </c>
      <c r="W93" s="109">
        <v>1215</v>
      </c>
      <c r="X93" s="109">
        <v>1293</v>
      </c>
      <c r="Y93" s="109">
        <v>1314</v>
      </c>
      <c r="Z93" s="109">
        <v>1321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1715</v>
      </c>
      <c r="W94" s="109">
        <v>1813</v>
      </c>
      <c r="X94" s="109">
        <v>1841</v>
      </c>
      <c r="Y94" s="109">
        <v>1932</v>
      </c>
      <c r="Z94" s="109">
        <v>2056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409</v>
      </c>
      <c r="W95" s="109">
        <v>429</v>
      </c>
      <c r="X95" s="109">
        <v>420</v>
      </c>
      <c r="Y95" s="109">
        <v>427</v>
      </c>
      <c r="Z95" s="109">
        <v>486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1839</v>
      </c>
      <c r="W96" s="109">
        <v>1959</v>
      </c>
      <c r="X96" s="109">
        <v>1992</v>
      </c>
      <c r="Y96" s="109">
        <v>2123</v>
      </c>
      <c r="Z96" s="109">
        <v>2229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2675</v>
      </c>
      <c r="W97" s="109">
        <v>2697</v>
      </c>
      <c r="X97" s="109">
        <v>2591</v>
      </c>
      <c r="Y97" s="109">
        <v>2622</v>
      </c>
      <c r="Z97" s="109">
        <v>2655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1120</v>
      </c>
      <c r="W98" s="109">
        <v>1116</v>
      </c>
      <c r="X98" s="109">
        <v>1123</v>
      </c>
      <c r="Y98" s="109">
        <v>1114</v>
      </c>
      <c r="Z98" s="109">
        <v>1108</v>
      </c>
    </row>
    <row r="99" spans="1:32" ht="15" customHeight="1" x14ac:dyDescent="0.25">
      <c r="S99" s="112" t="s">
        <v>130</v>
      </c>
      <c r="T99" s="112"/>
      <c r="U99" s="109"/>
      <c r="V99" s="109">
        <v>167</v>
      </c>
      <c r="W99" s="109">
        <v>176</v>
      </c>
      <c r="X99" s="109">
        <v>170</v>
      </c>
      <c r="Y99" s="109">
        <v>182</v>
      </c>
      <c r="Z99" s="109">
        <v>186</v>
      </c>
    </row>
    <row r="100" spans="1:32" ht="15" customHeight="1" x14ac:dyDescent="0.25">
      <c r="S100" s="112" t="s">
        <v>58</v>
      </c>
      <c r="T100" s="112"/>
      <c r="U100" s="109"/>
      <c r="V100" s="109">
        <v>741</v>
      </c>
      <c r="W100" s="109">
        <v>699</v>
      </c>
      <c r="X100" s="109">
        <v>625</v>
      </c>
      <c r="Y100" s="109">
        <v>685</v>
      </c>
      <c r="Z100" s="109">
        <v>730</v>
      </c>
    </row>
    <row r="101" spans="1:32" x14ac:dyDescent="0.25">
      <c r="A101" s="16"/>
      <c r="S101" s="115" t="s">
        <v>53</v>
      </c>
      <c r="T101" s="115"/>
      <c r="U101" s="109"/>
      <c r="V101" s="109">
        <v>11031</v>
      </c>
      <c r="W101" s="109">
        <v>11194</v>
      </c>
      <c r="X101" s="109">
        <v>11207</v>
      </c>
      <c r="Y101" s="109">
        <v>11574</v>
      </c>
      <c r="Z101" s="109">
        <v>11996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25728</v>
      </c>
      <c r="W104" s="109">
        <v>25522</v>
      </c>
      <c r="X104" s="109">
        <v>26240</v>
      </c>
      <c r="Y104" s="109">
        <v>26382</v>
      </c>
      <c r="Z104" s="109">
        <v>29379</v>
      </c>
      <c r="AB104" s="106" t="str">
        <f>TEXT(Z104,"###,###")</f>
        <v>29,379</v>
      </c>
      <c r="AD104" s="127">
        <f>Z104/($Z$4)*100</f>
        <v>73.500788071351735</v>
      </c>
      <c r="AF104" s="106"/>
    </row>
    <row r="105" spans="1:32" x14ac:dyDescent="0.25">
      <c r="S105" s="112" t="s">
        <v>17</v>
      </c>
      <c r="T105" s="112"/>
      <c r="U105" s="109"/>
      <c r="V105" s="109">
        <v>7049</v>
      </c>
      <c r="W105" s="109">
        <v>8387</v>
      </c>
      <c r="X105" s="109">
        <v>8327</v>
      </c>
      <c r="Y105" s="109">
        <v>8894</v>
      </c>
      <c r="Z105" s="109">
        <v>9185</v>
      </c>
      <c r="AB105" s="106" t="str">
        <f>TEXT(Z105,"###,###")</f>
        <v>9,185</v>
      </c>
      <c r="AD105" s="127">
        <f>Z105/($Z$4)*100</f>
        <v>22.979159890920915</v>
      </c>
      <c r="AF105" s="106"/>
    </row>
    <row r="106" spans="1:32" x14ac:dyDescent="0.25">
      <c r="S106" s="115" t="s">
        <v>53</v>
      </c>
      <c r="T106" s="115"/>
      <c r="U106" s="117"/>
      <c r="V106" s="117">
        <v>32777</v>
      </c>
      <c r="W106" s="117">
        <v>33909</v>
      </c>
      <c r="X106" s="117">
        <v>34567</v>
      </c>
      <c r="Y106" s="117">
        <v>35276</v>
      </c>
      <c r="Z106" s="117">
        <v>38564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3351</v>
      </c>
      <c r="W108" s="109">
        <v>2866</v>
      </c>
      <c r="X108" s="109">
        <v>3314</v>
      </c>
      <c r="Y108" s="109">
        <v>3249</v>
      </c>
      <c r="Z108" s="109">
        <v>3639</v>
      </c>
      <c r="AB108" s="106" t="str">
        <f>TEXT(Z108,"###,###")</f>
        <v>3,639</v>
      </c>
      <c r="AD108" s="127">
        <f>Z108/($Z$4)*100</f>
        <v>9.104100472842811</v>
      </c>
      <c r="AF108" s="106"/>
    </row>
    <row r="109" spans="1:32" x14ac:dyDescent="0.25">
      <c r="S109" s="112" t="s">
        <v>20</v>
      </c>
      <c r="T109" s="112"/>
      <c r="U109" s="109"/>
      <c r="V109" s="109">
        <v>4312</v>
      </c>
      <c r="W109" s="109">
        <v>4318</v>
      </c>
      <c r="X109" s="109">
        <v>4219</v>
      </c>
      <c r="Y109" s="109">
        <v>5032</v>
      </c>
      <c r="Z109" s="109">
        <v>5410</v>
      </c>
      <c r="AB109" s="106" t="str">
        <f>TEXT(Z109,"###,###")</f>
        <v>5,410</v>
      </c>
      <c r="AD109" s="127">
        <f>Z109/($Z$4)*100</f>
        <v>13.534812739235946</v>
      </c>
      <c r="AF109" s="106"/>
    </row>
    <row r="110" spans="1:32" x14ac:dyDescent="0.25">
      <c r="S110" s="112" t="s">
        <v>21</v>
      </c>
      <c r="T110" s="112"/>
      <c r="U110" s="109"/>
      <c r="V110" s="109">
        <v>8720</v>
      </c>
      <c r="W110" s="109">
        <v>8462</v>
      </c>
      <c r="X110" s="109">
        <v>7997</v>
      </c>
      <c r="Y110" s="109">
        <v>8844</v>
      </c>
      <c r="Z110" s="109">
        <v>9661</v>
      </c>
      <c r="AB110" s="106" t="str">
        <f>TEXT(Z110,"###,###")</f>
        <v>9,661</v>
      </c>
      <c r="AD110" s="127">
        <f>Z110/($Z$4)*100</f>
        <v>24.17002326686848</v>
      </c>
      <c r="AF110" s="106"/>
    </row>
    <row r="111" spans="1:32" x14ac:dyDescent="0.25">
      <c r="S111" s="112" t="s">
        <v>22</v>
      </c>
      <c r="T111" s="112"/>
      <c r="U111" s="109"/>
      <c r="V111" s="109">
        <v>16575</v>
      </c>
      <c r="W111" s="109">
        <v>18319</v>
      </c>
      <c r="X111" s="109">
        <v>17221</v>
      </c>
      <c r="Y111" s="109">
        <v>18151</v>
      </c>
      <c r="Z111" s="109">
        <v>19855</v>
      </c>
      <c r="AB111" s="106" t="str">
        <f>TEXT(Z111,"###,###")</f>
        <v>19,855</v>
      </c>
      <c r="AD111" s="127">
        <f>Z111/($Z$4)*100</f>
        <v>49.673513297140424</v>
      </c>
      <c r="AF111" s="106"/>
    </row>
    <row r="112" spans="1:32" x14ac:dyDescent="0.25">
      <c r="S112" s="115" t="s">
        <v>53</v>
      </c>
      <c r="T112" s="115"/>
      <c r="U112" s="109"/>
      <c r="V112" s="109">
        <v>35287</v>
      </c>
      <c r="W112" s="109">
        <v>35445</v>
      </c>
      <c r="X112" s="109">
        <v>34279</v>
      </c>
      <c r="Y112" s="109">
        <v>36682</v>
      </c>
      <c r="Z112" s="109">
        <v>39968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37.32</v>
      </c>
      <c r="W118" s="128">
        <v>37.619999999999997</v>
      </c>
      <c r="X118" s="128">
        <v>37.950000000000003</v>
      </c>
      <c r="Y118" s="128">
        <v>37.979999999999997</v>
      </c>
      <c r="Z118" s="128">
        <v>38.07</v>
      </c>
      <c r="AB118" s="106" t="str">
        <f>TEXT(Z118,"##.0")</f>
        <v>38.1</v>
      </c>
    </row>
    <row r="120" spans="19:32" x14ac:dyDescent="0.25">
      <c r="S120" s="98" t="s">
        <v>98</v>
      </c>
      <c r="T120" s="109"/>
      <c r="U120" s="109"/>
      <c r="V120" s="109">
        <v>21866</v>
      </c>
      <c r="W120" s="109">
        <v>21795</v>
      </c>
      <c r="X120" s="109">
        <v>21512</v>
      </c>
      <c r="Y120" s="109">
        <v>22153</v>
      </c>
      <c r="Z120" s="109">
        <v>22862</v>
      </c>
      <c r="AB120" s="106" t="str">
        <f>TEXT(Z120,"###,###")</f>
        <v>22,862</v>
      </c>
    </row>
    <row r="121" spans="19:32" x14ac:dyDescent="0.25">
      <c r="S121" s="98" t="s">
        <v>99</v>
      </c>
      <c r="T121" s="109"/>
      <c r="U121" s="109"/>
      <c r="V121" s="109">
        <v>637</v>
      </c>
      <c r="W121" s="109">
        <v>669</v>
      </c>
      <c r="X121" s="109">
        <v>717</v>
      </c>
      <c r="Y121" s="109">
        <v>739</v>
      </c>
      <c r="Z121" s="109">
        <v>736</v>
      </c>
      <c r="AB121" s="106" t="str">
        <f>TEXT(Z121,"###,###")</f>
        <v>736</v>
      </c>
    </row>
    <row r="122" spans="19:32" x14ac:dyDescent="0.25">
      <c r="S122" s="98" t="s">
        <v>100</v>
      </c>
      <c r="T122" s="109"/>
      <c r="U122" s="109"/>
      <c r="V122" s="109">
        <v>1039</v>
      </c>
      <c r="W122" s="109">
        <v>1126</v>
      </c>
      <c r="X122" s="109">
        <v>1254</v>
      </c>
      <c r="Y122" s="109">
        <v>1315</v>
      </c>
      <c r="Z122" s="109">
        <v>1405</v>
      </c>
      <c r="AB122" s="106" t="str">
        <f>TEXT(Z122,"###,###")</f>
        <v>1,405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22905</v>
      </c>
      <c r="W124" s="109">
        <v>22921</v>
      </c>
      <c r="X124" s="109">
        <v>22766</v>
      </c>
      <c r="Y124" s="109">
        <v>23468</v>
      </c>
      <c r="Z124" s="109">
        <v>24267</v>
      </c>
      <c r="AB124" s="106" t="str">
        <f>TEXT(Z124,"###,###")</f>
        <v>24,267</v>
      </c>
      <c r="AD124" s="124">
        <f>Z124/$Z$7*100</f>
        <v>97.048590281943618</v>
      </c>
    </row>
    <row r="125" spans="19:32" x14ac:dyDescent="0.25">
      <c r="S125" s="98" t="s">
        <v>102</v>
      </c>
      <c r="T125" s="109"/>
      <c r="U125" s="109"/>
      <c r="V125" s="109">
        <v>1676</v>
      </c>
      <c r="W125" s="109">
        <v>1795</v>
      </c>
      <c r="X125" s="109">
        <v>1971</v>
      </c>
      <c r="Y125" s="109">
        <v>2054</v>
      </c>
      <c r="Z125" s="109">
        <v>2141</v>
      </c>
      <c r="AB125" s="106" t="str">
        <f>TEXT(Z125,"###,###")</f>
        <v>2,141</v>
      </c>
      <c r="AD125" s="124">
        <f>Z125/$Z$7*100</f>
        <v>8.5622875424915019</v>
      </c>
    </row>
    <row r="127" spans="19:32" x14ac:dyDescent="0.25">
      <c r="S127" s="98" t="s">
        <v>103</v>
      </c>
      <c r="T127" s="109"/>
      <c r="U127" s="109"/>
      <c r="V127" s="109">
        <v>12509</v>
      </c>
      <c r="W127" s="109">
        <v>12397</v>
      </c>
      <c r="X127" s="109">
        <v>12273</v>
      </c>
      <c r="Y127" s="109">
        <v>12601</v>
      </c>
      <c r="Z127" s="109">
        <v>12987</v>
      </c>
      <c r="AB127" s="106" t="str">
        <f>TEXT(Z127,"###,###")</f>
        <v>12,987</v>
      </c>
      <c r="AD127" s="124">
        <f>Z127/$Z$7*100</f>
        <v>51.937612477504501</v>
      </c>
    </row>
    <row r="128" spans="19:32" x14ac:dyDescent="0.25">
      <c r="S128" s="98" t="s">
        <v>104</v>
      </c>
      <c r="T128" s="109"/>
      <c r="U128" s="109"/>
      <c r="V128" s="109">
        <v>11035</v>
      </c>
      <c r="W128" s="109">
        <v>11195</v>
      </c>
      <c r="X128" s="109">
        <v>11207</v>
      </c>
      <c r="Y128" s="109">
        <v>11574</v>
      </c>
      <c r="Z128" s="109">
        <v>11994</v>
      </c>
      <c r="AB128" s="106" t="str">
        <f>TEXT(Z128,"###,###")</f>
        <v>11,994</v>
      </c>
      <c r="AD128" s="124">
        <f>Z128/$Z$7*100</f>
        <v>47.966406718656266</v>
      </c>
    </row>
    <row r="130" spans="19:20" x14ac:dyDescent="0.25">
      <c r="S130" s="98" t="s">
        <v>156</v>
      </c>
      <c r="T130" s="124">
        <v>91.429714057188562</v>
      </c>
    </row>
    <row r="131" spans="19:20" x14ac:dyDescent="0.25">
      <c r="S131" s="98" t="s">
        <v>157</v>
      </c>
      <c r="T131" s="124">
        <v>2.9434113177364529</v>
      </c>
    </row>
    <row r="132" spans="19:20" x14ac:dyDescent="0.25">
      <c r="S132" s="98" t="s">
        <v>158</v>
      </c>
      <c r="T132" s="124">
        <v>5.6188762247550494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7F3281-E36D-4F10-9BFA-67B2895E70C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B85AA2B2-AD49-4003-85D6-D13668B3562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32ED2EA0-528D-4F0A-BD46-088807AC890F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CF6CA091-AC4E-48DE-93A8-9DB31EBD3FE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29AF-E8D6-43C5-B79C-C27F36FF7B2A}">
  <sheetPr codeName="Sheet76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117</v>
      </c>
      <c r="T1" s="96"/>
      <c r="U1" s="96"/>
      <c r="V1" s="96"/>
      <c r="W1" s="96"/>
      <c r="X1" s="96"/>
      <c r="Y1" s="97" t="s">
        <v>146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117</v>
      </c>
      <c r="Y3" s="102" t="s">
        <v>146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13.13 Roper Gulf,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1633</v>
      </c>
      <c r="W4" s="105">
        <v>1259</v>
      </c>
      <c r="X4" s="105">
        <v>2301</v>
      </c>
      <c r="Y4" s="105">
        <v>1807</v>
      </c>
      <c r="Z4" s="105">
        <v>2008</v>
      </c>
      <c r="AB4" s="106" t="str">
        <f>TEXT(Z4,"###,###")</f>
        <v>2,008</v>
      </c>
      <c r="AD4" s="107">
        <f>Z4/Y4-1</f>
        <v>0.11123408965135573</v>
      </c>
      <c r="AF4" s="107">
        <f>Z4/V4-1</f>
        <v>0.22963870177587253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863</v>
      </c>
      <c r="W5" s="105">
        <v>645</v>
      </c>
      <c r="X5" s="105">
        <v>1157</v>
      </c>
      <c r="Y5" s="105">
        <v>931</v>
      </c>
      <c r="Z5" s="105">
        <v>1044</v>
      </c>
      <c r="AB5" s="106" t="str">
        <f>TEXT(Z5,"###,###")</f>
        <v>1,044</v>
      </c>
      <c r="AD5" s="107">
        <f t="shared" ref="AD5:AD9" si="0">Z5/Y5-1</f>
        <v>0.12137486573576806</v>
      </c>
      <c r="AF5" s="107">
        <f t="shared" ref="AF5:AF9" si="1">Z5/V5-1</f>
        <v>0.20973348783314028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772</v>
      </c>
      <c r="W6" s="105">
        <v>619</v>
      </c>
      <c r="X6" s="105">
        <v>1145</v>
      </c>
      <c r="Y6" s="105">
        <v>873</v>
      </c>
      <c r="Z6" s="105">
        <v>958</v>
      </c>
      <c r="AB6" s="106" t="str">
        <f>TEXT(Z6,"###,###")</f>
        <v>958</v>
      </c>
      <c r="AD6" s="107">
        <f t="shared" si="0"/>
        <v>9.7365406643757257E-2</v>
      </c>
      <c r="AF6" s="107">
        <f t="shared" si="1"/>
        <v>0.2409326424870466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1100</v>
      </c>
      <c r="W7" s="105">
        <v>865</v>
      </c>
      <c r="X7" s="105">
        <v>1578</v>
      </c>
      <c r="Y7" s="105">
        <v>1224</v>
      </c>
      <c r="Z7" s="105">
        <v>1347</v>
      </c>
      <c r="AB7" s="106" t="str">
        <f>TEXT(Z7,"###,###")</f>
        <v>1,347</v>
      </c>
      <c r="AD7" s="107">
        <f t="shared" si="0"/>
        <v>0.10049019607843146</v>
      </c>
      <c r="AF7" s="107">
        <f t="shared" si="1"/>
        <v>0.2245454545454546</v>
      </c>
    </row>
    <row r="8" spans="1:32" ht="17.25" customHeight="1" x14ac:dyDescent="0.25">
      <c r="A8" s="61" t="s">
        <v>12</v>
      </c>
      <c r="B8" s="62"/>
      <c r="C8" s="28"/>
      <c r="D8" s="63" t="str">
        <f>AB4</f>
        <v>2,008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1,347</v>
      </c>
      <c r="P8" s="64"/>
      <c r="S8" s="104" t="s">
        <v>83</v>
      </c>
      <c r="T8" s="105"/>
      <c r="U8" s="105"/>
      <c r="V8" s="105">
        <v>29277.200000000001</v>
      </c>
      <c r="W8" s="105">
        <v>31482</v>
      </c>
      <c r="X8" s="105">
        <v>25274.84</v>
      </c>
      <c r="Y8" s="105">
        <v>24139.47</v>
      </c>
      <c r="Z8" s="105">
        <v>28929.19</v>
      </c>
      <c r="AB8" s="106" t="str">
        <f>TEXT(Z8,"$###,###")</f>
        <v>$28,929</v>
      </c>
      <c r="AD8" s="107">
        <f t="shared" si="0"/>
        <v>0.19841860653941445</v>
      </c>
      <c r="AF8" s="107">
        <f t="shared" si="1"/>
        <v>-1.1886724140286686E-2</v>
      </c>
    </row>
    <row r="9" spans="1:32" x14ac:dyDescent="0.25">
      <c r="A9" s="29" t="s">
        <v>14</v>
      </c>
      <c r="B9" s="68"/>
      <c r="C9" s="69"/>
      <c r="D9" s="70">
        <f>AD104</f>
        <v>61.603585657370516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52.783964365256118</v>
      </c>
      <c r="P9" s="71" t="s">
        <v>84</v>
      </c>
      <c r="S9" s="104" t="s">
        <v>7</v>
      </c>
      <c r="T9" s="105"/>
      <c r="U9" s="105"/>
      <c r="V9" s="105">
        <v>41444529</v>
      </c>
      <c r="W9" s="105">
        <v>37355856</v>
      </c>
      <c r="X9" s="105">
        <v>59365013</v>
      </c>
      <c r="Y9" s="105">
        <v>50162595</v>
      </c>
      <c r="Z9" s="105">
        <v>58376889</v>
      </c>
      <c r="AB9" s="106" t="str">
        <f>TEXT(Z9/1000000,"$#,###.0")&amp;" mil"</f>
        <v>$58.4 mil</v>
      </c>
      <c r="AD9" s="107">
        <f t="shared" si="0"/>
        <v>0.16375337041474824</v>
      </c>
      <c r="AF9" s="107">
        <f t="shared" si="1"/>
        <v>0.40855476967780224</v>
      </c>
    </row>
    <row r="10" spans="1:32" x14ac:dyDescent="0.25">
      <c r="A10" s="29" t="s">
        <v>17</v>
      </c>
      <c r="B10" s="68"/>
      <c r="C10" s="69"/>
      <c r="D10" s="70">
        <f>AD105</f>
        <v>34.910358565737056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46.919079435783225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94.209354120267264</v>
      </c>
      <c r="P11" s="71" t="s">
        <v>84</v>
      </c>
      <c r="S11" s="104" t="s">
        <v>29</v>
      </c>
      <c r="T11" s="109"/>
      <c r="U11" s="109"/>
      <c r="V11" s="109">
        <v>1548</v>
      </c>
      <c r="W11" s="109">
        <v>1213</v>
      </c>
      <c r="X11" s="109">
        <v>2217</v>
      </c>
      <c r="Y11" s="109">
        <v>1731</v>
      </c>
      <c r="Z11" s="109">
        <v>1933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1.7817371937639197</v>
      </c>
      <c r="P12" s="71" t="s">
        <v>84</v>
      </c>
      <c r="S12" s="104" t="s">
        <v>30</v>
      </c>
      <c r="T12" s="109"/>
      <c r="U12" s="109"/>
      <c r="V12" s="109">
        <v>89</v>
      </c>
      <c r="W12" s="109">
        <v>44</v>
      </c>
      <c r="X12" s="109">
        <v>81</v>
      </c>
      <c r="Y12" s="109">
        <v>76</v>
      </c>
      <c r="Z12" s="109">
        <v>76</v>
      </c>
    </row>
    <row r="13" spans="1:32" ht="15" customHeight="1" x14ac:dyDescent="0.25">
      <c r="A13" s="29" t="s">
        <v>19</v>
      </c>
      <c r="B13" s="69"/>
      <c r="C13" s="69"/>
      <c r="D13" s="70">
        <f>AD108</f>
        <v>7.9183266932270913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3.7861915367483299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17.679282868525899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40.0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35.258964143426297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19.792438843587842</v>
      </c>
      <c r="P15" s="71" t="s">
        <v>84</v>
      </c>
      <c r="S15" s="112" t="s">
        <v>60</v>
      </c>
      <c r="T15" s="112"/>
      <c r="U15" s="113"/>
      <c r="V15" s="113">
        <v>215</v>
      </c>
      <c r="W15" s="113">
        <v>107</v>
      </c>
      <c r="X15" s="113">
        <v>216</v>
      </c>
      <c r="Y15" s="109">
        <v>146</v>
      </c>
      <c r="Z15" s="109">
        <v>137</v>
      </c>
      <c r="AB15" s="114">
        <f t="shared" ref="AB15:AB34" si="2">IF(Z15="np",0,Z15/$Z$34)</f>
        <v>6.832917705735661E-2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35.756972111553786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80.207561156412154</v>
      </c>
      <c r="P16" s="36" t="s">
        <v>84</v>
      </c>
      <c r="S16" s="112" t="s">
        <v>61</v>
      </c>
      <c r="T16" s="112"/>
      <c r="U16" s="113"/>
      <c r="V16" s="113">
        <v>39</v>
      </c>
      <c r="W16" s="113">
        <v>19</v>
      </c>
      <c r="X16" s="113">
        <v>36</v>
      </c>
      <c r="Y16" s="109">
        <v>52</v>
      </c>
      <c r="Z16" s="109">
        <v>49</v>
      </c>
      <c r="AB16" s="114">
        <f t="shared" si="2"/>
        <v>2.4438902743142144E-2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27</v>
      </c>
      <c r="W17" s="113">
        <v>12</v>
      </c>
      <c r="X17" s="113">
        <v>18</v>
      </c>
      <c r="Y17" s="109">
        <v>16</v>
      </c>
      <c r="Z17" s="109">
        <v>18</v>
      </c>
      <c r="AB17" s="114">
        <f t="shared" si="2"/>
        <v>8.9775561097256863E-3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0</v>
      </c>
      <c r="W18" s="113">
        <v>0</v>
      </c>
      <c r="X18" s="113">
        <v>0</v>
      </c>
      <c r="Y18" s="109">
        <v>3</v>
      </c>
      <c r="Z18" s="109">
        <v>5</v>
      </c>
      <c r="AB18" s="114">
        <f t="shared" si="2"/>
        <v>2.4937655860349127E-3</v>
      </c>
    </row>
    <row r="19" spans="1:28" x14ac:dyDescent="0.25">
      <c r="A19" s="60" t="str">
        <f>$S$1&amp;" ("&amp;$V$2&amp;" to "&amp;$Z$2&amp;")"</f>
        <v>Roper Gulf (2017-18 to 2021-22)</v>
      </c>
      <c r="B19" s="60"/>
      <c r="C19" s="60"/>
      <c r="D19" s="60"/>
      <c r="E19" s="60"/>
      <c r="F19" s="60"/>
      <c r="G19" s="60" t="str">
        <f>$S$1&amp;" ("&amp;$V$2&amp;" to "&amp;$Z$2&amp;")"</f>
        <v>Roper Gulf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71</v>
      </c>
      <c r="W19" s="113">
        <v>54</v>
      </c>
      <c r="X19" s="113">
        <v>106</v>
      </c>
      <c r="Y19" s="109">
        <v>82</v>
      </c>
      <c r="Z19" s="109">
        <v>78</v>
      </c>
      <c r="AB19" s="114">
        <f t="shared" si="2"/>
        <v>3.890274314214464E-2</v>
      </c>
    </row>
    <row r="20" spans="1:28" x14ac:dyDescent="0.25">
      <c r="S20" s="112" t="s">
        <v>65</v>
      </c>
      <c r="T20" s="112"/>
      <c r="U20" s="113"/>
      <c r="V20" s="113">
        <v>8</v>
      </c>
      <c r="W20" s="113">
        <v>8</v>
      </c>
      <c r="X20" s="113">
        <v>7</v>
      </c>
      <c r="Y20" s="109">
        <v>12</v>
      </c>
      <c r="Z20" s="109">
        <v>17</v>
      </c>
      <c r="AB20" s="114">
        <f t="shared" si="2"/>
        <v>8.4788029925187032E-3</v>
      </c>
    </row>
    <row r="21" spans="1:28" x14ac:dyDescent="0.25">
      <c r="S21" s="112" t="s">
        <v>66</v>
      </c>
      <c r="T21" s="112"/>
      <c r="U21" s="113"/>
      <c r="V21" s="113">
        <v>143</v>
      </c>
      <c r="W21" s="113">
        <v>125</v>
      </c>
      <c r="X21" s="113">
        <v>204</v>
      </c>
      <c r="Y21" s="109">
        <v>138</v>
      </c>
      <c r="Z21" s="109">
        <v>189</v>
      </c>
      <c r="AB21" s="114">
        <f t="shared" si="2"/>
        <v>9.4264339152119694E-2</v>
      </c>
    </row>
    <row r="22" spans="1:28" x14ac:dyDescent="0.25">
      <c r="S22" s="112" t="s">
        <v>67</v>
      </c>
      <c r="T22" s="112"/>
      <c r="U22" s="113"/>
      <c r="V22" s="113">
        <v>115</v>
      </c>
      <c r="W22" s="113">
        <v>74</v>
      </c>
      <c r="X22" s="113">
        <v>113</v>
      </c>
      <c r="Y22" s="109">
        <v>65</v>
      </c>
      <c r="Z22" s="109">
        <v>122</v>
      </c>
      <c r="AB22" s="114">
        <f t="shared" si="2"/>
        <v>6.0847880299251873E-2</v>
      </c>
    </row>
    <row r="23" spans="1:28" x14ac:dyDescent="0.25">
      <c r="S23" s="112" t="s">
        <v>68</v>
      </c>
      <c r="T23" s="112"/>
      <c r="U23" s="113"/>
      <c r="V23" s="113">
        <v>39</v>
      </c>
      <c r="W23" s="113">
        <v>24</v>
      </c>
      <c r="X23" s="113">
        <v>42</v>
      </c>
      <c r="Y23" s="109">
        <v>18</v>
      </c>
      <c r="Z23" s="109">
        <v>17</v>
      </c>
      <c r="AB23" s="114">
        <f t="shared" si="2"/>
        <v>8.4788029925187032E-3</v>
      </c>
    </row>
    <row r="24" spans="1:28" x14ac:dyDescent="0.25">
      <c r="S24" s="112" t="s">
        <v>69</v>
      </c>
      <c r="T24" s="112"/>
      <c r="U24" s="113"/>
      <c r="V24" s="113">
        <v>0</v>
      </c>
      <c r="W24" s="113">
        <v>0</v>
      </c>
      <c r="X24" s="113">
        <v>5</v>
      </c>
      <c r="Y24" s="109">
        <v>4</v>
      </c>
      <c r="Z24" s="109">
        <v>13</v>
      </c>
      <c r="AB24" s="114">
        <f t="shared" si="2"/>
        <v>6.4837905236907727E-3</v>
      </c>
    </row>
    <row r="25" spans="1:28" x14ac:dyDescent="0.25">
      <c r="S25" s="112" t="s">
        <v>70</v>
      </c>
      <c r="T25" s="112"/>
      <c r="U25" s="113"/>
      <c r="V25" s="113">
        <v>3</v>
      </c>
      <c r="W25" s="113">
        <v>5</v>
      </c>
      <c r="X25" s="113">
        <v>14</v>
      </c>
      <c r="Y25" s="109">
        <v>6</v>
      </c>
      <c r="Z25" s="109">
        <v>8</v>
      </c>
      <c r="AB25" s="114">
        <f t="shared" si="2"/>
        <v>3.9900249376558601E-3</v>
      </c>
    </row>
    <row r="26" spans="1:28" x14ac:dyDescent="0.25">
      <c r="S26" s="112" t="s">
        <v>71</v>
      </c>
      <c r="T26" s="112"/>
      <c r="U26" s="113"/>
      <c r="V26" s="113">
        <v>5</v>
      </c>
      <c r="W26" s="113">
        <v>12</v>
      </c>
      <c r="X26" s="113">
        <v>12</v>
      </c>
      <c r="Y26" s="109">
        <v>13</v>
      </c>
      <c r="Z26" s="109">
        <v>9</v>
      </c>
      <c r="AB26" s="114">
        <f t="shared" si="2"/>
        <v>4.4887780548628431E-3</v>
      </c>
    </row>
    <row r="27" spans="1:28" x14ac:dyDescent="0.25">
      <c r="S27" s="112" t="s">
        <v>72</v>
      </c>
      <c r="T27" s="112"/>
      <c r="U27" s="113"/>
      <c r="V27" s="113">
        <v>18</v>
      </c>
      <c r="W27" s="113">
        <v>19</v>
      </c>
      <c r="X27" s="113">
        <v>41</v>
      </c>
      <c r="Y27" s="109">
        <v>37</v>
      </c>
      <c r="Z27" s="109">
        <v>86</v>
      </c>
      <c r="AB27" s="114">
        <f t="shared" si="2"/>
        <v>4.2892768079800497E-2</v>
      </c>
    </row>
    <row r="28" spans="1:28" x14ac:dyDescent="0.25">
      <c r="S28" s="112" t="s">
        <v>73</v>
      </c>
      <c r="T28" s="112"/>
      <c r="U28" s="113"/>
      <c r="V28" s="113">
        <v>86</v>
      </c>
      <c r="W28" s="113">
        <v>51</v>
      </c>
      <c r="X28" s="113">
        <v>136</v>
      </c>
      <c r="Y28" s="109">
        <v>99</v>
      </c>
      <c r="Z28" s="109">
        <v>179</v>
      </c>
      <c r="AB28" s="114">
        <f t="shared" si="2"/>
        <v>8.9276807980049874E-2</v>
      </c>
    </row>
    <row r="29" spans="1:28" x14ac:dyDescent="0.25">
      <c r="S29" s="112" t="s">
        <v>74</v>
      </c>
      <c r="T29" s="112"/>
      <c r="U29" s="113"/>
      <c r="V29" s="113">
        <v>331</v>
      </c>
      <c r="W29" s="113">
        <v>241</v>
      </c>
      <c r="X29" s="113">
        <v>470</v>
      </c>
      <c r="Y29" s="109">
        <v>357</v>
      </c>
      <c r="Z29" s="109">
        <v>369</v>
      </c>
      <c r="AB29" s="114">
        <f t="shared" si="2"/>
        <v>0.18403990024937655</v>
      </c>
    </row>
    <row r="30" spans="1:28" x14ac:dyDescent="0.25">
      <c r="S30" s="112" t="s">
        <v>75</v>
      </c>
      <c r="T30" s="112"/>
      <c r="U30" s="113"/>
      <c r="V30" s="113">
        <v>166</v>
      </c>
      <c r="W30" s="113">
        <v>190</v>
      </c>
      <c r="X30" s="113">
        <v>324</v>
      </c>
      <c r="Y30" s="109">
        <v>291</v>
      </c>
      <c r="Z30" s="109">
        <v>290</v>
      </c>
      <c r="AB30" s="114">
        <f t="shared" si="2"/>
        <v>0.14463840399002495</v>
      </c>
    </row>
    <row r="31" spans="1:28" x14ac:dyDescent="0.25">
      <c r="S31" s="112" t="s">
        <v>76</v>
      </c>
      <c r="T31" s="112"/>
      <c r="U31" s="113"/>
      <c r="V31" s="113">
        <v>67</v>
      </c>
      <c r="W31" s="113">
        <v>81</v>
      </c>
      <c r="X31" s="113">
        <v>127</v>
      </c>
      <c r="Y31" s="109">
        <v>84</v>
      </c>
      <c r="Z31" s="109">
        <v>46</v>
      </c>
      <c r="AB31" s="114">
        <f t="shared" si="2"/>
        <v>2.2942643391521196E-2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13</v>
      </c>
      <c r="W32" s="113">
        <v>24</v>
      </c>
      <c r="X32" s="113">
        <v>25</v>
      </c>
      <c r="Y32" s="109">
        <v>28</v>
      </c>
      <c r="Z32" s="109">
        <v>33</v>
      </c>
      <c r="AB32" s="114">
        <f t="shared" si="2"/>
        <v>1.6458852867830425E-2</v>
      </c>
    </row>
    <row r="33" spans="19:32" x14ac:dyDescent="0.25">
      <c r="S33" s="112" t="s">
        <v>78</v>
      </c>
      <c r="T33" s="112"/>
      <c r="U33" s="113"/>
      <c r="V33" s="113">
        <v>169</v>
      </c>
      <c r="W33" s="113">
        <v>177</v>
      </c>
      <c r="X33" s="113">
        <v>368</v>
      </c>
      <c r="Y33" s="109">
        <v>313</v>
      </c>
      <c r="Z33" s="109">
        <v>301</v>
      </c>
      <c r="AB33" s="114">
        <f t="shared" si="2"/>
        <v>0.15012468827930175</v>
      </c>
    </row>
    <row r="34" spans="19:32" x14ac:dyDescent="0.25">
      <c r="S34" s="115" t="s">
        <v>53</v>
      </c>
      <c r="T34" s="115"/>
      <c r="U34" s="116"/>
      <c r="V34" s="116">
        <v>1637</v>
      </c>
      <c r="W34" s="116">
        <v>1261</v>
      </c>
      <c r="X34" s="116">
        <v>2298</v>
      </c>
      <c r="Y34" s="117">
        <v>1807</v>
      </c>
      <c r="Z34" s="117">
        <v>2005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886</v>
      </c>
      <c r="W37" s="109">
        <v>671</v>
      </c>
      <c r="X37" s="109">
        <v>1232</v>
      </c>
      <c r="Y37" s="109">
        <v>948</v>
      </c>
      <c r="Z37" s="109">
        <v>1082</v>
      </c>
      <c r="AB37" s="129">
        <f>Z37/Z40*100</f>
        <v>80.207561156412154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214</v>
      </c>
      <c r="W38" s="109">
        <v>192</v>
      </c>
      <c r="X38" s="109">
        <v>347</v>
      </c>
      <c r="Y38" s="109">
        <v>274</v>
      </c>
      <c r="Z38" s="109">
        <v>267</v>
      </c>
      <c r="AB38" s="129">
        <f>Z38/Z40*100</f>
        <v>19.792438843587842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1100</v>
      </c>
      <c r="W40" s="109">
        <v>863</v>
      </c>
      <c r="X40" s="109">
        <v>1579</v>
      </c>
      <c r="Y40" s="109">
        <v>1222</v>
      </c>
      <c r="Z40" s="109">
        <v>1349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0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7</v>
      </c>
      <c r="W45" s="109">
        <v>0</v>
      </c>
      <c r="X45" s="109">
        <v>18</v>
      </c>
      <c r="Y45" s="109">
        <v>9</v>
      </c>
      <c r="Z45" s="109">
        <v>10</v>
      </c>
    </row>
    <row r="46" spans="19:32" x14ac:dyDescent="0.25">
      <c r="S46" s="112" t="s">
        <v>38</v>
      </c>
      <c r="T46" s="112"/>
      <c r="U46" s="109"/>
      <c r="V46" s="109">
        <v>51</v>
      </c>
      <c r="W46" s="109">
        <v>23</v>
      </c>
      <c r="X46" s="109">
        <v>36</v>
      </c>
      <c r="Y46" s="109">
        <v>41</v>
      </c>
      <c r="Z46" s="109">
        <v>46</v>
      </c>
    </row>
    <row r="47" spans="19:32" x14ac:dyDescent="0.25">
      <c r="S47" s="112" t="s">
        <v>39</v>
      </c>
      <c r="T47" s="112"/>
      <c r="U47" s="109"/>
      <c r="V47" s="109">
        <v>108</v>
      </c>
      <c r="W47" s="109">
        <v>64</v>
      </c>
      <c r="X47" s="109">
        <v>126</v>
      </c>
      <c r="Y47" s="109">
        <v>79</v>
      </c>
      <c r="Z47" s="109">
        <v>89</v>
      </c>
    </row>
    <row r="48" spans="19:32" x14ac:dyDescent="0.25">
      <c r="S48" s="112" t="s">
        <v>40</v>
      </c>
      <c r="T48" s="112"/>
      <c r="U48" s="109"/>
      <c r="V48" s="109">
        <v>157</v>
      </c>
      <c r="W48" s="109">
        <v>133</v>
      </c>
      <c r="X48" s="109">
        <v>199</v>
      </c>
      <c r="Y48" s="109">
        <v>127</v>
      </c>
      <c r="Z48" s="109">
        <v>174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109</v>
      </c>
      <c r="W49" s="109">
        <v>95</v>
      </c>
      <c r="X49" s="109">
        <v>154</v>
      </c>
      <c r="Y49" s="109">
        <v>127</v>
      </c>
      <c r="Z49" s="109">
        <v>145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Roper Gulf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69</v>
      </c>
      <c r="W50" s="109">
        <v>71</v>
      </c>
      <c r="X50" s="109">
        <v>122</v>
      </c>
      <c r="Y50" s="109">
        <v>105</v>
      </c>
      <c r="Z50" s="109">
        <v>124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71</v>
      </c>
      <c r="W51" s="109">
        <v>37</v>
      </c>
      <c r="X51" s="109">
        <v>92</v>
      </c>
      <c r="Y51" s="109">
        <v>92</v>
      </c>
      <c r="Z51" s="109">
        <v>91</v>
      </c>
    </row>
    <row r="52" spans="1:26" ht="15" customHeight="1" x14ac:dyDescent="0.25">
      <c r="S52" s="112" t="s">
        <v>44</v>
      </c>
      <c r="T52" s="112"/>
      <c r="U52" s="109"/>
      <c r="V52" s="109">
        <v>71</v>
      </c>
      <c r="W52" s="109">
        <v>58</v>
      </c>
      <c r="X52" s="109">
        <v>98</v>
      </c>
      <c r="Y52" s="109">
        <v>64</v>
      </c>
      <c r="Z52" s="109">
        <v>73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79</v>
      </c>
      <c r="W53" s="109">
        <v>56</v>
      </c>
      <c r="X53" s="109">
        <v>112</v>
      </c>
      <c r="Y53" s="109">
        <v>98</v>
      </c>
      <c r="Z53" s="109">
        <v>94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60</v>
      </c>
      <c r="W54" s="109">
        <v>41</v>
      </c>
      <c r="X54" s="109">
        <v>75</v>
      </c>
      <c r="Y54" s="109">
        <v>84</v>
      </c>
      <c r="Z54" s="109">
        <v>77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36</v>
      </c>
      <c r="W55" s="109">
        <v>37</v>
      </c>
      <c r="X55" s="109">
        <v>73</v>
      </c>
      <c r="Y55" s="109">
        <v>49</v>
      </c>
      <c r="Z55" s="109">
        <v>58</v>
      </c>
    </row>
    <row r="56" spans="1:26" ht="15" customHeight="1" x14ac:dyDescent="0.25">
      <c r="S56" s="112" t="s">
        <v>48</v>
      </c>
      <c r="T56" s="112"/>
      <c r="U56" s="109"/>
      <c r="V56" s="109">
        <v>24</v>
      </c>
      <c r="W56" s="109">
        <v>21</v>
      </c>
      <c r="X56" s="109">
        <v>33</v>
      </c>
      <c r="Y56" s="109">
        <v>40</v>
      </c>
      <c r="Z56" s="109">
        <v>34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10</v>
      </c>
      <c r="W57" s="109">
        <v>13</v>
      </c>
      <c r="X57" s="109">
        <v>15</v>
      </c>
      <c r="Y57" s="109">
        <v>9</v>
      </c>
      <c r="Z57" s="109">
        <v>13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9</v>
      </c>
      <c r="W58" s="109">
        <v>5</v>
      </c>
      <c r="X58" s="109">
        <v>3</v>
      </c>
      <c r="Y58" s="109">
        <v>5</v>
      </c>
      <c r="Z58" s="109">
        <v>6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2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0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866</v>
      </c>
      <c r="W61" s="109">
        <v>646</v>
      </c>
      <c r="X61" s="109">
        <v>1156</v>
      </c>
      <c r="Y61" s="109">
        <v>931</v>
      </c>
      <c r="Z61" s="109">
        <v>1046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1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6</v>
      </c>
      <c r="W64" s="109">
        <v>9</v>
      </c>
      <c r="X64" s="109">
        <v>6</v>
      </c>
      <c r="Y64" s="109">
        <v>7</v>
      </c>
      <c r="Z64" s="109">
        <v>8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Roper Gulf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50</v>
      </c>
      <c r="W65" s="109">
        <v>23</v>
      </c>
      <c r="X65" s="109">
        <v>56</v>
      </c>
      <c r="Y65" s="109">
        <v>43</v>
      </c>
      <c r="Z65" s="109">
        <v>27</v>
      </c>
    </row>
    <row r="66" spans="1:26" x14ac:dyDescent="0.25">
      <c r="S66" s="112" t="s">
        <v>39</v>
      </c>
      <c r="T66" s="112"/>
      <c r="U66" s="109"/>
      <c r="V66" s="109">
        <v>83</v>
      </c>
      <c r="W66" s="109">
        <v>75</v>
      </c>
      <c r="X66" s="109">
        <v>105</v>
      </c>
      <c r="Y66" s="109">
        <v>80</v>
      </c>
      <c r="Z66" s="109">
        <v>89</v>
      </c>
    </row>
    <row r="67" spans="1:26" x14ac:dyDescent="0.25">
      <c r="S67" s="112" t="s">
        <v>40</v>
      </c>
      <c r="T67" s="112"/>
      <c r="U67" s="109"/>
      <c r="V67" s="109">
        <v>151</v>
      </c>
      <c r="W67" s="109">
        <v>105</v>
      </c>
      <c r="X67" s="109">
        <v>193</v>
      </c>
      <c r="Y67" s="109">
        <v>161</v>
      </c>
      <c r="Z67" s="109">
        <v>157</v>
      </c>
    </row>
    <row r="68" spans="1:26" x14ac:dyDescent="0.25">
      <c r="S68" s="112" t="s">
        <v>41</v>
      </c>
      <c r="T68" s="112"/>
      <c r="U68" s="109"/>
      <c r="V68" s="109">
        <v>82</v>
      </c>
      <c r="W68" s="109">
        <v>69</v>
      </c>
      <c r="X68" s="109">
        <v>128</v>
      </c>
      <c r="Y68" s="109">
        <v>100</v>
      </c>
      <c r="Z68" s="109">
        <v>99</v>
      </c>
    </row>
    <row r="69" spans="1:26" x14ac:dyDescent="0.25">
      <c r="S69" s="112" t="s">
        <v>42</v>
      </c>
      <c r="T69" s="112"/>
      <c r="U69" s="109"/>
      <c r="V69" s="109">
        <v>83</v>
      </c>
      <c r="W69" s="109">
        <v>61</v>
      </c>
      <c r="X69" s="109">
        <v>139</v>
      </c>
      <c r="Y69" s="109">
        <v>85</v>
      </c>
      <c r="Z69" s="109">
        <v>104</v>
      </c>
    </row>
    <row r="70" spans="1:26" x14ac:dyDescent="0.25">
      <c r="S70" s="112" t="s">
        <v>43</v>
      </c>
      <c r="T70" s="112"/>
      <c r="U70" s="109"/>
      <c r="V70" s="109">
        <v>53</v>
      </c>
      <c r="W70" s="109">
        <v>48</v>
      </c>
      <c r="X70" s="109">
        <v>110</v>
      </c>
      <c r="Y70" s="109">
        <v>84</v>
      </c>
      <c r="Z70" s="109">
        <v>113</v>
      </c>
    </row>
    <row r="71" spans="1:26" x14ac:dyDescent="0.25">
      <c r="S71" s="112" t="s">
        <v>44</v>
      </c>
      <c r="T71" s="112"/>
      <c r="U71" s="109"/>
      <c r="V71" s="109">
        <v>71</v>
      </c>
      <c r="W71" s="109">
        <v>59</v>
      </c>
      <c r="X71" s="109">
        <v>105</v>
      </c>
      <c r="Y71" s="109">
        <v>78</v>
      </c>
      <c r="Z71" s="109">
        <v>77</v>
      </c>
    </row>
    <row r="72" spans="1:26" x14ac:dyDescent="0.25">
      <c r="S72" s="112" t="s">
        <v>45</v>
      </c>
      <c r="T72" s="112"/>
      <c r="U72" s="109"/>
      <c r="V72" s="109">
        <v>75</v>
      </c>
      <c r="W72" s="109">
        <v>66</v>
      </c>
      <c r="X72" s="109">
        <v>126</v>
      </c>
      <c r="Y72" s="109">
        <v>100</v>
      </c>
      <c r="Z72" s="109">
        <v>111</v>
      </c>
    </row>
    <row r="73" spans="1:26" x14ac:dyDescent="0.25">
      <c r="S73" s="112" t="s">
        <v>46</v>
      </c>
      <c r="T73" s="112"/>
      <c r="U73" s="109"/>
      <c r="V73" s="109">
        <v>68</v>
      </c>
      <c r="W73" s="109">
        <v>41</v>
      </c>
      <c r="X73" s="109">
        <v>72</v>
      </c>
      <c r="Y73" s="109">
        <v>50</v>
      </c>
      <c r="Z73" s="109">
        <v>74</v>
      </c>
    </row>
    <row r="74" spans="1:26" x14ac:dyDescent="0.25">
      <c r="S74" s="112" t="s">
        <v>47</v>
      </c>
      <c r="T74" s="112"/>
      <c r="U74" s="109"/>
      <c r="V74" s="109">
        <v>27</v>
      </c>
      <c r="W74" s="109">
        <v>39</v>
      </c>
      <c r="X74" s="109">
        <v>58</v>
      </c>
      <c r="Y74" s="109">
        <v>55</v>
      </c>
      <c r="Z74" s="109">
        <v>54</v>
      </c>
    </row>
    <row r="75" spans="1:26" x14ac:dyDescent="0.25">
      <c r="S75" s="112" t="s">
        <v>48</v>
      </c>
      <c r="T75" s="112"/>
      <c r="U75" s="109"/>
      <c r="V75" s="109">
        <v>19</v>
      </c>
      <c r="W75" s="109">
        <v>8</v>
      </c>
      <c r="X75" s="109">
        <v>27</v>
      </c>
      <c r="Y75" s="109">
        <v>15</v>
      </c>
      <c r="Z75" s="109">
        <v>20</v>
      </c>
    </row>
    <row r="76" spans="1:26" x14ac:dyDescent="0.25">
      <c r="S76" s="112" t="s">
        <v>49</v>
      </c>
      <c r="T76" s="112"/>
      <c r="U76" s="109"/>
      <c r="V76" s="109">
        <v>8</v>
      </c>
      <c r="W76" s="109">
        <v>10</v>
      </c>
      <c r="X76" s="109">
        <v>14</v>
      </c>
      <c r="Y76" s="109">
        <v>10</v>
      </c>
      <c r="Z76" s="109">
        <v>13</v>
      </c>
    </row>
    <row r="77" spans="1:26" x14ac:dyDescent="0.25">
      <c r="S77" s="112" t="s">
        <v>50</v>
      </c>
      <c r="T77" s="112"/>
      <c r="U77" s="109"/>
      <c r="V77" s="109">
        <v>5</v>
      </c>
      <c r="W77" s="109">
        <v>0</v>
      </c>
      <c r="X77" s="109">
        <v>5</v>
      </c>
      <c r="Y77" s="109">
        <v>4</v>
      </c>
      <c r="Z77" s="109">
        <v>4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774</v>
      </c>
      <c r="W80" s="109">
        <v>614</v>
      </c>
      <c r="X80" s="109">
        <v>1140</v>
      </c>
      <c r="Y80" s="109">
        <v>873</v>
      </c>
      <c r="Z80" s="109">
        <v>957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Roper Gulf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41</v>
      </c>
      <c r="W83" s="109">
        <v>30</v>
      </c>
      <c r="X83" s="109">
        <v>61</v>
      </c>
      <c r="Y83" s="109">
        <v>42</v>
      </c>
      <c r="Z83" s="109">
        <v>56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56</v>
      </c>
      <c r="W84" s="109">
        <v>47</v>
      </c>
      <c r="X84" s="109">
        <v>79</v>
      </c>
      <c r="Y84" s="109">
        <v>50</v>
      </c>
      <c r="Z84" s="109">
        <v>61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59</v>
      </c>
      <c r="W85" s="109">
        <v>50</v>
      </c>
      <c r="X85" s="109">
        <v>64</v>
      </c>
      <c r="Y85" s="109">
        <v>58</v>
      </c>
      <c r="Z85" s="109">
        <v>60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2,008</v>
      </c>
      <c r="D86" s="93">
        <f t="shared" ref="D86:D91" si="4">AD4</f>
        <v>0.11123408965135573</v>
      </c>
      <c r="E86" s="94">
        <f t="shared" ref="E86:E91" si="5">AD4</f>
        <v>0.11123408965135573</v>
      </c>
      <c r="F86" s="93">
        <f t="shared" ref="F86:F91" si="6">AF4</f>
        <v>0.22963870177587253</v>
      </c>
      <c r="G86" s="94">
        <f t="shared" ref="G86:G91" si="7">AF4</f>
        <v>0.22963870177587253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90</v>
      </c>
      <c r="W86" s="109">
        <v>88</v>
      </c>
      <c r="X86" s="109">
        <v>135</v>
      </c>
      <c r="Y86" s="109">
        <v>96</v>
      </c>
      <c r="Z86" s="109">
        <v>110</v>
      </c>
    </row>
    <row r="87" spans="1:30" ht="15" customHeight="1" x14ac:dyDescent="0.25">
      <c r="A87" s="95" t="s">
        <v>4</v>
      </c>
      <c r="B87" s="48"/>
      <c r="C87" s="56" t="str">
        <f t="shared" si="3"/>
        <v>1,044</v>
      </c>
      <c r="D87" s="93">
        <f t="shared" si="4"/>
        <v>0.12137486573576806</v>
      </c>
      <c r="E87" s="94">
        <f t="shared" si="5"/>
        <v>0.12137486573576806</v>
      </c>
      <c r="F87" s="93">
        <f t="shared" si="6"/>
        <v>0.20973348783314028</v>
      </c>
      <c r="G87" s="94">
        <f t="shared" si="7"/>
        <v>0.20973348783314028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11</v>
      </c>
      <c r="W87" s="109">
        <v>12</v>
      </c>
      <c r="X87" s="109">
        <v>11</v>
      </c>
      <c r="Y87" s="109">
        <v>12</v>
      </c>
      <c r="Z87" s="109">
        <v>14</v>
      </c>
    </row>
    <row r="88" spans="1:30" ht="15" customHeight="1" x14ac:dyDescent="0.25">
      <c r="A88" s="95" t="s">
        <v>5</v>
      </c>
      <c r="B88" s="48"/>
      <c r="C88" s="56" t="str">
        <f t="shared" si="3"/>
        <v>958</v>
      </c>
      <c r="D88" s="93">
        <f t="shared" si="4"/>
        <v>9.7365406643757257E-2</v>
      </c>
      <c r="E88" s="94">
        <f t="shared" si="5"/>
        <v>9.7365406643757257E-2</v>
      </c>
      <c r="F88" s="93">
        <f t="shared" si="6"/>
        <v>0.2409326424870466</v>
      </c>
      <c r="G88" s="94">
        <f t="shared" si="7"/>
        <v>0.2409326424870466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12</v>
      </c>
      <c r="W88" s="109">
        <v>10</v>
      </c>
      <c r="X88" s="109">
        <v>16</v>
      </c>
      <c r="Y88" s="109">
        <v>13</v>
      </c>
      <c r="Z88" s="109">
        <v>12</v>
      </c>
    </row>
    <row r="89" spans="1:30" ht="15" customHeight="1" x14ac:dyDescent="0.25">
      <c r="A89" s="48" t="s">
        <v>6</v>
      </c>
      <c r="B89" s="48"/>
      <c r="C89" s="56" t="str">
        <f t="shared" si="3"/>
        <v>1,347</v>
      </c>
      <c r="D89" s="93">
        <f t="shared" si="4"/>
        <v>0.10049019607843146</v>
      </c>
      <c r="E89" s="94">
        <f t="shared" si="5"/>
        <v>0.10049019607843146</v>
      </c>
      <c r="F89" s="93">
        <f t="shared" si="6"/>
        <v>0.2245454545454546</v>
      </c>
      <c r="G89" s="94">
        <f t="shared" si="7"/>
        <v>0.2245454545454546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48</v>
      </c>
      <c r="W89" s="109">
        <v>33</v>
      </c>
      <c r="X89" s="109">
        <v>67</v>
      </c>
      <c r="Y89" s="109">
        <v>61</v>
      </c>
      <c r="Z89" s="109">
        <v>67</v>
      </c>
    </row>
    <row r="90" spans="1:30" ht="15" customHeight="1" x14ac:dyDescent="0.25">
      <c r="A90" s="48" t="s">
        <v>96</v>
      </c>
      <c r="B90" s="48"/>
      <c r="C90" s="56" t="str">
        <f t="shared" si="3"/>
        <v>$28,929</v>
      </c>
      <c r="D90" s="93">
        <f t="shared" si="4"/>
        <v>0.19841860653941445</v>
      </c>
      <c r="E90" s="94">
        <f t="shared" si="5"/>
        <v>0.19841860653941445</v>
      </c>
      <c r="F90" s="93">
        <f t="shared" si="6"/>
        <v>-1.1886724140286686E-2</v>
      </c>
      <c r="G90" s="94">
        <f t="shared" si="7"/>
        <v>-1.1886724140286686E-2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111</v>
      </c>
      <c r="W90" s="109">
        <v>57</v>
      </c>
      <c r="X90" s="109">
        <v>122</v>
      </c>
      <c r="Y90" s="109">
        <v>103</v>
      </c>
      <c r="Z90" s="109">
        <v>93</v>
      </c>
    </row>
    <row r="91" spans="1:30" ht="15" customHeight="1" x14ac:dyDescent="0.25">
      <c r="A91" s="48" t="s">
        <v>7</v>
      </c>
      <c r="B91" s="48"/>
      <c r="C91" s="56" t="str">
        <f t="shared" si="3"/>
        <v>$58.4 mil</v>
      </c>
      <c r="D91" s="93">
        <f t="shared" si="4"/>
        <v>0.16375337041474824</v>
      </c>
      <c r="E91" s="94">
        <f t="shared" si="5"/>
        <v>0.16375337041474824</v>
      </c>
      <c r="F91" s="93">
        <f t="shared" si="6"/>
        <v>0.40855476967780224</v>
      </c>
      <c r="G91" s="94">
        <f t="shared" si="7"/>
        <v>0.40855476967780224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577</v>
      </c>
      <c r="W91" s="109">
        <v>431</v>
      </c>
      <c r="X91" s="109">
        <v>787</v>
      </c>
      <c r="Y91" s="109">
        <v>618</v>
      </c>
      <c r="Z91" s="109">
        <v>714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38</v>
      </c>
      <c r="W93" s="109">
        <v>28</v>
      </c>
      <c r="X93" s="109">
        <v>40</v>
      </c>
      <c r="Y93" s="109">
        <v>33</v>
      </c>
      <c r="Z93" s="109">
        <v>44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69</v>
      </c>
      <c r="W94" s="109">
        <v>82</v>
      </c>
      <c r="X94" s="109">
        <v>137</v>
      </c>
      <c r="Y94" s="109">
        <v>109</v>
      </c>
      <c r="Z94" s="109">
        <v>120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9</v>
      </c>
      <c r="W95" s="109">
        <v>16</v>
      </c>
      <c r="X95" s="109">
        <v>17</v>
      </c>
      <c r="Y95" s="109">
        <v>13</v>
      </c>
      <c r="Z95" s="109">
        <v>13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146</v>
      </c>
      <c r="W96" s="109">
        <v>121</v>
      </c>
      <c r="X96" s="109">
        <v>225</v>
      </c>
      <c r="Y96" s="109">
        <v>154</v>
      </c>
      <c r="Z96" s="109">
        <v>157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50</v>
      </c>
      <c r="W97" s="109">
        <v>50</v>
      </c>
      <c r="X97" s="109">
        <v>71</v>
      </c>
      <c r="Y97" s="109">
        <v>59</v>
      </c>
      <c r="Z97" s="109">
        <v>59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24</v>
      </c>
      <c r="W98" s="109">
        <v>25</v>
      </c>
      <c r="X98" s="109">
        <v>34</v>
      </c>
      <c r="Y98" s="109">
        <v>25</v>
      </c>
      <c r="Z98" s="109">
        <v>35</v>
      </c>
    </row>
    <row r="99" spans="1:32" ht="15" customHeight="1" x14ac:dyDescent="0.25">
      <c r="S99" s="112" t="s">
        <v>130</v>
      </c>
      <c r="T99" s="112"/>
      <c r="U99" s="109"/>
      <c r="V99" s="109">
        <v>9</v>
      </c>
      <c r="W99" s="109">
        <v>5</v>
      </c>
      <c r="X99" s="109">
        <v>16</v>
      </c>
      <c r="Y99" s="109">
        <v>5</v>
      </c>
      <c r="Z99" s="109">
        <v>12</v>
      </c>
    </row>
    <row r="100" spans="1:32" ht="15" customHeight="1" x14ac:dyDescent="0.25">
      <c r="S100" s="112" t="s">
        <v>58</v>
      </c>
      <c r="T100" s="112"/>
      <c r="U100" s="109"/>
      <c r="V100" s="109">
        <v>43</v>
      </c>
      <c r="W100" s="109">
        <v>42</v>
      </c>
      <c r="X100" s="109">
        <v>67</v>
      </c>
      <c r="Y100" s="109">
        <v>44</v>
      </c>
      <c r="Z100" s="109">
        <v>57</v>
      </c>
    </row>
    <row r="101" spans="1:32" x14ac:dyDescent="0.25">
      <c r="A101" s="16"/>
      <c r="S101" s="115" t="s">
        <v>53</v>
      </c>
      <c r="T101" s="115"/>
      <c r="U101" s="109"/>
      <c r="V101" s="109">
        <v>520</v>
      </c>
      <c r="W101" s="109">
        <v>430</v>
      </c>
      <c r="X101" s="109">
        <v>793</v>
      </c>
      <c r="Y101" s="109">
        <v>598</v>
      </c>
      <c r="Z101" s="109">
        <v>631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844</v>
      </c>
      <c r="W104" s="109">
        <v>725</v>
      </c>
      <c r="X104" s="109">
        <v>1007</v>
      </c>
      <c r="Y104" s="109">
        <v>972</v>
      </c>
      <c r="Z104" s="109">
        <v>1237</v>
      </c>
      <c r="AB104" s="106" t="str">
        <f>TEXT(Z104,"###,###")</f>
        <v>1,237</v>
      </c>
      <c r="AD104" s="127">
        <f>Z104/($Z$4)*100</f>
        <v>61.603585657370516</v>
      </c>
      <c r="AF104" s="106"/>
    </row>
    <row r="105" spans="1:32" x14ac:dyDescent="0.25">
      <c r="S105" s="112" t="s">
        <v>17</v>
      </c>
      <c r="T105" s="112"/>
      <c r="U105" s="109"/>
      <c r="V105" s="109">
        <v>614</v>
      </c>
      <c r="W105" s="109">
        <v>539</v>
      </c>
      <c r="X105" s="109">
        <v>980</v>
      </c>
      <c r="Y105" s="109">
        <v>759</v>
      </c>
      <c r="Z105" s="109">
        <v>701</v>
      </c>
      <c r="AB105" s="106" t="str">
        <f>TEXT(Z105,"###,###")</f>
        <v>701</v>
      </c>
      <c r="AD105" s="127">
        <f>Z105/($Z$4)*100</f>
        <v>34.910358565737056</v>
      </c>
      <c r="AF105" s="106"/>
    </row>
    <row r="106" spans="1:32" x14ac:dyDescent="0.25">
      <c r="S106" s="115" t="s">
        <v>53</v>
      </c>
      <c r="T106" s="115"/>
      <c r="U106" s="117"/>
      <c r="V106" s="117">
        <v>1458</v>
      </c>
      <c r="W106" s="117">
        <v>1264</v>
      </c>
      <c r="X106" s="117">
        <v>1987</v>
      </c>
      <c r="Y106" s="117">
        <v>1731</v>
      </c>
      <c r="Z106" s="117">
        <v>1938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211</v>
      </c>
      <c r="W108" s="109">
        <v>65</v>
      </c>
      <c r="X108" s="109">
        <v>220</v>
      </c>
      <c r="Y108" s="109">
        <v>120</v>
      </c>
      <c r="Z108" s="109">
        <v>159</v>
      </c>
      <c r="AB108" s="106" t="str">
        <f>TEXT(Z108,"###,###")</f>
        <v>159</v>
      </c>
      <c r="AD108" s="127">
        <f>Z108/($Z$4)*100</f>
        <v>7.9183266932270913</v>
      </c>
      <c r="AF108" s="106"/>
    </row>
    <row r="109" spans="1:32" x14ac:dyDescent="0.25">
      <c r="S109" s="112" t="s">
        <v>20</v>
      </c>
      <c r="T109" s="112"/>
      <c r="U109" s="109"/>
      <c r="V109" s="109">
        <v>258</v>
      </c>
      <c r="W109" s="109">
        <v>194</v>
      </c>
      <c r="X109" s="109">
        <v>447</v>
      </c>
      <c r="Y109" s="109">
        <v>244</v>
      </c>
      <c r="Z109" s="109">
        <v>355</v>
      </c>
      <c r="AB109" s="106" t="str">
        <f>TEXT(Z109,"###,###")</f>
        <v>355</v>
      </c>
      <c r="AD109" s="127">
        <f>Z109/($Z$4)*100</f>
        <v>17.679282868525899</v>
      </c>
      <c r="AF109" s="106"/>
    </row>
    <row r="110" spans="1:32" x14ac:dyDescent="0.25">
      <c r="S110" s="112" t="s">
        <v>21</v>
      </c>
      <c r="T110" s="112"/>
      <c r="U110" s="109"/>
      <c r="V110" s="109">
        <v>608</v>
      </c>
      <c r="W110" s="109">
        <v>491</v>
      </c>
      <c r="X110" s="109">
        <v>814</v>
      </c>
      <c r="Y110" s="109">
        <v>686</v>
      </c>
      <c r="Z110" s="109">
        <v>708</v>
      </c>
      <c r="AB110" s="106" t="str">
        <f>TEXT(Z110,"###,###")</f>
        <v>708</v>
      </c>
      <c r="AD110" s="127">
        <f>Z110/($Z$4)*100</f>
        <v>35.258964143426297</v>
      </c>
      <c r="AF110" s="106"/>
    </row>
    <row r="111" spans="1:32" x14ac:dyDescent="0.25">
      <c r="S111" s="112" t="s">
        <v>22</v>
      </c>
      <c r="T111" s="112"/>
      <c r="U111" s="109"/>
      <c r="V111" s="109">
        <v>427</v>
      </c>
      <c r="W111" s="109">
        <v>459</v>
      </c>
      <c r="X111" s="109">
        <v>750</v>
      </c>
      <c r="Y111" s="109">
        <v>681</v>
      </c>
      <c r="Z111" s="109">
        <v>718</v>
      </c>
      <c r="AB111" s="106" t="str">
        <f>TEXT(Z111,"###,###")</f>
        <v>718</v>
      </c>
      <c r="AD111" s="127">
        <f>Z111/($Z$4)*100</f>
        <v>35.756972111553786</v>
      </c>
      <c r="AF111" s="106"/>
    </row>
    <row r="112" spans="1:32" x14ac:dyDescent="0.25">
      <c r="S112" s="115" t="s">
        <v>53</v>
      </c>
      <c r="T112" s="115"/>
      <c r="U112" s="109"/>
      <c r="V112" s="109">
        <v>1637</v>
      </c>
      <c r="W112" s="109">
        <v>1261</v>
      </c>
      <c r="X112" s="109">
        <v>2301</v>
      </c>
      <c r="Y112" s="109">
        <v>1807</v>
      </c>
      <c r="Z112" s="109">
        <v>2004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39.07</v>
      </c>
      <c r="W118" s="128">
        <v>39.619999999999997</v>
      </c>
      <c r="X118" s="128">
        <v>39.61</v>
      </c>
      <c r="Y118" s="128">
        <v>40.81</v>
      </c>
      <c r="Z118" s="128">
        <v>40</v>
      </c>
      <c r="AB118" s="106" t="str">
        <f>TEXT(Z118,"##.0")</f>
        <v>40.0</v>
      </c>
    </row>
    <row r="120" spans="19:32" x14ac:dyDescent="0.25">
      <c r="S120" s="98" t="s">
        <v>98</v>
      </c>
      <c r="T120" s="109"/>
      <c r="U120" s="109"/>
      <c r="V120" s="109">
        <v>1009</v>
      </c>
      <c r="W120" s="109">
        <v>817</v>
      </c>
      <c r="X120" s="109">
        <v>1498</v>
      </c>
      <c r="Y120" s="109">
        <v>1146</v>
      </c>
      <c r="Z120" s="109">
        <v>1269</v>
      </c>
      <c r="AB120" s="106" t="str">
        <f>TEXT(Z120,"###,###")</f>
        <v>1,269</v>
      </c>
    </row>
    <row r="121" spans="19:32" x14ac:dyDescent="0.25">
      <c r="S121" s="98" t="s">
        <v>99</v>
      </c>
      <c r="T121" s="109"/>
      <c r="U121" s="109"/>
      <c r="V121" s="109">
        <v>34</v>
      </c>
      <c r="W121" s="109">
        <v>19</v>
      </c>
      <c r="X121" s="109">
        <v>30</v>
      </c>
      <c r="Y121" s="109">
        <v>31</v>
      </c>
      <c r="Z121" s="109">
        <v>24</v>
      </c>
      <c r="AB121" s="106" t="str">
        <f>TEXT(Z121,"###,###")</f>
        <v>24</v>
      </c>
    </row>
    <row r="122" spans="19:32" x14ac:dyDescent="0.25">
      <c r="S122" s="98" t="s">
        <v>100</v>
      </c>
      <c r="T122" s="109"/>
      <c r="U122" s="109"/>
      <c r="V122" s="109">
        <v>50</v>
      </c>
      <c r="W122" s="109">
        <v>27</v>
      </c>
      <c r="X122" s="109">
        <v>57</v>
      </c>
      <c r="Y122" s="109">
        <v>49</v>
      </c>
      <c r="Z122" s="109">
        <v>51</v>
      </c>
      <c r="AB122" s="106" t="str">
        <f>TEXT(Z122,"###,###")</f>
        <v>51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1059</v>
      </c>
      <c r="W124" s="109">
        <v>844</v>
      </c>
      <c r="X124" s="109">
        <v>1555</v>
      </c>
      <c r="Y124" s="109">
        <v>1195</v>
      </c>
      <c r="Z124" s="109">
        <v>1320</v>
      </c>
      <c r="AB124" s="106" t="str">
        <f>TEXT(Z124,"###,###")</f>
        <v>1,320</v>
      </c>
      <c r="AD124" s="124">
        <f>Z124/$Z$7*100</f>
        <v>97.995545657015597</v>
      </c>
    </row>
    <row r="125" spans="19:32" x14ac:dyDescent="0.25">
      <c r="S125" s="98" t="s">
        <v>102</v>
      </c>
      <c r="T125" s="109"/>
      <c r="U125" s="109"/>
      <c r="V125" s="109">
        <v>84</v>
      </c>
      <c r="W125" s="109">
        <v>46</v>
      </c>
      <c r="X125" s="109">
        <v>87</v>
      </c>
      <c r="Y125" s="109">
        <v>80</v>
      </c>
      <c r="Z125" s="109">
        <v>75</v>
      </c>
      <c r="AB125" s="106" t="str">
        <f>TEXT(Z125,"###,###")</f>
        <v>75</v>
      </c>
      <c r="AD125" s="124">
        <f>Z125/$Z$7*100</f>
        <v>5.56792873051225</v>
      </c>
    </row>
    <row r="127" spans="19:32" x14ac:dyDescent="0.25">
      <c r="S127" s="98" t="s">
        <v>103</v>
      </c>
      <c r="T127" s="109"/>
      <c r="U127" s="109"/>
      <c r="V127" s="109">
        <v>580</v>
      </c>
      <c r="W127" s="109">
        <v>434</v>
      </c>
      <c r="X127" s="109">
        <v>786</v>
      </c>
      <c r="Y127" s="109">
        <v>622</v>
      </c>
      <c r="Z127" s="109">
        <v>711</v>
      </c>
      <c r="AB127" s="106" t="str">
        <f>TEXT(Z127,"###,###")</f>
        <v>711</v>
      </c>
      <c r="AD127" s="124">
        <f>Z127/$Z$7*100</f>
        <v>52.783964365256118</v>
      </c>
    </row>
    <row r="128" spans="19:32" x14ac:dyDescent="0.25">
      <c r="S128" s="98" t="s">
        <v>104</v>
      </c>
      <c r="T128" s="109"/>
      <c r="U128" s="109"/>
      <c r="V128" s="109">
        <v>525</v>
      </c>
      <c r="W128" s="109">
        <v>428</v>
      </c>
      <c r="X128" s="109">
        <v>794</v>
      </c>
      <c r="Y128" s="109">
        <v>596</v>
      </c>
      <c r="Z128" s="109">
        <v>632</v>
      </c>
      <c r="AB128" s="106" t="str">
        <f>TEXT(Z128,"###,###")</f>
        <v>632</v>
      </c>
      <c r="AD128" s="124">
        <f>Z128/$Z$7*100</f>
        <v>46.919079435783225</v>
      </c>
    </row>
    <row r="130" spans="19:20" x14ac:dyDescent="0.25">
      <c r="S130" s="98" t="s">
        <v>156</v>
      </c>
      <c r="T130" s="124">
        <v>94.209354120267264</v>
      </c>
    </row>
    <row r="131" spans="19:20" x14ac:dyDescent="0.25">
      <c r="S131" s="98" t="s">
        <v>157</v>
      </c>
      <c r="T131" s="124">
        <v>1.7817371937639197</v>
      </c>
    </row>
    <row r="132" spans="19:20" x14ac:dyDescent="0.25">
      <c r="S132" s="98" t="s">
        <v>158</v>
      </c>
      <c r="T132" s="124">
        <v>3.7861915367483299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7DC7E27-2CC1-41CE-84C3-7C34D00EF31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A5CBA789-EE7D-4ACD-86C8-A9B96756D20F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430924EE-4FF5-4CB4-82D7-7FA36696803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25214402-4464-4097-A421-821E2AE0CAD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78FF-96D9-4D3B-9361-D4086E2B619A}">
  <sheetPr codeName="Sheet77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118</v>
      </c>
      <c r="T1" s="96"/>
      <c r="U1" s="96"/>
      <c r="V1" s="96"/>
      <c r="W1" s="96"/>
      <c r="X1" s="96"/>
      <c r="Y1" s="97" t="s">
        <v>147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118</v>
      </c>
      <c r="Y3" s="102" t="s">
        <v>147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13.14 Tiwi Islands,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553</v>
      </c>
      <c r="W4" s="105">
        <v>722</v>
      </c>
      <c r="X4" s="105">
        <v>699</v>
      </c>
      <c r="Y4" s="105">
        <v>786</v>
      </c>
      <c r="Z4" s="105">
        <v>958</v>
      </c>
      <c r="AB4" s="106" t="str">
        <f>TEXT(Z4,"###,###")</f>
        <v>958</v>
      </c>
      <c r="AD4" s="107">
        <f>Z4/Y4-1</f>
        <v>0.21882951653944027</v>
      </c>
      <c r="AF4" s="107">
        <f>Z4/V4-1</f>
        <v>0.73236889692585905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294</v>
      </c>
      <c r="W5" s="105">
        <v>389</v>
      </c>
      <c r="X5" s="105">
        <v>356</v>
      </c>
      <c r="Y5" s="105">
        <v>402</v>
      </c>
      <c r="Z5" s="105">
        <v>477</v>
      </c>
      <c r="AB5" s="106" t="str">
        <f>TEXT(Z5,"###,###")</f>
        <v>477</v>
      </c>
      <c r="AD5" s="107">
        <f t="shared" ref="AD5:AD9" si="0">Z5/Y5-1</f>
        <v>0.18656716417910446</v>
      </c>
      <c r="AF5" s="107">
        <f t="shared" ref="AF5:AF9" si="1">Z5/V5-1</f>
        <v>0.62244897959183665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260</v>
      </c>
      <c r="W6" s="105">
        <v>336</v>
      </c>
      <c r="X6" s="105">
        <v>344</v>
      </c>
      <c r="Y6" s="105">
        <v>384</v>
      </c>
      <c r="Z6" s="105">
        <v>483</v>
      </c>
      <c r="AB6" s="106" t="str">
        <f>TEXT(Z6,"###,###")</f>
        <v>483</v>
      </c>
      <c r="AD6" s="107">
        <f t="shared" si="0"/>
        <v>0.2578125</v>
      </c>
      <c r="AF6" s="107">
        <f t="shared" si="1"/>
        <v>0.85769230769230775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402</v>
      </c>
      <c r="W7" s="105">
        <v>519</v>
      </c>
      <c r="X7" s="105">
        <v>510</v>
      </c>
      <c r="Y7" s="105">
        <v>546</v>
      </c>
      <c r="Z7" s="105">
        <v>604</v>
      </c>
      <c r="AB7" s="106" t="str">
        <f>TEXT(Z7,"###,###")</f>
        <v>604</v>
      </c>
      <c r="AD7" s="107">
        <f t="shared" si="0"/>
        <v>0.10622710622710629</v>
      </c>
      <c r="AF7" s="107">
        <f t="shared" si="1"/>
        <v>0.50248756218905477</v>
      </c>
    </row>
    <row r="8" spans="1:32" ht="17.25" customHeight="1" x14ac:dyDescent="0.25">
      <c r="A8" s="61" t="s">
        <v>12</v>
      </c>
      <c r="B8" s="62"/>
      <c r="C8" s="28"/>
      <c r="D8" s="63" t="str">
        <f>AB4</f>
        <v>958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604</v>
      </c>
      <c r="P8" s="64"/>
      <c r="S8" s="104" t="s">
        <v>83</v>
      </c>
      <c r="T8" s="105"/>
      <c r="U8" s="105"/>
      <c r="V8" s="105">
        <v>25974.15</v>
      </c>
      <c r="W8" s="105">
        <v>28881</v>
      </c>
      <c r="X8" s="105">
        <v>25974.84</v>
      </c>
      <c r="Y8" s="105">
        <v>25030.05</v>
      </c>
      <c r="Z8" s="105">
        <v>24574.29</v>
      </c>
      <c r="AB8" s="106" t="str">
        <f>TEXT(Z8,"$###,###")</f>
        <v>$24,574</v>
      </c>
      <c r="AD8" s="107">
        <f t="shared" si="0"/>
        <v>-1.8208513366932855E-2</v>
      </c>
      <c r="AF8" s="107">
        <f t="shared" si="1"/>
        <v>-5.3894352654466071E-2</v>
      </c>
    </row>
    <row r="9" spans="1:32" x14ac:dyDescent="0.25">
      <c r="A9" s="29" t="s">
        <v>14</v>
      </c>
      <c r="B9" s="68"/>
      <c r="C9" s="69"/>
      <c r="D9" s="70">
        <f>AD104</f>
        <v>46.033402922755741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47.350993377483441</v>
      </c>
      <c r="P9" s="71" t="s">
        <v>84</v>
      </c>
      <c r="S9" s="104" t="s">
        <v>7</v>
      </c>
      <c r="T9" s="105"/>
      <c r="U9" s="105"/>
      <c r="V9" s="105">
        <v>14774460</v>
      </c>
      <c r="W9" s="105">
        <v>18703362</v>
      </c>
      <c r="X9" s="105">
        <v>19235975</v>
      </c>
      <c r="Y9" s="105">
        <v>20637606</v>
      </c>
      <c r="Z9" s="105">
        <v>21792221</v>
      </c>
      <c r="AB9" s="106" t="str">
        <f>TEXT(Z9/1000000,"$#,###.0")&amp;" mil"</f>
        <v>$21.8 mil</v>
      </c>
      <c r="AD9" s="107">
        <f t="shared" si="0"/>
        <v>5.5947138442317357E-2</v>
      </c>
      <c r="AF9" s="107">
        <f t="shared" si="1"/>
        <v>0.47499272393034997</v>
      </c>
    </row>
    <row r="10" spans="1:32" x14ac:dyDescent="0.25">
      <c r="A10" s="29" t="s">
        <v>17</v>
      </c>
      <c r="B10" s="68"/>
      <c r="C10" s="69"/>
      <c r="D10" s="70">
        <f>AD105</f>
        <v>53.862212943632571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52.649006622516559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99.172185430463571</v>
      </c>
      <c r="P11" s="71" t="s">
        <v>84</v>
      </c>
      <c r="S11" s="104" t="s">
        <v>29</v>
      </c>
      <c r="T11" s="109"/>
      <c r="U11" s="109"/>
      <c r="V11" s="109">
        <v>543</v>
      </c>
      <c r="W11" s="109">
        <v>711</v>
      </c>
      <c r="X11" s="109">
        <v>692</v>
      </c>
      <c r="Y11" s="109">
        <v>777</v>
      </c>
      <c r="Z11" s="109">
        <v>948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0</v>
      </c>
      <c r="P12" s="71" t="s">
        <v>84</v>
      </c>
      <c r="S12" s="104" t="s">
        <v>30</v>
      </c>
      <c r="T12" s="109"/>
      <c r="U12" s="109"/>
      <c r="V12" s="109">
        <v>12</v>
      </c>
      <c r="W12" s="109">
        <v>11</v>
      </c>
      <c r="X12" s="109">
        <v>10</v>
      </c>
      <c r="Y12" s="109">
        <v>9</v>
      </c>
      <c r="Z12" s="109">
        <v>8</v>
      </c>
    </row>
    <row r="13" spans="1:32" ht="15" customHeight="1" x14ac:dyDescent="0.25">
      <c r="A13" s="29" t="s">
        <v>19</v>
      </c>
      <c r="B13" s="69"/>
      <c r="C13" s="69"/>
      <c r="D13" s="70">
        <f>AD108</f>
        <v>2.6096033402922756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1.3245033112582782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13.883089770354907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39.1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61.48225469728601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27.242524916943523</v>
      </c>
      <c r="P15" s="71" t="s">
        <v>84</v>
      </c>
      <c r="S15" s="112" t="s">
        <v>60</v>
      </c>
      <c r="T15" s="112"/>
      <c r="U15" s="113"/>
      <c r="V15" s="113">
        <v>41</v>
      </c>
      <c r="W15" s="113">
        <v>47</v>
      </c>
      <c r="X15" s="113">
        <v>0</v>
      </c>
      <c r="Y15" s="109">
        <v>12</v>
      </c>
      <c r="Z15" s="109">
        <v>16</v>
      </c>
      <c r="AB15" s="114">
        <f t="shared" ref="AB15:AB34" si="2">IF(Z15="np",0,Z15/$Z$34)</f>
        <v>1.6666666666666666E-2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21.503131524008349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72.757475083056477</v>
      </c>
      <c r="P16" s="36" t="s">
        <v>84</v>
      </c>
      <c r="S16" s="112" t="s">
        <v>61</v>
      </c>
      <c r="T16" s="112"/>
      <c r="U16" s="113"/>
      <c r="V16" s="113">
        <v>0</v>
      </c>
      <c r="W16" s="113">
        <v>0</v>
      </c>
      <c r="X16" s="113">
        <v>0</v>
      </c>
      <c r="Y16" s="109">
        <v>0</v>
      </c>
      <c r="Z16" s="109">
        <v>0</v>
      </c>
      <c r="AB16" s="114">
        <f t="shared" si="2"/>
        <v>0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0</v>
      </c>
      <c r="W17" s="113">
        <v>0</v>
      </c>
      <c r="X17" s="113">
        <v>4</v>
      </c>
      <c r="Y17" s="109">
        <v>1</v>
      </c>
      <c r="Z17" s="109">
        <v>0</v>
      </c>
      <c r="AB17" s="114">
        <f t="shared" si="2"/>
        <v>0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0</v>
      </c>
      <c r="W18" s="113">
        <v>0</v>
      </c>
      <c r="X18" s="113">
        <v>0</v>
      </c>
      <c r="Y18" s="109">
        <v>0</v>
      </c>
      <c r="Z18" s="109">
        <v>0</v>
      </c>
      <c r="AB18" s="114">
        <f t="shared" si="2"/>
        <v>0</v>
      </c>
    </row>
    <row r="19" spans="1:28" x14ac:dyDescent="0.25">
      <c r="A19" s="60" t="str">
        <f>$S$1&amp;" ("&amp;$V$2&amp;" to "&amp;$Z$2&amp;")"</f>
        <v>Tiwi Islands (2017-18 to 2021-22)</v>
      </c>
      <c r="B19" s="60"/>
      <c r="C19" s="60"/>
      <c r="D19" s="60"/>
      <c r="E19" s="60"/>
      <c r="F19" s="60"/>
      <c r="G19" s="60" t="str">
        <f>$S$1&amp;" ("&amp;$V$2&amp;" to "&amp;$Z$2&amp;")"</f>
        <v>Tiwi Islands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21</v>
      </c>
      <c r="W19" s="113">
        <v>17</v>
      </c>
      <c r="X19" s="113">
        <v>6</v>
      </c>
      <c r="Y19" s="109">
        <v>18</v>
      </c>
      <c r="Z19" s="109">
        <v>17</v>
      </c>
      <c r="AB19" s="114">
        <f t="shared" si="2"/>
        <v>1.7708333333333333E-2</v>
      </c>
    </row>
    <row r="20" spans="1:28" x14ac:dyDescent="0.25">
      <c r="S20" s="112" t="s">
        <v>65</v>
      </c>
      <c r="T20" s="112"/>
      <c r="U20" s="113"/>
      <c r="V20" s="113">
        <v>3</v>
      </c>
      <c r="W20" s="113">
        <v>0</v>
      </c>
      <c r="X20" s="113">
        <v>0</v>
      </c>
      <c r="Y20" s="109">
        <v>0</v>
      </c>
      <c r="Z20" s="109">
        <v>0</v>
      </c>
      <c r="AB20" s="114">
        <f t="shared" si="2"/>
        <v>0</v>
      </c>
    </row>
    <row r="21" spans="1:28" x14ac:dyDescent="0.25">
      <c r="S21" s="112" t="s">
        <v>66</v>
      </c>
      <c r="T21" s="112"/>
      <c r="U21" s="113"/>
      <c r="V21" s="113">
        <v>23</v>
      </c>
      <c r="W21" s="113">
        <v>38</v>
      </c>
      <c r="X21" s="113">
        <v>36</v>
      </c>
      <c r="Y21" s="109">
        <v>92</v>
      </c>
      <c r="Z21" s="109">
        <v>100</v>
      </c>
      <c r="AB21" s="114">
        <f t="shared" si="2"/>
        <v>0.10416666666666667</v>
      </c>
    </row>
    <row r="22" spans="1:28" x14ac:dyDescent="0.25">
      <c r="S22" s="112" t="s">
        <v>67</v>
      </c>
      <c r="T22" s="112"/>
      <c r="U22" s="113"/>
      <c r="V22" s="113">
        <v>16</v>
      </c>
      <c r="W22" s="113">
        <v>31</v>
      </c>
      <c r="X22" s="113">
        <v>23</v>
      </c>
      <c r="Y22" s="109">
        <v>17</v>
      </c>
      <c r="Z22" s="109">
        <v>41</v>
      </c>
      <c r="AB22" s="114">
        <f t="shared" si="2"/>
        <v>4.2708333333333334E-2</v>
      </c>
    </row>
    <row r="23" spans="1:28" x14ac:dyDescent="0.25">
      <c r="S23" s="112" t="s">
        <v>68</v>
      </c>
      <c r="T23" s="112"/>
      <c r="U23" s="113"/>
      <c r="V23" s="113">
        <v>0</v>
      </c>
      <c r="W23" s="113">
        <v>3</v>
      </c>
      <c r="X23" s="113">
        <v>3</v>
      </c>
      <c r="Y23" s="109">
        <v>14</v>
      </c>
      <c r="Z23" s="109">
        <v>9</v>
      </c>
      <c r="AB23" s="114">
        <f t="shared" si="2"/>
        <v>9.3749999999999997E-3</v>
      </c>
    </row>
    <row r="24" spans="1:28" x14ac:dyDescent="0.25">
      <c r="S24" s="112" t="s">
        <v>69</v>
      </c>
      <c r="T24" s="112"/>
      <c r="U24" s="113"/>
      <c r="V24" s="113">
        <v>6</v>
      </c>
      <c r="W24" s="113">
        <v>5</v>
      </c>
      <c r="X24" s="113">
        <v>0</v>
      </c>
      <c r="Y24" s="109">
        <v>0</v>
      </c>
      <c r="Z24" s="109">
        <v>0</v>
      </c>
      <c r="AB24" s="114">
        <f t="shared" si="2"/>
        <v>0</v>
      </c>
    </row>
    <row r="25" spans="1:28" x14ac:dyDescent="0.25">
      <c r="S25" s="112" t="s">
        <v>70</v>
      </c>
      <c r="T25" s="112"/>
      <c r="U25" s="113"/>
      <c r="V25" s="113">
        <v>3</v>
      </c>
      <c r="W25" s="113">
        <v>5</v>
      </c>
      <c r="X25" s="113">
        <v>5</v>
      </c>
      <c r="Y25" s="109">
        <v>2</v>
      </c>
      <c r="Z25" s="109">
        <v>6</v>
      </c>
      <c r="AB25" s="114">
        <f t="shared" si="2"/>
        <v>6.2500000000000003E-3</v>
      </c>
    </row>
    <row r="26" spans="1:28" x14ac:dyDescent="0.25">
      <c r="S26" s="112" t="s">
        <v>71</v>
      </c>
      <c r="T26" s="112"/>
      <c r="U26" s="113"/>
      <c r="V26" s="113">
        <v>0</v>
      </c>
      <c r="W26" s="113">
        <v>0</v>
      </c>
      <c r="X26" s="113">
        <v>3</v>
      </c>
      <c r="Y26" s="109">
        <v>0</v>
      </c>
      <c r="Z26" s="109">
        <v>0</v>
      </c>
      <c r="AB26" s="114">
        <f t="shared" si="2"/>
        <v>0</v>
      </c>
    </row>
    <row r="27" spans="1:28" x14ac:dyDescent="0.25">
      <c r="S27" s="112" t="s">
        <v>72</v>
      </c>
      <c r="T27" s="112"/>
      <c r="U27" s="113"/>
      <c r="V27" s="113">
        <v>4</v>
      </c>
      <c r="W27" s="113">
        <v>4</v>
      </c>
      <c r="X27" s="113">
        <v>3</v>
      </c>
      <c r="Y27" s="109">
        <v>7</v>
      </c>
      <c r="Z27" s="109">
        <v>42</v>
      </c>
      <c r="AB27" s="114">
        <f t="shared" si="2"/>
        <v>4.3749999999999997E-2</v>
      </c>
    </row>
    <row r="28" spans="1:28" x14ac:dyDescent="0.25">
      <c r="S28" s="112" t="s">
        <v>73</v>
      </c>
      <c r="T28" s="112"/>
      <c r="U28" s="113"/>
      <c r="V28" s="113">
        <v>19</v>
      </c>
      <c r="W28" s="113">
        <v>14</v>
      </c>
      <c r="X28" s="113">
        <v>25</v>
      </c>
      <c r="Y28" s="109">
        <v>14</v>
      </c>
      <c r="Z28" s="109">
        <v>35</v>
      </c>
      <c r="AB28" s="114">
        <f t="shared" si="2"/>
        <v>3.6458333333333336E-2</v>
      </c>
    </row>
    <row r="29" spans="1:28" x14ac:dyDescent="0.25">
      <c r="S29" s="112" t="s">
        <v>74</v>
      </c>
      <c r="T29" s="112"/>
      <c r="U29" s="113"/>
      <c r="V29" s="113">
        <v>109</v>
      </c>
      <c r="W29" s="113">
        <v>163</v>
      </c>
      <c r="X29" s="113">
        <v>155</v>
      </c>
      <c r="Y29" s="109">
        <v>178</v>
      </c>
      <c r="Z29" s="109">
        <v>201</v>
      </c>
      <c r="AB29" s="114">
        <f t="shared" si="2"/>
        <v>0.20937500000000001</v>
      </c>
    </row>
    <row r="30" spans="1:28" x14ac:dyDescent="0.25">
      <c r="S30" s="112" t="s">
        <v>75</v>
      </c>
      <c r="T30" s="112"/>
      <c r="U30" s="113"/>
      <c r="V30" s="113">
        <v>132</v>
      </c>
      <c r="W30" s="113">
        <v>162</v>
      </c>
      <c r="X30" s="113">
        <v>167</v>
      </c>
      <c r="Y30" s="109">
        <v>180</v>
      </c>
      <c r="Z30" s="109">
        <v>241</v>
      </c>
      <c r="AB30" s="114">
        <f t="shared" si="2"/>
        <v>0.25104166666666666</v>
      </c>
    </row>
    <row r="31" spans="1:28" x14ac:dyDescent="0.25">
      <c r="S31" s="112" t="s">
        <v>76</v>
      </c>
      <c r="T31" s="112"/>
      <c r="U31" s="113"/>
      <c r="V31" s="113">
        <v>46</v>
      </c>
      <c r="W31" s="113">
        <v>90</v>
      </c>
      <c r="X31" s="113">
        <v>87</v>
      </c>
      <c r="Y31" s="109">
        <v>81</v>
      </c>
      <c r="Z31" s="109">
        <v>55</v>
      </c>
      <c r="AB31" s="114">
        <f t="shared" si="2"/>
        <v>5.7291666666666664E-2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3</v>
      </c>
      <c r="W32" s="113">
        <v>16</v>
      </c>
      <c r="X32" s="113">
        <v>6</v>
      </c>
      <c r="Y32" s="109">
        <v>3</v>
      </c>
      <c r="Z32" s="109">
        <v>5</v>
      </c>
      <c r="AB32" s="114">
        <f t="shared" si="2"/>
        <v>5.208333333333333E-3</v>
      </c>
    </row>
    <row r="33" spans="19:32" x14ac:dyDescent="0.25">
      <c r="S33" s="112" t="s">
        <v>78</v>
      </c>
      <c r="T33" s="112"/>
      <c r="U33" s="113"/>
      <c r="V33" s="113">
        <v>69</v>
      </c>
      <c r="W33" s="113">
        <v>109</v>
      </c>
      <c r="X33" s="113">
        <v>157</v>
      </c>
      <c r="Y33" s="109">
        <v>136</v>
      </c>
      <c r="Z33" s="109">
        <v>168</v>
      </c>
      <c r="AB33" s="114">
        <f t="shared" si="2"/>
        <v>0.17499999999999999</v>
      </c>
    </row>
    <row r="34" spans="19:32" x14ac:dyDescent="0.25">
      <c r="S34" s="115" t="s">
        <v>53</v>
      </c>
      <c r="T34" s="115"/>
      <c r="U34" s="116"/>
      <c r="V34" s="116">
        <v>552</v>
      </c>
      <c r="W34" s="116">
        <v>724</v>
      </c>
      <c r="X34" s="116">
        <v>699</v>
      </c>
      <c r="Y34" s="117">
        <v>786</v>
      </c>
      <c r="Z34" s="117">
        <v>960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326</v>
      </c>
      <c r="W37" s="109">
        <v>423</v>
      </c>
      <c r="X37" s="109">
        <v>409</v>
      </c>
      <c r="Y37" s="109">
        <v>413</v>
      </c>
      <c r="Z37" s="109">
        <v>438</v>
      </c>
      <c r="AB37" s="129">
        <f>Z37/Z40*100</f>
        <v>72.757475083056477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72</v>
      </c>
      <c r="W38" s="109">
        <v>97</v>
      </c>
      <c r="X38" s="109">
        <v>99</v>
      </c>
      <c r="Y38" s="109">
        <v>136</v>
      </c>
      <c r="Z38" s="109">
        <v>164</v>
      </c>
      <c r="AB38" s="129">
        <f>Z38/Z40*100</f>
        <v>27.242524916943523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398</v>
      </c>
      <c r="W40" s="109">
        <v>520</v>
      </c>
      <c r="X40" s="109">
        <v>508</v>
      </c>
      <c r="Y40" s="109">
        <v>549</v>
      </c>
      <c r="Z40" s="109">
        <v>602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0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0</v>
      </c>
      <c r="W45" s="109">
        <v>0</v>
      </c>
      <c r="X45" s="109">
        <v>0</v>
      </c>
      <c r="Y45" s="109">
        <v>3</v>
      </c>
      <c r="Z45" s="109">
        <v>3</v>
      </c>
    </row>
    <row r="46" spans="19:32" x14ac:dyDescent="0.25">
      <c r="S46" s="112" t="s">
        <v>38</v>
      </c>
      <c r="T46" s="112"/>
      <c r="U46" s="109"/>
      <c r="V46" s="109">
        <v>8</v>
      </c>
      <c r="W46" s="109">
        <v>17</v>
      </c>
      <c r="X46" s="109">
        <v>11</v>
      </c>
      <c r="Y46" s="109">
        <v>21</v>
      </c>
      <c r="Z46" s="109">
        <v>26</v>
      </c>
    </row>
    <row r="47" spans="19:32" x14ac:dyDescent="0.25">
      <c r="S47" s="112" t="s">
        <v>39</v>
      </c>
      <c r="T47" s="112"/>
      <c r="U47" s="109"/>
      <c r="V47" s="109">
        <v>22</v>
      </c>
      <c r="W47" s="109">
        <v>35</v>
      </c>
      <c r="X47" s="109">
        <v>26</v>
      </c>
      <c r="Y47" s="109">
        <v>18</v>
      </c>
      <c r="Z47" s="109">
        <v>33</v>
      </c>
    </row>
    <row r="48" spans="19:32" x14ac:dyDescent="0.25">
      <c r="S48" s="112" t="s">
        <v>40</v>
      </c>
      <c r="T48" s="112"/>
      <c r="U48" s="109"/>
      <c r="V48" s="109">
        <v>34</v>
      </c>
      <c r="W48" s="109">
        <v>44</v>
      </c>
      <c r="X48" s="109">
        <v>41</v>
      </c>
      <c r="Y48" s="109">
        <v>47</v>
      </c>
      <c r="Z48" s="109">
        <v>62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57</v>
      </c>
      <c r="W49" s="109">
        <v>61</v>
      </c>
      <c r="X49" s="109">
        <v>54</v>
      </c>
      <c r="Y49" s="109">
        <v>56</v>
      </c>
      <c r="Z49" s="109">
        <v>46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Tiwi Islands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41</v>
      </c>
      <c r="W50" s="109">
        <v>67</v>
      </c>
      <c r="X50" s="109">
        <v>57</v>
      </c>
      <c r="Y50" s="109">
        <v>63</v>
      </c>
      <c r="Z50" s="109">
        <v>67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31</v>
      </c>
      <c r="W51" s="109">
        <v>48</v>
      </c>
      <c r="X51" s="109">
        <v>41</v>
      </c>
      <c r="Y51" s="109">
        <v>48</v>
      </c>
      <c r="Z51" s="109">
        <v>68</v>
      </c>
    </row>
    <row r="52" spans="1:26" ht="15" customHeight="1" x14ac:dyDescent="0.25">
      <c r="S52" s="112" t="s">
        <v>44</v>
      </c>
      <c r="T52" s="112"/>
      <c r="U52" s="109"/>
      <c r="V52" s="109">
        <v>26</v>
      </c>
      <c r="W52" s="109">
        <v>37</v>
      </c>
      <c r="X52" s="109">
        <v>33</v>
      </c>
      <c r="Y52" s="109">
        <v>39</v>
      </c>
      <c r="Z52" s="109">
        <v>53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21</v>
      </c>
      <c r="W53" s="109">
        <v>32</v>
      </c>
      <c r="X53" s="109">
        <v>33</v>
      </c>
      <c r="Y53" s="109">
        <v>43</v>
      </c>
      <c r="Z53" s="109">
        <v>40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21</v>
      </c>
      <c r="W54" s="109">
        <v>23</v>
      </c>
      <c r="X54" s="109">
        <v>30</v>
      </c>
      <c r="Y54" s="109">
        <v>21</v>
      </c>
      <c r="Z54" s="109">
        <v>31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14</v>
      </c>
      <c r="W55" s="109">
        <v>20</v>
      </c>
      <c r="X55" s="109">
        <v>16</v>
      </c>
      <c r="Y55" s="109">
        <v>22</v>
      </c>
      <c r="Z55" s="109">
        <v>25</v>
      </c>
    </row>
    <row r="56" spans="1:26" ht="15" customHeight="1" x14ac:dyDescent="0.25">
      <c r="S56" s="112" t="s">
        <v>48</v>
      </c>
      <c r="T56" s="112"/>
      <c r="U56" s="109"/>
      <c r="V56" s="109">
        <v>3</v>
      </c>
      <c r="W56" s="109">
        <v>9</v>
      </c>
      <c r="X56" s="109">
        <v>18</v>
      </c>
      <c r="Y56" s="109">
        <v>16</v>
      </c>
      <c r="Z56" s="109">
        <v>16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0</v>
      </c>
      <c r="W57" s="109">
        <v>0</v>
      </c>
      <c r="X57" s="109">
        <v>0</v>
      </c>
      <c r="Y57" s="109">
        <v>4</v>
      </c>
      <c r="Z57" s="109">
        <v>7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8</v>
      </c>
      <c r="W58" s="109">
        <v>5</v>
      </c>
      <c r="X58" s="109">
        <v>0</v>
      </c>
      <c r="Y58" s="109">
        <v>0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1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0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293</v>
      </c>
      <c r="W61" s="109">
        <v>389</v>
      </c>
      <c r="X61" s="109">
        <v>353</v>
      </c>
      <c r="Y61" s="109">
        <v>402</v>
      </c>
      <c r="Z61" s="109">
        <v>478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0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4</v>
      </c>
      <c r="W64" s="109">
        <v>6</v>
      </c>
      <c r="X64" s="109">
        <v>0</v>
      </c>
      <c r="Y64" s="109">
        <v>5</v>
      </c>
      <c r="Z64" s="109">
        <v>0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Tiwi Islands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15</v>
      </c>
      <c r="W65" s="109">
        <v>16</v>
      </c>
      <c r="X65" s="109">
        <v>16</v>
      </c>
      <c r="Y65" s="109">
        <v>26</v>
      </c>
      <c r="Z65" s="109">
        <v>34</v>
      </c>
    </row>
    <row r="66" spans="1:26" x14ac:dyDescent="0.25">
      <c r="S66" s="112" t="s">
        <v>39</v>
      </c>
      <c r="T66" s="112"/>
      <c r="U66" s="109"/>
      <c r="V66" s="109">
        <v>31</v>
      </c>
      <c r="W66" s="109">
        <v>40</v>
      </c>
      <c r="X66" s="109">
        <v>26</v>
      </c>
      <c r="Y66" s="109">
        <v>41</v>
      </c>
      <c r="Z66" s="109">
        <v>47</v>
      </c>
    </row>
    <row r="67" spans="1:26" x14ac:dyDescent="0.25">
      <c r="S67" s="112" t="s">
        <v>40</v>
      </c>
      <c r="T67" s="112"/>
      <c r="U67" s="109"/>
      <c r="V67" s="109">
        <v>32</v>
      </c>
      <c r="W67" s="109">
        <v>45</v>
      </c>
      <c r="X67" s="109">
        <v>49</v>
      </c>
      <c r="Y67" s="109">
        <v>44</v>
      </c>
      <c r="Z67" s="109">
        <v>81</v>
      </c>
    </row>
    <row r="68" spans="1:26" x14ac:dyDescent="0.25">
      <c r="S68" s="112" t="s">
        <v>41</v>
      </c>
      <c r="T68" s="112"/>
      <c r="U68" s="109"/>
      <c r="V68" s="109">
        <v>27</v>
      </c>
      <c r="W68" s="109">
        <v>45</v>
      </c>
      <c r="X68" s="109">
        <v>54</v>
      </c>
      <c r="Y68" s="109">
        <v>38</v>
      </c>
      <c r="Z68" s="109">
        <v>57</v>
      </c>
    </row>
    <row r="69" spans="1:26" x14ac:dyDescent="0.25">
      <c r="S69" s="112" t="s">
        <v>42</v>
      </c>
      <c r="T69" s="112"/>
      <c r="U69" s="109"/>
      <c r="V69" s="109">
        <v>30</v>
      </c>
      <c r="W69" s="109">
        <v>35</v>
      </c>
      <c r="X69" s="109">
        <v>39</v>
      </c>
      <c r="Y69" s="109">
        <v>52</v>
      </c>
      <c r="Z69" s="109">
        <v>60</v>
      </c>
    </row>
    <row r="70" spans="1:26" x14ac:dyDescent="0.25">
      <c r="S70" s="112" t="s">
        <v>43</v>
      </c>
      <c r="T70" s="112"/>
      <c r="U70" s="109"/>
      <c r="V70" s="109">
        <v>25</v>
      </c>
      <c r="W70" s="109">
        <v>33</v>
      </c>
      <c r="X70" s="109">
        <v>37</v>
      </c>
      <c r="Y70" s="109">
        <v>27</v>
      </c>
      <c r="Z70" s="109">
        <v>36</v>
      </c>
    </row>
    <row r="71" spans="1:26" x14ac:dyDescent="0.25">
      <c r="S71" s="112" t="s">
        <v>44</v>
      </c>
      <c r="T71" s="112"/>
      <c r="U71" s="109"/>
      <c r="V71" s="109">
        <v>23</v>
      </c>
      <c r="W71" s="109">
        <v>37</v>
      </c>
      <c r="X71" s="109">
        <v>43</v>
      </c>
      <c r="Y71" s="109">
        <v>44</v>
      </c>
      <c r="Z71" s="109">
        <v>50</v>
      </c>
    </row>
    <row r="72" spans="1:26" x14ac:dyDescent="0.25">
      <c r="S72" s="112" t="s">
        <v>45</v>
      </c>
      <c r="T72" s="112"/>
      <c r="U72" s="109"/>
      <c r="V72" s="109">
        <v>26</v>
      </c>
      <c r="W72" s="109">
        <v>31</v>
      </c>
      <c r="X72" s="109">
        <v>31</v>
      </c>
      <c r="Y72" s="109">
        <v>50</v>
      </c>
      <c r="Z72" s="109">
        <v>44</v>
      </c>
    </row>
    <row r="73" spans="1:26" x14ac:dyDescent="0.25">
      <c r="S73" s="112" t="s">
        <v>46</v>
      </c>
      <c r="T73" s="112"/>
      <c r="U73" s="109"/>
      <c r="V73" s="109">
        <v>20</v>
      </c>
      <c r="W73" s="109">
        <v>25</v>
      </c>
      <c r="X73" s="109">
        <v>25</v>
      </c>
      <c r="Y73" s="109">
        <v>27</v>
      </c>
      <c r="Z73" s="109">
        <v>33</v>
      </c>
    </row>
    <row r="74" spans="1:26" x14ac:dyDescent="0.25">
      <c r="S74" s="112" t="s">
        <v>47</v>
      </c>
      <c r="T74" s="112"/>
      <c r="U74" s="109"/>
      <c r="V74" s="109">
        <v>12</v>
      </c>
      <c r="W74" s="109">
        <v>19</v>
      </c>
      <c r="X74" s="109">
        <v>16</v>
      </c>
      <c r="Y74" s="109">
        <v>21</v>
      </c>
      <c r="Z74" s="109">
        <v>22</v>
      </c>
    </row>
    <row r="75" spans="1:26" x14ac:dyDescent="0.25">
      <c r="S75" s="112" t="s">
        <v>48</v>
      </c>
      <c r="T75" s="112"/>
      <c r="U75" s="109"/>
      <c r="V75" s="109">
        <v>7</v>
      </c>
      <c r="W75" s="109">
        <v>3</v>
      </c>
      <c r="X75" s="109">
        <v>6</v>
      </c>
      <c r="Y75" s="109">
        <v>8</v>
      </c>
      <c r="Z75" s="109">
        <v>11</v>
      </c>
    </row>
    <row r="76" spans="1:26" x14ac:dyDescent="0.25">
      <c r="S76" s="112" t="s">
        <v>49</v>
      </c>
      <c r="T76" s="112"/>
      <c r="U76" s="109"/>
      <c r="V76" s="109">
        <v>0</v>
      </c>
      <c r="W76" s="109">
        <v>0</v>
      </c>
      <c r="X76" s="109">
        <v>0</v>
      </c>
      <c r="Y76" s="109">
        <v>0</v>
      </c>
      <c r="Z76" s="109">
        <v>0</v>
      </c>
    </row>
    <row r="77" spans="1:26" x14ac:dyDescent="0.25">
      <c r="S77" s="112" t="s">
        <v>50</v>
      </c>
      <c r="T77" s="112"/>
      <c r="U77" s="109"/>
      <c r="V77" s="109">
        <v>0</v>
      </c>
      <c r="W77" s="109">
        <v>0</v>
      </c>
      <c r="X77" s="109">
        <v>0</v>
      </c>
      <c r="Y77" s="109">
        <v>1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259</v>
      </c>
      <c r="W80" s="109">
        <v>331</v>
      </c>
      <c r="X80" s="109">
        <v>348</v>
      </c>
      <c r="Y80" s="109">
        <v>384</v>
      </c>
      <c r="Z80" s="109">
        <v>479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Tiwi Islands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15</v>
      </c>
      <c r="W83" s="109">
        <v>15</v>
      </c>
      <c r="X83" s="109">
        <v>14</v>
      </c>
      <c r="Y83" s="109">
        <v>19</v>
      </c>
      <c r="Z83" s="109">
        <v>24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23</v>
      </c>
      <c r="W84" s="109">
        <v>27</v>
      </c>
      <c r="X84" s="109">
        <v>25</v>
      </c>
      <c r="Y84" s="109">
        <v>37</v>
      </c>
      <c r="Z84" s="109">
        <v>36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29</v>
      </c>
      <c r="W85" s="109">
        <v>30</v>
      </c>
      <c r="X85" s="109">
        <v>31</v>
      </c>
      <c r="Y85" s="109">
        <v>34</v>
      </c>
      <c r="Z85" s="109">
        <v>37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958</v>
      </c>
      <c r="D86" s="93">
        <f t="shared" ref="D86:D91" si="4">AD4</f>
        <v>0.21882951653944027</v>
      </c>
      <c r="E86" s="94">
        <f t="shared" ref="E86:E91" si="5">AD4</f>
        <v>0.21882951653944027</v>
      </c>
      <c r="F86" s="93">
        <f t="shared" ref="F86:F91" si="6">AF4</f>
        <v>0.73236889692585905</v>
      </c>
      <c r="G86" s="94">
        <f t="shared" ref="G86:G91" si="7">AF4</f>
        <v>0.73236889692585905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42</v>
      </c>
      <c r="W86" s="109">
        <v>62</v>
      </c>
      <c r="X86" s="109">
        <v>57</v>
      </c>
      <c r="Y86" s="109">
        <v>65</v>
      </c>
      <c r="Z86" s="109">
        <v>63</v>
      </c>
    </row>
    <row r="87" spans="1:30" ht="15" customHeight="1" x14ac:dyDescent="0.25">
      <c r="A87" s="95" t="s">
        <v>4</v>
      </c>
      <c r="B87" s="48"/>
      <c r="C87" s="56" t="str">
        <f t="shared" si="3"/>
        <v>477</v>
      </c>
      <c r="D87" s="93">
        <f t="shared" si="4"/>
        <v>0.18656716417910446</v>
      </c>
      <c r="E87" s="94">
        <f t="shared" si="5"/>
        <v>0.18656716417910446</v>
      </c>
      <c r="F87" s="93">
        <f t="shared" si="6"/>
        <v>0.62244897959183665</v>
      </c>
      <c r="G87" s="94">
        <f t="shared" si="7"/>
        <v>0.62244897959183665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8</v>
      </c>
      <c r="W87" s="109">
        <v>11</v>
      </c>
      <c r="X87" s="109">
        <v>7</v>
      </c>
      <c r="Y87" s="109">
        <v>4</v>
      </c>
      <c r="Z87" s="109">
        <v>8</v>
      </c>
    </row>
    <row r="88" spans="1:30" ht="15" customHeight="1" x14ac:dyDescent="0.25">
      <c r="A88" s="95" t="s">
        <v>5</v>
      </c>
      <c r="B88" s="48"/>
      <c r="C88" s="56" t="str">
        <f t="shared" si="3"/>
        <v>483</v>
      </c>
      <c r="D88" s="93">
        <f t="shared" si="4"/>
        <v>0.2578125</v>
      </c>
      <c r="E88" s="94">
        <f t="shared" si="5"/>
        <v>0.2578125</v>
      </c>
      <c r="F88" s="93">
        <f t="shared" si="6"/>
        <v>0.85769230769230775</v>
      </c>
      <c r="G88" s="94">
        <f t="shared" si="7"/>
        <v>0.85769230769230775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0</v>
      </c>
      <c r="W88" s="109">
        <v>3</v>
      </c>
      <c r="X88" s="109">
        <v>4</v>
      </c>
      <c r="Y88" s="109">
        <v>13</v>
      </c>
      <c r="Z88" s="109">
        <v>3</v>
      </c>
    </row>
    <row r="89" spans="1:30" ht="15" customHeight="1" x14ac:dyDescent="0.25">
      <c r="A89" s="48" t="s">
        <v>6</v>
      </c>
      <c r="B89" s="48"/>
      <c r="C89" s="56" t="str">
        <f t="shared" si="3"/>
        <v>604</v>
      </c>
      <c r="D89" s="93">
        <f t="shared" si="4"/>
        <v>0.10622710622710629</v>
      </c>
      <c r="E89" s="94">
        <f t="shared" si="5"/>
        <v>0.10622710622710629</v>
      </c>
      <c r="F89" s="93">
        <f t="shared" si="6"/>
        <v>0.50248756218905477</v>
      </c>
      <c r="G89" s="94">
        <f t="shared" si="7"/>
        <v>0.50248756218905477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7</v>
      </c>
      <c r="W89" s="109">
        <v>11</v>
      </c>
      <c r="X89" s="109">
        <v>13</v>
      </c>
      <c r="Y89" s="109">
        <v>10</v>
      </c>
      <c r="Z89" s="109">
        <v>11</v>
      </c>
    </row>
    <row r="90" spans="1:30" ht="15" customHeight="1" x14ac:dyDescent="0.25">
      <c r="A90" s="48" t="s">
        <v>96</v>
      </c>
      <c r="B90" s="48"/>
      <c r="C90" s="56" t="str">
        <f t="shared" si="3"/>
        <v>$24,574</v>
      </c>
      <c r="D90" s="93">
        <f t="shared" si="4"/>
        <v>-1.8208513366932855E-2</v>
      </c>
      <c r="E90" s="94">
        <f t="shared" si="5"/>
        <v>-1.8208513366932855E-2</v>
      </c>
      <c r="F90" s="93">
        <f t="shared" si="6"/>
        <v>-5.3894352654466071E-2</v>
      </c>
      <c r="G90" s="94">
        <f t="shared" si="7"/>
        <v>-5.3894352654466071E-2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33</v>
      </c>
      <c r="W90" s="109">
        <v>61</v>
      </c>
      <c r="X90" s="109">
        <v>41</v>
      </c>
      <c r="Y90" s="109">
        <v>25</v>
      </c>
      <c r="Z90" s="109">
        <v>32</v>
      </c>
    </row>
    <row r="91" spans="1:30" ht="15" customHeight="1" x14ac:dyDescent="0.25">
      <c r="A91" s="48" t="s">
        <v>7</v>
      </c>
      <c r="B91" s="48"/>
      <c r="C91" s="56" t="str">
        <f t="shared" si="3"/>
        <v>$21.8 mil</v>
      </c>
      <c r="D91" s="93">
        <f t="shared" si="4"/>
        <v>5.5947138442317357E-2</v>
      </c>
      <c r="E91" s="94">
        <f t="shared" si="5"/>
        <v>5.5947138442317357E-2</v>
      </c>
      <c r="F91" s="93">
        <f t="shared" si="6"/>
        <v>0.47499272393034997</v>
      </c>
      <c r="G91" s="94">
        <f t="shared" si="7"/>
        <v>0.47499272393034997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207</v>
      </c>
      <c r="W91" s="109">
        <v>268</v>
      </c>
      <c r="X91" s="109">
        <v>244</v>
      </c>
      <c r="Y91" s="109">
        <v>271</v>
      </c>
      <c r="Z91" s="109">
        <v>288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7</v>
      </c>
      <c r="W93" s="109">
        <v>12</v>
      </c>
      <c r="X93" s="109">
        <v>10</v>
      </c>
      <c r="Y93" s="109">
        <v>13</v>
      </c>
      <c r="Z93" s="109">
        <v>10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24</v>
      </c>
      <c r="W94" s="109">
        <v>36</v>
      </c>
      <c r="X94" s="109">
        <v>39</v>
      </c>
      <c r="Y94" s="109">
        <v>38</v>
      </c>
      <c r="Z94" s="109">
        <v>34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0</v>
      </c>
      <c r="W95" s="109">
        <v>0</v>
      </c>
      <c r="X95" s="109">
        <v>4</v>
      </c>
      <c r="Y95" s="109">
        <v>7</v>
      </c>
      <c r="Z95" s="109">
        <v>6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53</v>
      </c>
      <c r="W96" s="109">
        <v>83</v>
      </c>
      <c r="X96" s="109">
        <v>84</v>
      </c>
      <c r="Y96" s="109">
        <v>75</v>
      </c>
      <c r="Z96" s="109">
        <v>82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31</v>
      </c>
      <c r="W97" s="109">
        <v>30</v>
      </c>
      <c r="X97" s="109">
        <v>35</v>
      </c>
      <c r="Y97" s="109">
        <v>33</v>
      </c>
      <c r="Z97" s="109">
        <v>41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14</v>
      </c>
      <c r="W98" s="109">
        <v>19</v>
      </c>
      <c r="X98" s="109">
        <v>16</v>
      </c>
      <c r="Y98" s="109">
        <v>22</v>
      </c>
      <c r="Z98" s="109">
        <v>42</v>
      </c>
    </row>
    <row r="99" spans="1:32" ht="15" customHeight="1" x14ac:dyDescent="0.25">
      <c r="S99" s="112" t="s">
        <v>130</v>
      </c>
      <c r="T99" s="112"/>
      <c r="U99" s="109"/>
      <c r="V99" s="109">
        <v>0</v>
      </c>
      <c r="W99" s="109">
        <v>0</v>
      </c>
      <c r="X99" s="109">
        <v>0</v>
      </c>
      <c r="Y99" s="109">
        <v>0</v>
      </c>
      <c r="Z99" s="109">
        <v>4</v>
      </c>
    </row>
    <row r="100" spans="1:32" ht="15" customHeight="1" x14ac:dyDescent="0.25">
      <c r="S100" s="112" t="s">
        <v>58</v>
      </c>
      <c r="T100" s="112"/>
      <c r="U100" s="109"/>
      <c r="V100" s="109">
        <v>9</v>
      </c>
      <c r="W100" s="109">
        <v>8</v>
      </c>
      <c r="X100" s="109">
        <v>10</v>
      </c>
      <c r="Y100" s="109">
        <v>18</v>
      </c>
      <c r="Z100" s="109">
        <v>24</v>
      </c>
    </row>
    <row r="101" spans="1:32" x14ac:dyDescent="0.25">
      <c r="A101" s="16"/>
      <c r="S101" s="115" t="s">
        <v>53</v>
      </c>
      <c r="T101" s="115"/>
      <c r="U101" s="109"/>
      <c r="V101" s="109">
        <v>195</v>
      </c>
      <c r="W101" s="109">
        <v>253</v>
      </c>
      <c r="X101" s="109">
        <v>265</v>
      </c>
      <c r="Y101" s="109">
        <v>270</v>
      </c>
      <c r="Z101" s="109">
        <v>313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240</v>
      </c>
      <c r="W104" s="109">
        <v>300</v>
      </c>
      <c r="X104" s="109">
        <v>387</v>
      </c>
      <c r="Y104" s="109">
        <v>381</v>
      </c>
      <c r="Z104" s="109">
        <v>441</v>
      </c>
      <c r="AB104" s="106" t="str">
        <f>TEXT(Z104,"###,###")</f>
        <v>441</v>
      </c>
      <c r="AD104" s="127">
        <f>Z104/($Z$4)*100</f>
        <v>46.033402922755741</v>
      </c>
      <c r="AF104" s="106"/>
    </row>
    <row r="105" spans="1:32" x14ac:dyDescent="0.25">
      <c r="S105" s="112" t="s">
        <v>17</v>
      </c>
      <c r="T105" s="112"/>
      <c r="U105" s="109"/>
      <c r="V105" s="109">
        <v>280</v>
      </c>
      <c r="W105" s="109">
        <v>406</v>
      </c>
      <c r="X105" s="109">
        <v>411</v>
      </c>
      <c r="Y105" s="109">
        <v>399</v>
      </c>
      <c r="Z105" s="109">
        <v>516</v>
      </c>
      <c r="AB105" s="106" t="str">
        <f>TEXT(Z105,"###,###")</f>
        <v>516</v>
      </c>
      <c r="AD105" s="127">
        <f>Z105/($Z$4)*100</f>
        <v>53.862212943632571</v>
      </c>
      <c r="AF105" s="106"/>
    </row>
    <row r="106" spans="1:32" x14ac:dyDescent="0.25">
      <c r="S106" s="115" t="s">
        <v>53</v>
      </c>
      <c r="T106" s="115"/>
      <c r="U106" s="117"/>
      <c r="V106" s="117">
        <v>520</v>
      </c>
      <c r="W106" s="117">
        <v>706</v>
      </c>
      <c r="X106" s="117">
        <v>798</v>
      </c>
      <c r="Y106" s="117">
        <v>780</v>
      </c>
      <c r="Z106" s="117">
        <v>957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11</v>
      </c>
      <c r="W108" s="109">
        <v>19</v>
      </c>
      <c r="X108" s="109">
        <v>13</v>
      </c>
      <c r="Y108" s="109">
        <v>19</v>
      </c>
      <c r="Z108" s="109">
        <v>25</v>
      </c>
      <c r="AB108" s="106" t="str">
        <f>TEXT(Z108,"###,###")</f>
        <v>25</v>
      </c>
      <c r="AD108" s="127">
        <f>Z108/($Z$4)*100</f>
        <v>2.6096033402922756</v>
      </c>
      <c r="AF108" s="106"/>
    </row>
    <row r="109" spans="1:32" x14ac:dyDescent="0.25">
      <c r="S109" s="112" t="s">
        <v>20</v>
      </c>
      <c r="T109" s="112"/>
      <c r="U109" s="109"/>
      <c r="V109" s="109">
        <v>78</v>
      </c>
      <c r="W109" s="109">
        <v>124</v>
      </c>
      <c r="X109" s="109">
        <v>94</v>
      </c>
      <c r="Y109" s="109">
        <v>96</v>
      </c>
      <c r="Z109" s="109">
        <v>133</v>
      </c>
      <c r="AB109" s="106" t="str">
        <f>TEXT(Z109,"###,###")</f>
        <v>133</v>
      </c>
      <c r="AD109" s="127">
        <f>Z109/($Z$4)*100</f>
        <v>13.883089770354907</v>
      </c>
      <c r="AF109" s="106"/>
    </row>
    <row r="110" spans="1:32" x14ac:dyDescent="0.25">
      <c r="S110" s="112" t="s">
        <v>21</v>
      </c>
      <c r="T110" s="112"/>
      <c r="U110" s="109"/>
      <c r="V110" s="109">
        <v>334</v>
      </c>
      <c r="W110" s="109">
        <v>442</v>
      </c>
      <c r="X110" s="109">
        <v>431</v>
      </c>
      <c r="Y110" s="109">
        <v>519</v>
      </c>
      <c r="Z110" s="109">
        <v>589</v>
      </c>
      <c r="AB110" s="106" t="str">
        <f>TEXT(Z110,"###,###")</f>
        <v>589</v>
      </c>
      <c r="AD110" s="127">
        <f>Z110/($Z$4)*100</f>
        <v>61.48225469728601</v>
      </c>
      <c r="AF110" s="106"/>
    </row>
    <row r="111" spans="1:32" x14ac:dyDescent="0.25">
      <c r="S111" s="112" t="s">
        <v>22</v>
      </c>
      <c r="T111" s="112"/>
      <c r="U111" s="109"/>
      <c r="V111" s="109">
        <v>90</v>
      </c>
      <c r="W111" s="109">
        <v>138</v>
      </c>
      <c r="X111" s="109">
        <v>147</v>
      </c>
      <c r="Y111" s="109">
        <v>146</v>
      </c>
      <c r="Z111" s="109">
        <v>206</v>
      </c>
      <c r="AB111" s="106" t="str">
        <f>TEXT(Z111,"###,###")</f>
        <v>206</v>
      </c>
      <c r="AD111" s="127">
        <f>Z111/($Z$4)*100</f>
        <v>21.503131524008349</v>
      </c>
      <c r="AF111" s="106"/>
    </row>
    <row r="112" spans="1:32" x14ac:dyDescent="0.25">
      <c r="S112" s="115" t="s">
        <v>53</v>
      </c>
      <c r="T112" s="115"/>
      <c r="U112" s="109"/>
      <c r="V112" s="109">
        <v>554</v>
      </c>
      <c r="W112" s="109">
        <v>722</v>
      </c>
      <c r="X112" s="109">
        <v>703</v>
      </c>
      <c r="Y112" s="109">
        <v>786</v>
      </c>
      <c r="Z112" s="109">
        <v>957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38.64</v>
      </c>
      <c r="W118" s="128">
        <v>39.15</v>
      </c>
      <c r="X118" s="128">
        <v>39.9</v>
      </c>
      <c r="Y118" s="128">
        <v>39.78</v>
      </c>
      <c r="Z118" s="128">
        <v>39.06</v>
      </c>
      <c r="AB118" s="106" t="str">
        <f>TEXT(Z118,"##.0")</f>
        <v>39.1</v>
      </c>
    </row>
    <row r="120" spans="19:32" x14ac:dyDescent="0.25">
      <c r="S120" s="98" t="s">
        <v>98</v>
      </c>
      <c r="T120" s="109"/>
      <c r="U120" s="109"/>
      <c r="V120" s="109">
        <v>396</v>
      </c>
      <c r="W120" s="109">
        <v>509</v>
      </c>
      <c r="X120" s="109">
        <v>498</v>
      </c>
      <c r="Y120" s="109">
        <v>537</v>
      </c>
      <c r="Z120" s="109">
        <v>599</v>
      </c>
      <c r="AB120" s="106" t="str">
        <f>TEXT(Z120,"###,###")</f>
        <v>599</v>
      </c>
    </row>
    <row r="121" spans="19:32" x14ac:dyDescent="0.25">
      <c r="S121" s="98" t="s">
        <v>99</v>
      </c>
      <c r="T121" s="109"/>
      <c r="U121" s="109"/>
      <c r="V121" s="109">
        <v>0</v>
      </c>
      <c r="W121" s="109">
        <v>0</v>
      </c>
      <c r="X121" s="109">
        <v>0</v>
      </c>
      <c r="Y121" s="109">
        <v>0</v>
      </c>
      <c r="Z121" s="109">
        <v>0</v>
      </c>
      <c r="AB121" s="106" t="str">
        <f>TEXT(Z121,"###,###")</f>
        <v/>
      </c>
    </row>
    <row r="122" spans="19:32" x14ac:dyDescent="0.25">
      <c r="S122" s="98" t="s">
        <v>100</v>
      </c>
      <c r="T122" s="109"/>
      <c r="U122" s="109"/>
      <c r="V122" s="109">
        <v>4</v>
      </c>
      <c r="W122" s="109">
        <v>11</v>
      </c>
      <c r="X122" s="109">
        <v>6</v>
      </c>
      <c r="Y122" s="109">
        <v>10</v>
      </c>
      <c r="Z122" s="109">
        <v>8</v>
      </c>
      <c r="AB122" s="106" t="str">
        <f>TEXT(Z122,"###,###")</f>
        <v>8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400</v>
      </c>
      <c r="W124" s="109">
        <v>520</v>
      </c>
      <c r="X124" s="109">
        <v>504</v>
      </c>
      <c r="Y124" s="109">
        <v>547</v>
      </c>
      <c r="Z124" s="109">
        <v>607</v>
      </c>
      <c r="AB124" s="106" t="str">
        <f>TEXT(Z124,"###,###")</f>
        <v>607</v>
      </c>
      <c r="AD124" s="124">
        <f>Z124/$Z$7*100</f>
        <v>100.49668874172187</v>
      </c>
    </row>
    <row r="125" spans="19:32" x14ac:dyDescent="0.25">
      <c r="S125" s="98" t="s">
        <v>102</v>
      </c>
      <c r="T125" s="109"/>
      <c r="U125" s="109"/>
      <c r="V125" s="109">
        <v>4</v>
      </c>
      <c r="W125" s="109">
        <v>11</v>
      </c>
      <c r="X125" s="109">
        <v>6</v>
      </c>
      <c r="Y125" s="109">
        <v>10</v>
      </c>
      <c r="Z125" s="109">
        <v>8</v>
      </c>
      <c r="AB125" s="106" t="str">
        <f>TEXT(Z125,"###,###")</f>
        <v>8</v>
      </c>
      <c r="AD125" s="124">
        <f>Z125/$Z$7*100</f>
        <v>1.3245033112582782</v>
      </c>
    </row>
    <row r="127" spans="19:32" x14ac:dyDescent="0.25">
      <c r="S127" s="98" t="s">
        <v>103</v>
      </c>
      <c r="T127" s="109"/>
      <c r="U127" s="109"/>
      <c r="V127" s="109">
        <v>209</v>
      </c>
      <c r="W127" s="109">
        <v>268</v>
      </c>
      <c r="X127" s="109">
        <v>245</v>
      </c>
      <c r="Y127" s="109">
        <v>273</v>
      </c>
      <c r="Z127" s="109">
        <v>286</v>
      </c>
      <c r="AB127" s="106" t="str">
        <f>TEXT(Z127,"###,###")</f>
        <v>286</v>
      </c>
      <c r="AD127" s="124">
        <f>Z127/$Z$7*100</f>
        <v>47.350993377483441</v>
      </c>
    </row>
    <row r="128" spans="19:32" x14ac:dyDescent="0.25">
      <c r="S128" s="98" t="s">
        <v>104</v>
      </c>
      <c r="T128" s="109"/>
      <c r="U128" s="109"/>
      <c r="V128" s="109">
        <v>195</v>
      </c>
      <c r="W128" s="109">
        <v>257</v>
      </c>
      <c r="X128" s="109">
        <v>261</v>
      </c>
      <c r="Y128" s="109">
        <v>276</v>
      </c>
      <c r="Z128" s="109">
        <v>318</v>
      </c>
      <c r="AB128" s="106" t="str">
        <f>TEXT(Z128,"###,###")</f>
        <v>318</v>
      </c>
      <c r="AD128" s="124">
        <f>Z128/$Z$7*100</f>
        <v>52.649006622516559</v>
      </c>
    </row>
    <row r="130" spans="19:20" x14ac:dyDescent="0.25">
      <c r="S130" s="98" t="s">
        <v>156</v>
      </c>
      <c r="T130" s="124">
        <v>99.172185430463571</v>
      </c>
    </row>
    <row r="131" spans="19:20" x14ac:dyDescent="0.25">
      <c r="S131" s="98" t="s">
        <v>157</v>
      </c>
      <c r="T131" s="124">
        <v>0</v>
      </c>
    </row>
    <row r="132" spans="19:20" x14ac:dyDescent="0.25">
      <c r="S132" s="98" t="s">
        <v>158</v>
      </c>
      <c r="T132" s="124">
        <v>1.3245033112582782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44DD86A-4980-4199-B5DC-2183D2A6E4A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82306241-B328-4296-A5E1-B06B38B9E7F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37989A74-8B18-486E-A8B7-1D345CD74789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36BA602D-5C0C-48BD-BC53-418768FFFDD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5462-B08A-416E-B8F1-4042805F013F}">
  <sheetPr codeName="Sheet78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119</v>
      </c>
      <c r="T1" s="96"/>
      <c r="U1" s="96"/>
      <c r="V1" s="96"/>
      <c r="W1" s="96"/>
      <c r="X1" s="96"/>
      <c r="Y1" s="97" t="s">
        <v>148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119</v>
      </c>
      <c r="Y3" s="102" t="s">
        <v>148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13.15 Victoria Daly,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1118</v>
      </c>
      <c r="W4" s="105">
        <v>947</v>
      </c>
      <c r="X4" s="105">
        <v>1077</v>
      </c>
      <c r="Y4" s="105">
        <v>1194</v>
      </c>
      <c r="Z4" s="105">
        <v>1265</v>
      </c>
      <c r="AB4" s="106" t="str">
        <f>TEXT(Z4,"###,###")</f>
        <v>1,265</v>
      </c>
      <c r="AD4" s="107">
        <f>Z4/Y4-1</f>
        <v>5.9463986599664898E-2</v>
      </c>
      <c r="AF4" s="107">
        <f>Z4/V4-1</f>
        <v>0.13148479427549198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604</v>
      </c>
      <c r="W5" s="105">
        <v>474</v>
      </c>
      <c r="X5" s="105">
        <v>574</v>
      </c>
      <c r="Y5" s="105">
        <v>635</v>
      </c>
      <c r="Z5" s="105">
        <v>658</v>
      </c>
      <c r="AB5" s="106" t="str">
        <f>TEXT(Z5,"###,###")</f>
        <v>658</v>
      </c>
      <c r="AD5" s="107">
        <f t="shared" ref="AD5:AD9" si="0">Z5/Y5-1</f>
        <v>3.6220472440944951E-2</v>
      </c>
      <c r="AF5" s="107">
        <f t="shared" ref="AF5:AF9" si="1">Z5/V5-1</f>
        <v>8.9403973509933676E-2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514</v>
      </c>
      <c r="W6" s="105">
        <v>472</v>
      </c>
      <c r="X6" s="105">
        <v>510</v>
      </c>
      <c r="Y6" s="105">
        <v>553</v>
      </c>
      <c r="Z6" s="105">
        <v>594</v>
      </c>
      <c r="AB6" s="106" t="str">
        <f>TEXT(Z6,"###,###")</f>
        <v>594</v>
      </c>
      <c r="AD6" s="107">
        <f t="shared" si="0"/>
        <v>7.4141048824593048E-2</v>
      </c>
      <c r="AF6" s="107">
        <f t="shared" si="1"/>
        <v>0.15564202334630339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738</v>
      </c>
      <c r="W7" s="105">
        <v>633</v>
      </c>
      <c r="X7" s="105">
        <v>758</v>
      </c>
      <c r="Y7" s="105">
        <v>808</v>
      </c>
      <c r="Z7" s="105">
        <v>817</v>
      </c>
      <c r="AB7" s="106" t="str">
        <f>TEXT(Z7,"###,###")</f>
        <v>817</v>
      </c>
      <c r="AD7" s="107">
        <f t="shared" si="0"/>
        <v>1.1138613861386037E-2</v>
      </c>
      <c r="AF7" s="107">
        <f t="shared" si="1"/>
        <v>0.10704607046070458</v>
      </c>
    </row>
    <row r="8" spans="1:32" ht="17.25" customHeight="1" x14ac:dyDescent="0.25">
      <c r="A8" s="61" t="s">
        <v>12</v>
      </c>
      <c r="B8" s="62"/>
      <c r="C8" s="28"/>
      <c r="D8" s="63" t="str">
        <f>AB4</f>
        <v>1,265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817</v>
      </c>
      <c r="P8" s="64"/>
      <c r="S8" s="104" t="s">
        <v>83</v>
      </c>
      <c r="T8" s="105"/>
      <c r="U8" s="105"/>
      <c r="V8" s="105">
        <v>27062</v>
      </c>
      <c r="W8" s="105">
        <v>32637.78</v>
      </c>
      <c r="X8" s="105">
        <v>27509.63</v>
      </c>
      <c r="Y8" s="105">
        <v>26607.37</v>
      </c>
      <c r="Z8" s="105">
        <v>32765</v>
      </c>
      <c r="AB8" s="106" t="str">
        <f>TEXT(Z8,"$###,###")</f>
        <v>$32,765</v>
      </c>
      <c r="AD8" s="107">
        <f t="shared" si="0"/>
        <v>0.23142572903672942</v>
      </c>
      <c r="AF8" s="107">
        <f t="shared" si="1"/>
        <v>0.21073830463380383</v>
      </c>
    </row>
    <row r="9" spans="1:32" x14ac:dyDescent="0.25">
      <c r="A9" s="29" t="s">
        <v>14</v>
      </c>
      <c r="B9" s="68"/>
      <c r="C9" s="69"/>
      <c r="D9" s="70">
        <f>AD104</f>
        <v>57.154150197628461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52.998776009791925</v>
      </c>
      <c r="P9" s="71" t="s">
        <v>84</v>
      </c>
      <c r="S9" s="104" t="s">
        <v>7</v>
      </c>
      <c r="T9" s="105"/>
      <c r="U9" s="105"/>
      <c r="V9" s="105">
        <v>25899084</v>
      </c>
      <c r="W9" s="105">
        <v>24599427</v>
      </c>
      <c r="X9" s="105">
        <v>28746305</v>
      </c>
      <c r="Y9" s="105">
        <v>30791157</v>
      </c>
      <c r="Z9" s="105">
        <v>35560237</v>
      </c>
      <c r="AB9" s="106" t="str">
        <f>TEXT(Z9/1000000,"$#,###.0")&amp;" mil"</f>
        <v>$35.6 mil</v>
      </c>
      <c r="AD9" s="107">
        <f t="shared" si="0"/>
        <v>0.15488472875507742</v>
      </c>
      <c r="AF9" s="107">
        <f t="shared" si="1"/>
        <v>0.37303068324733024</v>
      </c>
    </row>
    <row r="10" spans="1:32" x14ac:dyDescent="0.25">
      <c r="A10" s="29" t="s">
        <v>17</v>
      </c>
      <c r="B10" s="68"/>
      <c r="C10" s="69"/>
      <c r="D10" s="70">
        <f>AD105</f>
        <v>38.577075098814227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46.144430844553241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93.390452876376983</v>
      </c>
      <c r="P11" s="71" t="s">
        <v>84</v>
      </c>
      <c r="S11" s="104" t="s">
        <v>29</v>
      </c>
      <c r="T11" s="109"/>
      <c r="U11" s="109"/>
      <c r="V11" s="109">
        <v>1058</v>
      </c>
      <c r="W11" s="109">
        <v>898</v>
      </c>
      <c r="X11" s="109">
        <v>1027</v>
      </c>
      <c r="Y11" s="109">
        <v>1141</v>
      </c>
      <c r="Z11" s="109">
        <v>1210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1.9583843329253363</v>
      </c>
      <c r="P12" s="71" t="s">
        <v>84</v>
      </c>
      <c r="S12" s="104" t="s">
        <v>30</v>
      </c>
      <c r="T12" s="109"/>
      <c r="U12" s="109"/>
      <c r="V12" s="109">
        <v>55</v>
      </c>
      <c r="W12" s="109">
        <v>50</v>
      </c>
      <c r="X12" s="109">
        <v>52</v>
      </c>
      <c r="Y12" s="109">
        <v>53</v>
      </c>
      <c r="Z12" s="109">
        <v>54</v>
      </c>
    </row>
    <row r="13" spans="1:32" ht="15" customHeight="1" x14ac:dyDescent="0.25">
      <c r="A13" s="29" t="s">
        <v>19</v>
      </c>
      <c r="B13" s="69"/>
      <c r="C13" s="69"/>
      <c r="D13" s="70">
        <f>AD108</f>
        <v>8.616600790513834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5.1407588739290082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19.683794466403164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40.1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34.466403162055336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20.685434516523866</v>
      </c>
      <c r="P15" s="71" t="s">
        <v>84</v>
      </c>
      <c r="S15" s="112" t="s">
        <v>60</v>
      </c>
      <c r="T15" s="112"/>
      <c r="U15" s="113"/>
      <c r="V15" s="113">
        <v>97</v>
      </c>
      <c r="W15" s="113">
        <v>124</v>
      </c>
      <c r="X15" s="113">
        <v>131</v>
      </c>
      <c r="Y15" s="109">
        <v>134</v>
      </c>
      <c r="Z15" s="109">
        <v>148</v>
      </c>
      <c r="AB15" s="114">
        <f t="shared" ref="AB15:AB34" si="2">IF(Z15="np",0,Z15/$Z$34)</f>
        <v>0.11718131433095803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32.490118577075101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79.31456548347613</v>
      </c>
      <c r="P16" s="36" t="s">
        <v>84</v>
      </c>
      <c r="S16" s="112" t="s">
        <v>61</v>
      </c>
      <c r="T16" s="112"/>
      <c r="U16" s="113"/>
      <c r="V16" s="113">
        <v>18</v>
      </c>
      <c r="W16" s="113">
        <v>15</v>
      </c>
      <c r="X16" s="113">
        <v>33</v>
      </c>
      <c r="Y16" s="109">
        <v>24</v>
      </c>
      <c r="Z16" s="109">
        <v>29</v>
      </c>
      <c r="AB16" s="114">
        <f t="shared" si="2"/>
        <v>2.2961203483768806E-2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28</v>
      </c>
      <c r="W17" s="113">
        <v>17</v>
      </c>
      <c r="X17" s="113">
        <v>15</v>
      </c>
      <c r="Y17" s="109">
        <v>17</v>
      </c>
      <c r="Z17" s="109">
        <v>15</v>
      </c>
      <c r="AB17" s="114">
        <f t="shared" si="2"/>
        <v>1.1876484560570071E-2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6</v>
      </c>
      <c r="W18" s="113">
        <v>5</v>
      </c>
      <c r="X18" s="113">
        <v>5</v>
      </c>
      <c r="Y18" s="109">
        <v>5</v>
      </c>
      <c r="Z18" s="109">
        <v>6</v>
      </c>
      <c r="AB18" s="114">
        <f t="shared" si="2"/>
        <v>4.7505938242280287E-3</v>
      </c>
    </row>
    <row r="19" spans="1:28" x14ac:dyDescent="0.25">
      <c r="A19" s="60" t="str">
        <f>$S$1&amp;" ("&amp;$V$2&amp;" to "&amp;$Z$2&amp;")"</f>
        <v>Victoria Daly (2017-18 to 2021-22)</v>
      </c>
      <c r="B19" s="60"/>
      <c r="C19" s="60"/>
      <c r="D19" s="60"/>
      <c r="E19" s="60"/>
      <c r="F19" s="60"/>
      <c r="G19" s="60" t="str">
        <f>$S$1&amp;" ("&amp;$V$2&amp;" to "&amp;$Z$2&amp;")"</f>
        <v>Victoria Daly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102</v>
      </c>
      <c r="W19" s="113">
        <v>67</v>
      </c>
      <c r="X19" s="113">
        <v>87</v>
      </c>
      <c r="Y19" s="109">
        <v>109</v>
      </c>
      <c r="Z19" s="109">
        <v>118</v>
      </c>
      <c r="AB19" s="114">
        <f t="shared" si="2"/>
        <v>9.3428345209817895E-2</v>
      </c>
    </row>
    <row r="20" spans="1:28" x14ac:dyDescent="0.25">
      <c r="S20" s="112" t="s">
        <v>65</v>
      </c>
      <c r="T20" s="112"/>
      <c r="U20" s="113"/>
      <c r="V20" s="113">
        <v>5</v>
      </c>
      <c r="W20" s="113">
        <v>6</v>
      </c>
      <c r="X20" s="113">
        <v>4</v>
      </c>
      <c r="Y20" s="109">
        <v>4</v>
      </c>
      <c r="Z20" s="109">
        <v>7</v>
      </c>
      <c r="AB20" s="114">
        <f t="shared" si="2"/>
        <v>5.5423594615993665E-3</v>
      </c>
    </row>
    <row r="21" spans="1:28" x14ac:dyDescent="0.25">
      <c r="S21" s="112" t="s">
        <v>66</v>
      </c>
      <c r="T21" s="112"/>
      <c r="U21" s="113"/>
      <c r="V21" s="113">
        <v>105</v>
      </c>
      <c r="W21" s="113">
        <v>85</v>
      </c>
      <c r="X21" s="113">
        <v>69</v>
      </c>
      <c r="Y21" s="109">
        <v>123</v>
      </c>
      <c r="Z21" s="109">
        <v>112</v>
      </c>
      <c r="AB21" s="114">
        <f t="shared" si="2"/>
        <v>8.8677751385589865E-2</v>
      </c>
    </row>
    <row r="22" spans="1:28" x14ac:dyDescent="0.25">
      <c r="S22" s="112" t="s">
        <v>67</v>
      </c>
      <c r="T22" s="112"/>
      <c r="U22" s="113"/>
      <c r="V22" s="113">
        <v>88</v>
      </c>
      <c r="W22" s="113">
        <v>70</v>
      </c>
      <c r="X22" s="113">
        <v>54</v>
      </c>
      <c r="Y22" s="109">
        <v>58</v>
      </c>
      <c r="Z22" s="109">
        <v>65</v>
      </c>
      <c r="AB22" s="114">
        <f t="shared" si="2"/>
        <v>5.1464766429136978E-2</v>
      </c>
    </row>
    <row r="23" spans="1:28" x14ac:dyDescent="0.25">
      <c r="S23" s="112" t="s">
        <v>68</v>
      </c>
      <c r="T23" s="112"/>
      <c r="U23" s="113"/>
      <c r="V23" s="113">
        <v>5</v>
      </c>
      <c r="W23" s="113">
        <v>6</v>
      </c>
      <c r="X23" s="113">
        <v>11</v>
      </c>
      <c r="Y23" s="109">
        <v>11</v>
      </c>
      <c r="Z23" s="109">
        <v>8</v>
      </c>
      <c r="AB23" s="114">
        <f t="shared" si="2"/>
        <v>6.3341250989707044E-3</v>
      </c>
    </row>
    <row r="24" spans="1:28" x14ac:dyDescent="0.25">
      <c r="S24" s="112" t="s">
        <v>69</v>
      </c>
      <c r="T24" s="112"/>
      <c r="U24" s="113"/>
      <c r="V24" s="113">
        <v>0</v>
      </c>
      <c r="W24" s="113">
        <v>0</v>
      </c>
      <c r="X24" s="113">
        <v>0</v>
      </c>
      <c r="Y24" s="109">
        <v>3</v>
      </c>
      <c r="Z24" s="109">
        <v>3</v>
      </c>
      <c r="AB24" s="114">
        <f t="shared" si="2"/>
        <v>2.3752969121140144E-3</v>
      </c>
    </row>
    <row r="25" spans="1:28" x14ac:dyDescent="0.25">
      <c r="S25" s="112" t="s">
        <v>70</v>
      </c>
      <c r="T25" s="112"/>
      <c r="U25" s="113"/>
      <c r="V25" s="113">
        <v>4</v>
      </c>
      <c r="W25" s="113">
        <v>5</v>
      </c>
      <c r="X25" s="113">
        <v>10</v>
      </c>
      <c r="Y25" s="109">
        <v>7</v>
      </c>
      <c r="Z25" s="109">
        <v>5</v>
      </c>
      <c r="AB25" s="114">
        <f t="shared" si="2"/>
        <v>3.95882818685669E-3</v>
      </c>
    </row>
    <row r="26" spans="1:28" x14ac:dyDescent="0.25">
      <c r="S26" s="112" t="s">
        <v>71</v>
      </c>
      <c r="T26" s="112"/>
      <c r="U26" s="113"/>
      <c r="V26" s="113">
        <v>6</v>
      </c>
      <c r="W26" s="113">
        <v>11</v>
      </c>
      <c r="X26" s="113">
        <v>15</v>
      </c>
      <c r="Y26" s="109">
        <v>16</v>
      </c>
      <c r="Z26" s="109">
        <v>14</v>
      </c>
      <c r="AB26" s="114">
        <f t="shared" si="2"/>
        <v>1.1084718923198733E-2</v>
      </c>
    </row>
    <row r="27" spans="1:28" x14ac:dyDescent="0.25">
      <c r="S27" s="112" t="s">
        <v>72</v>
      </c>
      <c r="T27" s="112"/>
      <c r="U27" s="113"/>
      <c r="V27" s="113">
        <v>14</v>
      </c>
      <c r="W27" s="113">
        <v>3</v>
      </c>
      <c r="X27" s="113">
        <v>20</v>
      </c>
      <c r="Y27" s="109">
        <v>33</v>
      </c>
      <c r="Z27" s="109">
        <v>59</v>
      </c>
      <c r="AB27" s="114">
        <f t="shared" si="2"/>
        <v>4.6714172604908948E-2</v>
      </c>
    </row>
    <row r="28" spans="1:28" x14ac:dyDescent="0.25">
      <c r="S28" s="112" t="s">
        <v>73</v>
      </c>
      <c r="T28" s="112"/>
      <c r="U28" s="113"/>
      <c r="V28" s="113">
        <v>44</v>
      </c>
      <c r="W28" s="113">
        <v>36</v>
      </c>
      <c r="X28" s="113">
        <v>40</v>
      </c>
      <c r="Y28" s="109">
        <v>48</v>
      </c>
      <c r="Z28" s="109">
        <v>60</v>
      </c>
      <c r="AB28" s="114">
        <f t="shared" si="2"/>
        <v>4.7505938242280284E-2</v>
      </c>
    </row>
    <row r="29" spans="1:28" x14ac:dyDescent="0.25">
      <c r="S29" s="112" t="s">
        <v>74</v>
      </c>
      <c r="T29" s="112"/>
      <c r="U29" s="113"/>
      <c r="V29" s="113">
        <v>175</v>
      </c>
      <c r="W29" s="113">
        <v>175</v>
      </c>
      <c r="X29" s="113">
        <v>166</v>
      </c>
      <c r="Y29" s="109">
        <v>183</v>
      </c>
      <c r="Z29" s="109">
        <v>193</v>
      </c>
      <c r="AB29" s="114">
        <f t="shared" si="2"/>
        <v>0.15281076801266824</v>
      </c>
    </row>
    <row r="30" spans="1:28" x14ac:dyDescent="0.25">
      <c r="S30" s="112" t="s">
        <v>75</v>
      </c>
      <c r="T30" s="112"/>
      <c r="U30" s="113"/>
      <c r="V30" s="113">
        <v>146</v>
      </c>
      <c r="W30" s="113">
        <v>104</v>
      </c>
      <c r="X30" s="113">
        <v>133</v>
      </c>
      <c r="Y30" s="109">
        <v>139</v>
      </c>
      <c r="Z30" s="109">
        <v>171</v>
      </c>
      <c r="AB30" s="114">
        <f t="shared" si="2"/>
        <v>0.13539192399049882</v>
      </c>
    </row>
    <row r="31" spans="1:28" x14ac:dyDescent="0.25">
      <c r="S31" s="112" t="s">
        <v>76</v>
      </c>
      <c r="T31" s="112"/>
      <c r="U31" s="113"/>
      <c r="V31" s="113">
        <v>90</v>
      </c>
      <c r="W31" s="113">
        <v>99</v>
      </c>
      <c r="X31" s="113">
        <v>134</v>
      </c>
      <c r="Y31" s="109">
        <v>111</v>
      </c>
      <c r="Z31" s="109">
        <v>83</v>
      </c>
      <c r="AB31" s="114">
        <f t="shared" si="2"/>
        <v>6.5716547901821062E-2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19</v>
      </c>
      <c r="W32" s="113">
        <v>5</v>
      </c>
      <c r="X32" s="113">
        <v>11</v>
      </c>
      <c r="Y32" s="109">
        <v>15</v>
      </c>
      <c r="Z32" s="109">
        <v>20</v>
      </c>
      <c r="AB32" s="114">
        <f t="shared" si="2"/>
        <v>1.583531274742676E-2</v>
      </c>
    </row>
    <row r="33" spans="19:32" x14ac:dyDescent="0.25">
      <c r="S33" s="112" t="s">
        <v>78</v>
      </c>
      <c r="T33" s="112"/>
      <c r="U33" s="113"/>
      <c r="V33" s="113">
        <v>97</v>
      </c>
      <c r="W33" s="113">
        <v>75</v>
      </c>
      <c r="X33" s="113">
        <v>101</v>
      </c>
      <c r="Y33" s="109">
        <v>116</v>
      </c>
      <c r="Z33" s="109">
        <v>107</v>
      </c>
      <c r="AB33" s="114">
        <f t="shared" si="2"/>
        <v>8.471892319873317E-2</v>
      </c>
    </row>
    <row r="34" spans="19:32" x14ac:dyDescent="0.25">
      <c r="S34" s="115" t="s">
        <v>53</v>
      </c>
      <c r="T34" s="115"/>
      <c r="U34" s="116"/>
      <c r="V34" s="116">
        <v>1113</v>
      </c>
      <c r="W34" s="116">
        <v>946</v>
      </c>
      <c r="X34" s="116">
        <v>1081</v>
      </c>
      <c r="Y34" s="117">
        <v>1194</v>
      </c>
      <c r="Z34" s="117">
        <v>1263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583</v>
      </c>
      <c r="W37" s="109">
        <v>491</v>
      </c>
      <c r="X37" s="109">
        <v>599</v>
      </c>
      <c r="Y37" s="109">
        <v>638</v>
      </c>
      <c r="Z37" s="109">
        <v>648</v>
      </c>
      <c r="AB37" s="129">
        <f>Z37/Z40*100</f>
        <v>79.31456548347613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151</v>
      </c>
      <c r="W38" s="109">
        <v>140</v>
      </c>
      <c r="X38" s="109">
        <v>156</v>
      </c>
      <c r="Y38" s="109">
        <v>174</v>
      </c>
      <c r="Z38" s="109">
        <v>169</v>
      </c>
      <c r="AB38" s="129">
        <f>Z38/Z40*100</f>
        <v>20.685434516523866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734</v>
      </c>
      <c r="W40" s="109">
        <v>631</v>
      </c>
      <c r="X40" s="109">
        <v>755</v>
      </c>
      <c r="Y40" s="109">
        <v>812</v>
      </c>
      <c r="Z40" s="109">
        <v>817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2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10</v>
      </c>
      <c r="W45" s="109">
        <v>8</v>
      </c>
      <c r="X45" s="109">
        <v>5</v>
      </c>
      <c r="Y45" s="109">
        <v>5</v>
      </c>
      <c r="Z45" s="109">
        <v>11</v>
      </c>
    </row>
    <row r="46" spans="19:32" x14ac:dyDescent="0.25">
      <c r="S46" s="112" t="s">
        <v>38</v>
      </c>
      <c r="T46" s="112"/>
      <c r="U46" s="109"/>
      <c r="V46" s="109">
        <v>18</v>
      </c>
      <c r="W46" s="109">
        <v>14</v>
      </c>
      <c r="X46" s="109">
        <v>39</v>
      </c>
      <c r="Y46" s="109">
        <v>45</v>
      </c>
      <c r="Z46" s="109">
        <v>33</v>
      </c>
    </row>
    <row r="47" spans="19:32" x14ac:dyDescent="0.25">
      <c r="S47" s="112" t="s">
        <v>39</v>
      </c>
      <c r="T47" s="112"/>
      <c r="U47" s="109"/>
      <c r="V47" s="109">
        <v>75</v>
      </c>
      <c r="W47" s="109">
        <v>57</v>
      </c>
      <c r="X47" s="109">
        <v>59</v>
      </c>
      <c r="Y47" s="109">
        <v>55</v>
      </c>
      <c r="Z47" s="109">
        <v>69</v>
      </c>
    </row>
    <row r="48" spans="19:32" x14ac:dyDescent="0.25">
      <c r="S48" s="112" t="s">
        <v>40</v>
      </c>
      <c r="T48" s="112"/>
      <c r="U48" s="109"/>
      <c r="V48" s="109">
        <v>92</v>
      </c>
      <c r="W48" s="109">
        <v>57</v>
      </c>
      <c r="X48" s="109">
        <v>76</v>
      </c>
      <c r="Y48" s="109">
        <v>101</v>
      </c>
      <c r="Z48" s="109">
        <v>94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78</v>
      </c>
      <c r="W49" s="109">
        <v>69</v>
      </c>
      <c r="X49" s="109">
        <v>58</v>
      </c>
      <c r="Y49" s="109">
        <v>76</v>
      </c>
      <c r="Z49" s="109">
        <v>78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Victoria Daly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73</v>
      </c>
      <c r="W50" s="109">
        <v>53</v>
      </c>
      <c r="X50" s="109">
        <v>62</v>
      </c>
      <c r="Y50" s="109">
        <v>71</v>
      </c>
      <c r="Z50" s="109">
        <v>65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51</v>
      </c>
      <c r="W51" s="109">
        <v>39</v>
      </c>
      <c r="X51" s="109">
        <v>64</v>
      </c>
      <c r="Y51" s="109">
        <v>67</v>
      </c>
      <c r="Z51" s="109">
        <v>71</v>
      </c>
    </row>
    <row r="52" spans="1:26" ht="15" customHeight="1" x14ac:dyDescent="0.25">
      <c r="S52" s="112" t="s">
        <v>44</v>
      </c>
      <c r="T52" s="112"/>
      <c r="U52" s="109"/>
      <c r="V52" s="109">
        <v>39</v>
      </c>
      <c r="W52" s="109">
        <v>26</v>
      </c>
      <c r="X52" s="109">
        <v>39</v>
      </c>
      <c r="Y52" s="109">
        <v>45</v>
      </c>
      <c r="Z52" s="109">
        <v>45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38</v>
      </c>
      <c r="W53" s="109">
        <v>41</v>
      </c>
      <c r="X53" s="109">
        <v>45</v>
      </c>
      <c r="Y53" s="109">
        <v>48</v>
      </c>
      <c r="Z53" s="109">
        <v>50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36</v>
      </c>
      <c r="W54" s="109">
        <v>31</v>
      </c>
      <c r="X54" s="109">
        <v>43</v>
      </c>
      <c r="Y54" s="109">
        <v>41</v>
      </c>
      <c r="Z54" s="109">
        <v>51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51</v>
      </c>
      <c r="W55" s="109">
        <v>39</v>
      </c>
      <c r="X55" s="109">
        <v>31</v>
      </c>
      <c r="Y55" s="109">
        <v>23</v>
      </c>
      <c r="Z55" s="109">
        <v>30</v>
      </c>
    </row>
    <row r="56" spans="1:26" ht="15" customHeight="1" x14ac:dyDescent="0.25">
      <c r="S56" s="112" t="s">
        <v>48</v>
      </c>
      <c r="T56" s="112"/>
      <c r="U56" s="109"/>
      <c r="V56" s="109">
        <v>16</v>
      </c>
      <c r="W56" s="109">
        <v>14</v>
      </c>
      <c r="X56" s="109">
        <v>26</v>
      </c>
      <c r="Y56" s="109">
        <v>27</v>
      </c>
      <c r="Z56" s="109">
        <v>26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13</v>
      </c>
      <c r="W57" s="109">
        <v>8</v>
      </c>
      <c r="X57" s="109">
        <v>5</v>
      </c>
      <c r="Y57" s="109">
        <v>14</v>
      </c>
      <c r="Z57" s="109">
        <v>10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3</v>
      </c>
      <c r="W58" s="109">
        <v>5</v>
      </c>
      <c r="X58" s="109">
        <v>10</v>
      </c>
      <c r="Y58" s="109">
        <v>8</v>
      </c>
      <c r="Z58" s="109">
        <v>9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5</v>
      </c>
      <c r="Z59" s="109">
        <v>5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2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603</v>
      </c>
      <c r="W61" s="109">
        <v>472</v>
      </c>
      <c r="X61" s="109">
        <v>573</v>
      </c>
      <c r="Y61" s="109">
        <v>635</v>
      </c>
      <c r="Z61" s="109">
        <v>661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1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0</v>
      </c>
      <c r="W64" s="109">
        <v>8</v>
      </c>
      <c r="X64" s="109">
        <v>4</v>
      </c>
      <c r="Y64" s="109">
        <v>13</v>
      </c>
      <c r="Z64" s="109">
        <v>15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Victoria Daly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17</v>
      </c>
      <c r="W65" s="109">
        <v>25</v>
      </c>
      <c r="X65" s="109">
        <v>38</v>
      </c>
      <c r="Y65" s="109">
        <v>37</v>
      </c>
      <c r="Z65" s="109">
        <v>37</v>
      </c>
    </row>
    <row r="66" spans="1:26" x14ac:dyDescent="0.25">
      <c r="S66" s="112" t="s">
        <v>39</v>
      </c>
      <c r="T66" s="112"/>
      <c r="U66" s="109"/>
      <c r="V66" s="109">
        <v>60</v>
      </c>
      <c r="W66" s="109">
        <v>53</v>
      </c>
      <c r="X66" s="109">
        <v>66</v>
      </c>
      <c r="Y66" s="109">
        <v>46</v>
      </c>
      <c r="Z66" s="109">
        <v>52</v>
      </c>
    </row>
    <row r="67" spans="1:26" x14ac:dyDescent="0.25">
      <c r="S67" s="112" t="s">
        <v>40</v>
      </c>
      <c r="T67" s="112"/>
      <c r="U67" s="109"/>
      <c r="V67" s="109">
        <v>102</v>
      </c>
      <c r="W67" s="109">
        <v>83</v>
      </c>
      <c r="X67" s="109">
        <v>78</v>
      </c>
      <c r="Y67" s="109">
        <v>76</v>
      </c>
      <c r="Z67" s="109">
        <v>89</v>
      </c>
    </row>
    <row r="68" spans="1:26" x14ac:dyDescent="0.25">
      <c r="S68" s="112" t="s">
        <v>41</v>
      </c>
      <c r="T68" s="112"/>
      <c r="U68" s="109"/>
      <c r="V68" s="109">
        <v>69</v>
      </c>
      <c r="W68" s="109">
        <v>62</v>
      </c>
      <c r="X68" s="109">
        <v>58</v>
      </c>
      <c r="Y68" s="109">
        <v>88</v>
      </c>
      <c r="Z68" s="109">
        <v>71</v>
      </c>
    </row>
    <row r="69" spans="1:26" x14ac:dyDescent="0.25">
      <c r="S69" s="112" t="s">
        <v>42</v>
      </c>
      <c r="T69" s="112"/>
      <c r="U69" s="109"/>
      <c r="V69" s="109">
        <v>33</v>
      </c>
      <c r="W69" s="109">
        <v>32</v>
      </c>
      <c r="X69" s="109">
        <v>42</v>
      </c>
      <c r="Y69" s="109">
        <v>59</v>
      </c>
      <c r="Z69" s="109">
        <v>67</v>
      </c>
    </row>
    <row r="70" spans="1:26" x14ac:dyDescent="0.25">
      <c r="S70" s="112" t="s">
        <v>43</v>
      </c>
      <c r="T70" s="112"/>
      <c r="U70" s="109"/>
      <c r="V70" s="109">
        <v>43</v>
      </c>
      <c r="W70" s="109">
        <v>35</v>
      </c>
      <c r="X70" s="109">
        <v>34</v>
      </c>
      <c r="Y70" s="109">
        <v>36</v>
      </c>
      <c r="Z70" s="109">
        <v>39</v>
      </c>
    </row>
    <row r="71" spans="1:26" x14ac:dyDescent="0.25">
      <c r="S71" s="112" t="s">
        <v>44</v>
      </c>
      <c r="T71" s="112"/>
      <c r="U71" s="109"/>
      <c r="V71" s="109">
        <v>44</v>
      </c>
      <c r="W71" s="109">
        <v>45</v>
      </c>
      <c r="X71" s="109">
        <v>50</v>
      </c>
      <c r="Y71" s="109">
        <v>59</v>
      </c>
      <c r="Z71" s="109">
        <v>53</v>
      </c>
    </row>
    <row r="72" spans="1:26" x14ac:dyDescent="0.25">
      <c r="S72" s="112" t="s">
        <v>45</v>
      </c>
      <c r="T72" s="112"/>
      <c r="U72" s="109"/>
      <c r="V72" s="109">
        <v>35</v>
      </c>
      <c r="W72" s="109">
        <v>49</v>
      </c>
      <c r="X72" s="109">
        <v>49</v>
      </c>
      <c r="Y72" s="109">
        <v>42</v>
      </c>
      <c r="Z72" s="109">
        <v>51</v>
      </c>
    </row>
    <row r="73" spans="1:26" x14ac:dyDescent="0.25">
      <c r="S73" s="112" t="s">
        <v>46</v>
      </c>
      <c r="T73" s="112"/>
      <c r="U73" s="109"/>
      <c r="V73" s="109">
        <v>35</v>
      </c>
      <c r="W73" s="109">
        <v>37</v>
      </c>
      <c r="X73" s="109">
        <v>45</v>
      </c>
      <c r="Y73" s="109">
        <v>37</v>
      </c>
      <c r="Z73" s="109">
        <v>40</v>
      </c>
    </row>
    <row r="74" spans="1:26" x14ac:dyDescent="0.25">
      <c r="S74" s="112" t="s">
        <v>47</v>
      </c>
      <c r="T74" s="112"/>
      <c r="U74" s="109"/>
      <c r="V74" s="109">
        <v>34</v>
      </c>
      <c r="W74" s="109">
        <v>34</v>
      </c>
      <c r="X74" s="109">
        <v>34</v>
      </c>
      <c r="Y74" s="109">
        <v>30</v>
      </c>
      <c r="Z74" s="109">
        <v>41</v>
      </c>
    </row>
    <row r="75" spans="1:26" x14ac:dyDescent="0.25">
      <c r="S75" s="112" t="s">
        <v>48</v>
      </c>
      <c r="T75" s="112"/>
      <c r="U75" s="109"/>
      <c r="V75" s="109">
        <v>16</v>
      </c>
      <c r="W75" s="109">
        <v>13</v>
      </c>
      <c r="X75" s="109">
        <v>14</v>
      </c>
      <c r="Y75" s="109">
        <v>16</v>
      </c>
      <c r="Z75" s="109">
        <v>25</v>
      </c>
    </row>
    <row r="76" spans="1:26" x14ac:dyDescent="0.25">
      <c r="S76" s="112" t="s">
        <v>49</v>
      </c>
      <c r="T76" s="112"/>
      <c r="U76" s="109"/>
      <c r="V76" s="109">
        <v>3</v>
      </c>
      <c r="W76" s="109">
        <v>5</v>
      </c>
      <c r="X76" s="109">
        <v>7</v>
      </c>
      <c r="Y76" s="109">
        <v>8</v>
      </c>
      <c r="Z76" s="109">
        <v>14</v>
      </c>
    </row>
    <row r="77" spans="1:26" x14ac:dyDescent="0.25">
      <c r="S77" s="112" t="s">
        <v>50</v>
      </c>
      <c r="T77" s="112"/>
      <c r="U77" s="109"/>
      <c r="V77" s="109">
        <v>5</v>
      </c>
      <c r="W77" s="109">
        <v>0</v>
      </c>
      <c r="X77" s="109">
        <v>0</v>
      </c>
      <c r="Y77" s="109">
        <v>4</v>
      </c>
      <c r="Z77" s="109">
        <v>4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1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515</v>
      </c>
      <c r="W80" s="109">
        <v>471</v>
      </c>
      <c r="X80" s="109">
        <v>511</v>
      </c>
      <c r="Y80" s="109">
        <v>553</v>
      </c>
      <c r="Z80" s="109">
        <v>594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Victoria Daly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33</v>
      </c>
      <c r="W83" s="109">
        <v>27</v>
      </c>
      <c r="X83" s="109">
        <v>30</v>
      </c>
      <c r="Y83" s="109">
        <v>36</v>
      </c>
      <c r="Z83" s="109">
        <v>32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40</v>
      </c>
      <c r="W84" s="109">
        <v>38</v>
      </c>
      <c r="X84" s="109">
        <v>57</v>
      </c>
      <c r="Y84" s="109">
        <v>46</v>
      </c>
      <c r="Z84" s="109">
        <v>50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32</v>
      </c>
      <c r="W85" s="109">
        <v>39</v>
      </c>
      <c r="X85" s="109">
        <v>42</v>
      </c>
      <c r="Y85" s="109">
        <v>39</v>
      </c>
      <c r="Z85" s="109">
        <v>44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1,265</v>
      </c>
      <c r="D86" s="93">
        <f t="shared" ref="D86:D91" si="4">AD4</f>
        <v>5.9463986599664898E-2</v>
      </c>
      <c r="E86" s="94">
        <f t="shared" ref="E86:E91" si="5">AD4</f>
        <v>5.9463986599664898E-2</v>
      </c>
      <c r="F86" s="93">
        <f t="shared" ref="F86:F91" si="6">AF4</f>
        <v>0.13148479427549198</v>
      </c>
      <c r="G86" s="94">
        <f t="shared" ref="G86:G91" si="7">AF4</f>
        <v>0.13148479427549198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46</v>
      </c>
      <c r="W86" s="109">
        <v>31</v>
      </c>
      <c r="X86" s="109">
        <v>39</v>
      </c>
      <c r="Y86" s="109">
        <v>46</v>
      </c>
      <c r="Z86" s="109">
        <v>43</v>
      </c>
    </row>
    <row r="87" spans="1:30" ht="15" customHeight="1" x14ac:dyDescent="0.25">
      <c r="A87" s="95" t="s">
        <v>4</v>
      </c>
      <c r="B87" s="48"/>
      <c r="C87" s="56" t="str">
        <f t="shared" si="3"/>
        <v>658</v>
      </c>
      <c r="D87" s="93">
        <f t="shared" si="4"/>
        <v>3.6220472440944951E-2</v>
      </c>
      <c r="E87" s="94">
        <f t="shared" si="5"/>
        <v>3.6220472440944951E-2</v>
      </c>
      <c r="F87" s="93">
        <f t="shared" si="6"/>
        <v>8.9403973509933676E-2</v>
      </c>
      <c r="G87" s="94">
        <f t="shared" si="7"/>
        <v>8.9403973509933676E-2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16</v>
      </c>
      <c r="W87" s="109">
        <v>7</v>
      </c>
      <c r="X87" s="109">
        <v>14</v>
      </c>
      <c r="Y87" s="109">
        <v>11</v>
      </c>
      <c r="Z87" s="109">
        <v>11</v>
      </c>
    </row>
    <row r="88" spans="1:30" ht="15" customHeight="1" x14ac:dyDescent="0.25">
      <c r="A88" s="95" t="s">
        <v>5</v>
      </c>
      <c r="B88" s="48"/>
      <c r="C88" s="56" t="str">
        <f t="shared" si="3"/>
        <v>594</v>
      </c>
      <c r="D88" s="93">
        <f t="shared" si="4"/>
        <v>7.4141048824593048E-2</v>
      </c>
      <c r="E88" s="94">
        <f t="shared" si="5"/>
        <v>7.4141048824593048E-2</v>
      </c>
      <c r="F88" s="93">
        <f t="shared" si="6"/>
        <v>0.15564202334630339</v>
      </c>
      <c r="G88" s="94">
        <f t="shared" si="7"/>
        <v>0.15564202334630339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10</v>
      </c>
      <c r="W88" s="109">
        <v>8</v>
      </c>
      <c r="X88" s="109">
        <v>3</v>
      </c>
      <c r="Y88" s="109">
        <v>5</v>
      </c>
      <c r="Z88" s="109">
        <v>6</v>
      </c>
    </row>
    <row r="89" spans="1:30" ht="15" customHeight="1" x14ac:dyDescent="0.25">
      <c r="A89" s="48" t="s">
        <v>6</v>
      </c>
      <c r="B89" s="48"/>
      <c r="C89" s="56" t="str">
        <f t="shared" si="3"/>
        <v>817</v>
      </c>
      <c r="D89" s="93">
        <f t="shared" si="4"/>
        <v>1.1138613861386037E-2</v>
      </c>
      <c r="E89" s="94">
        <f t="shared" si="5"/>
        <v>1.1138613861386037E-2</v>
      </c>
      <c r="F89" s="93">
        <f t="shared" si="6"/>
        <v>0.10704607046070458</v>
      </c>
      <c r="G89" s="94">
        <f t="shared" si="7"/>
        <v>0.10704607046070458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37</v>
      </c>
      <c r="W89" s="109">
        <v>26</v>
      </c>
      <c r="X89" s="109">
        <v>34</v>
      </c>
      <c r="Y89" s="109">
        <v>35</v>
      </c>
      <c r="Z89" s="109">
        <v>32</v>
      </c>
    </row>
    <row r="90" spans="1:30" ht="15" customHeight="1" x14ac:dyDescent="0.25">
      <c r="A90" s="48" t="s">
        <v>96</v>
      </c>
      <c r="B90" s="48"/>
      <c r="C90" s="56" t="str">
        <f t="shared" si="3"/>
        <v>$32,765</v>
      </c>
      <c r="D90" s="93">
        <f t="shared" si="4"/>
        <v>0.23142572903672942</v>
      </c>
      <c r="E90" s="94">
        <f t="shared" si="5"/>
        <v>0.23142572903672942</v>
      </c>
      <c r="F90" s="93">
        <f t="shared" si="6"/>
        <v>0.21073830463380383</v>
      </c>
      <c r="G90" s="94">
        <f t="shared" si="7"/>
        <v>0.21073830463380383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71</v>
      </c>
      <c r="W90" s="109">
        <v>85</v>
      </c>
      <c r="X90" s="109">
        <v>95</v>
      </c>
      <c r="Y90" s="109">
        <v>97</v>
      </c>
      <c r="Z90" s="109">
        <v>96</v>
      </c>
    </row>
    <row r="91" spans="1:30" ht="15" customHeight="1" x14ac:dyDescent="0.25">
      <c r="A91" s="48" t="s">
        <v>7</v>
      </c>
      <c r="B91" s="48"/>
      <c r="C91" s="56" t="str">
        <f t="shared" si="3"/>
        <v>$35.6 mil</v>
      </c>
      <c r="D91" s="93">
        <f t="shared" si="4"/>
        <v>0.15488472875507742</v>
      </c>
      <c r="E91" s="94">
        <f t="shared" si="5"/>
        <v>0.15488472875507742</v>
      </c>
      <c r="F91" s="93">
        <f t="shared" si="6"/>
        <v>0.37303068324733024</v>
      </c>
      <c r="G91" s="94">
        <f t="shared" si="7"/>
        <v>0.37303068324733024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384</v>
      </c>
      <c r="W91" s="109">
        <v>326</v>
      </c>
      <c r="X91" s="109">
        <v>408</v>
      </c>
      <c r="Y91" s="109">
        <v>437</v>
      </c>
      <c r="Z91" s="109">
        <v>434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25</v>
      </c>
      <c r="W93" s="109">
        <v>27</v>
      </c>
      <c r="X93" s="109">
        <v>27</v>
      </c>
      <c r="Y93" s="109">
        <v>26</v>
      </c>
      <c r="Z93" s="109">
        <v>26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50</v>
      </c>
      <c r="W94" s="109">
        <v>53</v>
      </c>
      <c r="X94" s="109">
        <v>53</v>
      </c>
      <c r="Y94" s="109">
        <v>60</v>
      </c>
      <c r="Z94" s="109">
        <v>71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5</v>
      </c>
      <c r="W95" s="109">
        <v>6</v>
      </c>
      <c r="X95" s="109">
        <v>8</v>
      </c>
      <c r="Y95" s="109">
        <v>8</v>
      </c>
      <c r="Z95" s="109">
        <v>9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85</v>
      </c>
      <c r="W96" s="109">
        <v>91</v>
      </c>
      <c r="X96" s="109">
        <v>108</v>
      </c>
      <c r="Y96" s="109">
        <v>79</v>
      </c>
      <c r="Z96" s="109">
        <v>86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43</v>
      </c>
      <c r="W97" s="109">
        <v>26</v>
      </c>
      <c r="X97" s="109">
        <v>38</v>
      </c>
      <c r="Y97" s="109">
        <v>35</v>
      </c>
      <c r="Z97" s="109">
        <v>38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23</v>
      </c>
      <c r="W98" s="109">
        <v>15</v>
      </c>
      <c r="X98" s="109">
        <v>16</v>
      </c>
      <c r="Y98" s="109">
        <v>15</v>
      </c>
      <c r="Z98" s="109">
        <v>15</v>
      </c>
    </row>
    <row r="99" spans="1:32" ht="15" customHeight="1" x14ac:dyDescent="0.25">
      <c r="S99" s="112" t="s">
        <v>130</v>
      </c>
      <c r="T99" s="112"/>
      <c r="U99" s="109"/>
      <c r="V99" s="109">
        <v>6</v>
      </c>
      <c r="W99" s="109">
        <v>0</v>
      </c>
      <c r="X99" s="109">
        <v>5</v>
      </c>
      <c r="Y99" s="109">
        <v>0</v>
      </c>
      <c r="Z99" s="109">
        <v>5</v>
      </c>
    </row>
    <row r="100" spans="1:32" ht="15" customHeight="1" x14ac:dyDescent="0.25">
      <c r="S100" s="112" t="s">
        <v>58</v>
      </c>
      <c r="T100" s="112"/>
      <c r="U100" s="109"/>
      <c r="V100" s="109">
        <v>35</v>
      </c>
      <c r="W100" s="109">
        <v>30</v>
      </c>
      <c r="X100" s="109">
        <v>46</v>
      </c>
      <c r="Y100" s="109">
        <v>44</v>
      </c>
      <c r="Z100" s="109">
        <v>47</v>
      </c>
    </row>
    <row r="101" spans="1:32" x14ac:dyDescent="0.25">
      <c r="A101" s="16"/>
      <c r="S101" s="115" t="s">
        <v>53</v>
      </c>
      <c r="T101" s="115"/>
      <c r="U101" s="109"/>
      <c r="V101" s="109">
        <v>348</v>
      </c>
      <c r="W101" s="109">
        <v>307</v>
      </c>
      <c r="X101" s="109">
        <v>349</v>
      </c>
      <c r="Y101" s="109">
        <v>369</v>
      </c>
      <c r="Z101" s="109">
        <v>374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607</v>
      </c>
      <c r="W104" s="109">
        <v>541</v>
      </c>
      <c r="X104" s="109">
        <v>664</v>
      </c>
      <c r="Y104" s="109">
        <v>663</v>
      </c>
      <c r="Z104" s="109">
        <v>723</v>
      </c>
      <c r="AB104" s="106" t="str">
        <f>TEXT(Z104,"###,###")</f>
        <v>723</v>
      </c>
      <c r="AD104" s="127">
        <f>Z104/($Z$4)*100</f>
        <v>57.154150197628461</v>
      </c>
      <c r="AF104" s="106"/>
    </row>
    <row r="105" spans="1:32" x14ac:dyDescent="0.25">
      <c r="S105" s="112" t="s">
        <v>17</v>
      </c>
      <c r="T105" s="112"/>
      <c r="U105" s="109"/>
      <c r="V105" s="109">
        <v>412</v>
      </c>
      <c r="W105" s="109">
        <v>370</v>
      </c>
      <c r="X105" s="109">
        <v>424</v>
      </c>
      <c r="Y105" s="109">
        <v>460</v>
      </c>
      <c r="Z105" s="109">
        <v>488</v>
      </c>
      <c r="AB105" s="106" t="str">
        <f>TEXT(Z105,"###,###")</f>
        <v>488</v>
      </c>
      <c r="AD105" s="127">
        <f>Z105/($Z$4)*100</f>
        <v>38.577075098814227</v>
      </c>
      <c r="AF105" s="106"/>
    </row>
    <row r="106" spans="1:32" x14ac:dyDescent="0.25">
      <c r="S106" s="115" t="s">
        <v>53</v>
      </c>
      <c r="T106" s="115"/>
      <c r="U106" s="117"/>
      <c r="V106" s="117">
        <v>1019</v>
      </c>
      <c r="W106" s="117">
        <v>911</v>
      </c>
      <c r="X106" s="117">
        <v>1088</v>
      </c>
      <c r="Y106" s="117">
        <v>1123</v>
      </c>
      <c r="Z106" s="117">
        <v>1211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100</v>
      </c>
      <c r="W108" s="109">
        <v>60</v>
      </c>
      <c r="X108" s="109">
        <v>105</v>
      </c>
      <c r="Y108" s="109">
        <v>81</v>
      </c>
      <c r="Z108" s="109">
        <v>109</v>
      </c>
      <c r="AB108" s="106" t="str">
        <f>TEXT(Z108,"###,###")</f>
        <v>109</v>
      </c>
      <c r="AD108" s="127">
        <f>Z108/($Z$4)*100</f>
        <v>8.616600790513834</v>
      </c>
      <c r="AF108" s="106"/>
    </row>
    <row r="109" spans="1:32" x14ac:dyDescent="0.25">
      <c r="S109" s="112" t="s">
        <v>20</v>
      </c>
      <c r="T109" s="112"/>
      <c r="U109" s="109"/>
      <c r="V109" s="109">
        <v>209</v>
      </c>
      <c r="W109" s="109">
        <v>153</v>
      </c>
      <c r="X109" s="109">
        <v>184</v>
      </c>
      <c r="Y109" s="109">
        <v>264</v>
      </c>
      <c r="Z109" s="109">
        <v>249</v>
      </c>
      <c r="AB109" s="106" t="str">
        <f>TEXT(Z109,"###,###")</f>
        <v>249</v>
      </c>
      <c r="AD109" s="127">
        <f>Z109/($Z$4)*100</f>
        <v>19.683794466403164</v>
      </c>
      <c r="AF109" s="106"/>
    </row>
    <row r="110" spans="1:32" x14ac:dyDescent="0.25">
      <c r="S110" s="112" t="s">
        <v>21</v>
      </c>
      <c r="T110" s="112"/>
      <c r="U110" s="109"/>
      <c r="V110" s="109">
        <v>370</v>
      </c>
      <c r="W110" s="109">
        <v>345</v>
      </c>
      <c r="X110" s="109">
        <v>344</v>
      </c>
      <c r="Y110" s="109">
        <v>358</v>
      </c>
      <c r="Z110" s="109">
        <v>436</v>
      </c>
      <c r="AB110" s="106" t="str">
        <f>TEXT(Z110,"###,###")</f>
        <v>436</v>
      </c>
      <c r="AD110" s="127">
        <f>Z110/($Z$4)*100</f>
        <v>34.466403162055336</v>
      </c>
      <c r="AF110" s="106"/>
    </row>
    <row r="111" spans="1:32" x14ac:dyDescent="0.25">
      <c r="S111" s="112" t="s">
        <v>22</v>
      </c>
      <c r="T111" s="112"/>
      <c r="U111" s="109"/>
      <c r="V111" s="109">
        <v>348</v>
      </c>
      <c r="W111" s="109">
        <v>335</v>
      </c>
      <c r="X111" s="109">
        <v>394</v>
      </c>
      <c r="Y111" s="109">
        <v>420</v>
      </c>
      <c r="Z111" s="109">
        <v>411</v>
      </c>
      <c r="AB111" s="106" t="str">
        <f>TEXT(Z111,"###,###")</f>
        <v>411</v>
      </c>
      <c r="AD111" s="127">
        <f>Z111/($Z$4)*100</f>
        <v>32.490118577075101</v>
      </c>
      <c r="AF111" s="106"/>
    </row>
    <row r="112" spans="1:32" x14ac:dyDescent="0.25">
      <c r="S112" s="115" t="s">
        <v>53</v>
      </c>
      <c r="T112" s="115"/>
      <c r="U112" s="109"/>
      <c r="V112" s="109">
        <v>1114</v>
      </c>
      <c r="W112" s="109">
        <v>947</v>
      </c>
      <c r="X112" s="109">
        <v>1079</v>
      </c>
      <c r="Y112" s="109">
        <v>1194</v>
      </c>
      <c r="Z112" s="109">
        <v>1263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40.4</v>
      </c>
      <c r="W118" s="128">
        <v>40.15</v>
      </c>
      <c r="X118" s="128">
        <v>39.99</v>
      </c>
      <c r="Y118" s="128">
        <v>39.619999999999997</v>
      </c>
      <c r="Z118" s="128">
        <v>40.07</v>
      </c>
      <c r="AB118" s="106" t="str">
        <f>TEXT(Z118,"##.0")</f>
        <v>40.1</v>
      </c>
    </row>
    <row r="120" spans="19:32" x14ac:dyDescent="0.25">
      <c r="S120" s="98" t="s">
        <v>98</v>
      </c>
      <c r="T120" s="109"/>
      <c r="U120" s="109"/>
      <c r="V120" s="109">
        <v>680</v>
      </c>
      <c r="W120" s="109">
        <v>585</v>
      </c>
      <c r="X120" s="109">
        <v>702</v>
      </c>
      <c r="Y120" s="109">
        <v>756</v>
      </c>
      <c r="Z120" s="109">
        <v>763</v>
      </c>
      <c r="AB120" s="106" t="str">
        <f>TEXT(Z120,"###,###")</f>
        <v>763</v>
      </c>
    </row>
    <row r="121" spans="19:32" x14ac:dyDescent="0.25">
      <c r="S121" s="98" t="s">
        <v>99</v>
      </c>
      <c r="T121" s="109"/>
      <c r="U121" s="109"/>
      <c r="V121" s="109">
        <v>28</v>
      </c>
      <c r="W121" s="109">
        <v>11</v>
      </c>
      <c r="X121" s="109">
        <v>17</v>
      </c>
      <c r="Y121" s="109">
        <v>18</v>
      </c>
      <c r="Z121" s="109">
        <v>16</v>
      </c>
      <c r="AB121" s="106" t="str">
        <f>TEXT(Z121,"###,###")</f>
        <v>16</v>
      </c>
    </row>
    <row r="122" spans="19:32" x14ac:dyDescent="0.25">
      <c r="S122" s="98" t="s">
        <v>100</v>
      </c>
      <c r="T122" s="109"/>
      <c r="U122" s="109"/>
      <c r="V122" s="109">
        <v>28</v>
      </c>
      <c r="W122" s="109">
        <v>35</v>
      </c>
      <c r="X122" s="109">
        <v>32</v>
      </c>
      <c r="Y122" s="109">
        <v>34</v>
      </c>
      <c r="Z122" s="109">
        <v>42</v>
      </c>
      <c r="AB122" s="106" t="str">
        <f>TEXT(Z122,"###,###")</f>
        <v>42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708</v>
      </c>
      <c r="W124" s="109">
        <v>620</v>
      </c>
      <c r="X124" s="109">
        <v>734</v>
      </c>
      <c r="Y124" s="109">
        <v>790</v>
      </c>
      <c r="Z124" s="109">
        <v>805</v>
      </c>
      <c r="AB124" s="106" t="str">
        <f>TEXT(Z124,"###,###")</f>
        <v>805</v>
      </c>
      <c r="AD124" s="124">
        <f>Z124/$Z$7*100</f>
        <v>98.531211750305999</v>
      </c>
    </row>
    <row r="125" spans="19:32" x14ac:dyDescent="0.25">
      <c r="S125" s="98" t="s">
        <v>102</v>
      </c>
      <c r="T125" s="109"/>
      <c r="U125" s="109"/>
      <c r="V125" s="109">
        <v>56</v>
      </c>
      <c r="W125" s="109">
        <v>46</v>
      </c>
      <c r="X125" s="109">
        <v>49</v>
      </c>
      <c r="Y125" s="109">
        <v>52</v>
      </c>
      <c r="Z125" s="109">
        <v>58</v>
      </c>
      <c r="AB125" s="106" t="str">
        <f>TEXT(Z125,"###,###")</f>
        <v>58</v>
      </c>
      <c r="AD125" s="124">
        <f>Z125/$Z$7*100</f>
        <v>7.0991432068543459</v>
      </c>
    </row>
    <row r="127" spans="19:32" x14ac:dyDescent="0.25">
      <c r="S127" s="98" t="s">
        <v>103</v>
      </c>
      <c r="T127" s="109"/>
      <c r="U127" s="109"/>
      <c r="V127" s="109">
        <v>389</v>
      </c>
      <c r="W127" s="109">
        <v>325</v>
      </c>
      <c r="X127" s="109">
        <v>404</v>
      </c>
      <c r="Y127" s="109">
        <v>436</v>
      </c>
      <c r="Z127" s="109">
        <v>433</v>
      </c>
      <c r="AB127" s="106" t="str">
        <f>TEXT(Z127,"###,###")</f>
        <v>433</v>
      </c>
      <c r="AD127" s="124">
        <f>Z127/$Z$7*100</f>
        <v>52.998776009791925</v>
      </c>
    </row>
    <row r="128" spans="19:32" x14ac:dyDescent="0.25">
      <c r="S128" s="98" t="s">
        <v>104</v>
      </c>
      <c r="T128" s="109"/>
      <c r="U128" s="109"/>
      <c r="V128" s="109">
        <v>348</v>
      </c>
      <c r="W128" s="109">
        <v>307</v>
      </c>
      <c r="X128" s="109">
        <v>352</v>
      </c>
      <c r="Y128" s="109">
        <v>367</v>
      </c>
      <c r="Z128" s="109">
        <v>377</v>
      </c>
      <c r="AB128" s="106" t="str">
        <f>TEXT(Z128,"###,###")</f>
        <v>377</v>
      </c>
      <c r="AD128" s="124">
        <f>Z128/$Z$7*100</f>
        <v>46.144430844553241</v>
      </c>
    </row>
    <row r="130" spans="19:20" x14ac:dyDescent="0.25">
      <c r="S130" s="98" t="s">
        <v>156</v>
      </c>
      <c r="T130" s="124">
        <v>93.390452876376983</v>
      </c>
    </row>
    <row r="131" spans="19:20" x14ac:dyDescent="0.25">
      <c r="S131" s="98" t="s">
        <v>157</v>
      </c>
      <c r="T131" s="124">
        <v>1.9583843329253363</v>
      </c>
    </row>
    <row r="132" spans="19:20" x14ac:dyDescent="0.25">
      <c r="S132" s="98" t="s">
        <v>158</v>
      </c>
      <c r="T132" s="124">
        <v>5.1407588739290082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E698CA7-E798-4D02-B8D6-69CA7461FC6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7DBEAC16-3D63-4E16-9534-134BFBC3918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7D79337F-FA5C-4994-9C22-3F57D854DF9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FF7ED919-5EBA-4559-81FC-7B50E0E43F9F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BD9-343F-4D51-898B-BB0D86FCAA26}">
  <sheetPr codeName="Sheet79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120</v>
      </c>
      <c r="T1" s="96"/>
      <c r="U1" s="96"/>
      <c r="V1" s="96"/>
      <c r="W1" s="96"/>
      <c r="X1" s="96"/>
      <c r="Y1" s="97" t="s">
        <v>149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120</v>
      </c>
      <c r="Y3" s="102" t="s">
        <v>149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13.16 Wagait,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408</v>
      </c>
      <c r="W4" s="105">
        <v>374</v>
      </c>
      <c r="X4" s="105">
        <v>379</v>
      </c>
      <c r="Y4" s="105">
        <v>405</v>
      </c>
      <c r="Z4" s="105">
        <v>409</v>
      </c>
      <c r="AB4" s="106" t="str">
        <f>TEXT(Z4,"###,###")</f>
        <v>409</v>
      </c>
      <c r="AD4" s="107">
        <f>Z4/Y4-1</f>
        <v>9.8765432098766315E-3</v>
      </c>
      <c r="AF4" s="107">
        <f>Z4/V4-1</f>
        <v>2.450980392156854E-3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211</v>
      </c>
      <c r="W5" s="105">
        <v>192</v>
      </c>
      <c r="X5" s="105">
        <v>186</v>
      </c>
      <c r="Y5" s="105">
        <v>201</v>
      </c>
      <c r="Z5" s="105">
        <v>193</v>
      </c>
      <c r="AB5" s="106" t="str">
        <f>TEXT(Z5,"###,###")</f>
        <v>193</v>
      </c>
      <c r="AD5" s="107">
        <f t="shared" ref="AD5:AD9" si="0">Z5/Y5-1</f>
        <v>-3.9800995024875663E-2</v>
      </c>
      <c r="AF5" s="107">
        <f t="shared" ref="AF5:AF9" si="1">Z5/V5-1</f>
        <v>-8.5308056872037907E-2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195</v>
      </c>
      <c r="W6" s="105">
        <v>180</v>
      </c>
      <c r="X6" s="105">
        <v>194</v>
      </c>
      <c r="Y6" s="105">
        <v>204</v>
      </c>
      <c r="Z6" s="105">
        <v>220</v>
      </c>
      <c r="AB6" s="106" t="str">
        <f>TEXT(Z6,"###,###")</f>
        <v>220</v>
      </c>
      <c r="AD6" s="107">
        <f t="shared" si="0"/>
        <v>7.8431372549019551E-2</v>
      </c>
      <c r="AF6" s="107">
        <f t="shared" si="1"/>
        <v>0.12820512820512819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271</v>
      </c>
      <c r="W7" s="105">
        <v>255</v>
      </c>
      <c r="X7" s="105">
        <v>256</v>
      </c>
      <c r="Y7" s="105">
        <v>268</v>
      </c>
      <c r="Z7" s="105">
        <v>266</v>
      </c>
      <c r="AB7" s="106" t="str">
        <f>TEXT(Z7,"###,###")</f>
        <v>266</v>
      </c>
      <c r="AD7" s="107">
        <f t="shared" si="0"/>
        <v>-7.4626865671642006E-3</v>
      </c>
      <c r="AF7" s="107">
        <f t="shared" si="1"/>
        <v>-1.8450184501844991E-2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409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266</v>
      </c>
      <c r="P8" s="64"/>
      <c r="S8" s="104" t="s">
        <v>83</v>
      </c>
      <c r="T8" s="105"/>
      <c r="U8" s="105"/>
      <c r="V8" s="105">
        <v>53200.9</v>
      </c>
      <c r="W8" s="105">
        <v>58022.91</v>
      </c>
      <c r="X8" s="105">
        <v>53719.82</v>
      </c>
      <c r="Y8" s="105">
        <v>54757.02</v>
      </c>
      <c r="Z8" s="105">
        <v>44285.85</v>
      </c>
      <c r="AB8" s="106" t="str">
        <f>TEXT(Z8,"$###,###")</f>
        <v>$44,286</v>
      </c>
      <c r="AD8" s="107">
        <f t="shared" si="0"/>
        <v>-0.19122972725688869</v>
      </c>
      <c r="AF8" s="107">
        <f t="shared" si="1"/>
        <v>-0.16757329293301437</v>
      </c>
    </row>
    <row r="9" spans="1:32" x14ac:dyDescent="0.25">
      <c r="A9" s="29" t="s">
        <v>14</v>
      </c>
      <c r="B9" s="68"/>
      <c r="C9" s="69"/>
      <c r="D9" s="70">
        <f>AD104</f>
        <v>62.836185819070899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50.751879699248128</v>
      </c>
      <c r="P9" s="71" t="s">
        <v>84</v>
      </c>
      <c r="S9" s="104" t="s">
        <v>7</v>
      </c>
      <c r="T9" s="105"/>
      <c r="U9" s="105"/>
      <c r="V9" s="105">
        <v>19435862</v>
      </c>
      <c r="W9" s="105">
        <v>17366735</v>
      </c>
      <c r="X9" s="105">
        <v>17245315</v>
      </c>
      <c r="Y9" s="105">
        <v>18732850</v>
      </c>
      <c r="Z9" s="105">
        <v>18144830</v>
      </c>
      <c r="AB9" s="106" t="str">
        <f>TEXT(Z9/1000000,"$#,###.0")&amp;" mil"</f>
        <v>$18.1 mil</v>
      </c>
      <c r="AD9" s="107">
        <f t="shared" si="0"/>
        <v>-3.1389777850140299E-2</v>
      </c>
      <c r="AF9" s="107">
        <f t="shared" si="1"/>
        <v>-6.6425250395377389E-2</v>
      </c>
    </row>
    <row r="10" spans="1:32" x14ac:dyDescent="0.25">
      <c r="A10" s="29" t="s">
        <v>17</v>
      </c>
      <c r="B10" s="68"/>
      <c r="C10" s="69"/>
      <c r="D10" s="70">
        <f>AD105</f>
        <v>33.007334963325185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49.248120300751879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83.082706766917298</v>
      </c>
      <c r="P11" s="71" t="s">
        <v>84</v>
      </c>
      <c r="S11" s="104" t="s">
        <v>29</v>
      </c>
      <c r="T11" s="109"/>
      <c r="U11" s="109"/>
      <c r="V11" s="109">
        <v>367</v>
      </c>
      <c r="W11" s="109">
        <v>339</v>
      </c>
      <c r="X11" s="109">
        <v>330</v>
      </c>
      <c r="Y11" s="109">
        <v>359</v>
      </c>
      <c r="Z11" s="109">
        <v>367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9.0225563909774422</v>
      </c>
      <c r="P12" s="71" t="s">
        <v>84</v>
      </c>
      <c r="S12" s="104" t="s">
        <v>30</v>
      </c>
      <c r="T12" s="109"/>
      <c r="U12" s="109"/>
      <c r="V12" s="109">
        <v>43</v>
      </c>
      <c r="W12" s="109">
        <v>40</v>
      </c>
      <c r="X12" s="109">
        <v>45</v>
      </c>
      <c r="Y12" s="109">
        <v>46</v>
      </c>
      <c r="Z12" s="109">
        <v>47</v>
      </c>
    </row>
    <row r="13" spans="1:32" ht="15" customHeight="1" x14ac:dyDescent="0.25">
      <c r="A13" s="29" t="s">
        <v>19</v>
      </c>
      <c r="B13" s="69"/>
      <c r="C13" s="69"/>
      <c r="D13" s="70">
        <f>AD108</f>
        <v>14.180929095354522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9.3984962406015029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19.315403422982886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48.8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20.048899755501225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20.727272727272727</v>
      </c>
      <c r="P15" s="71" t="s">
        <v>84</v>
      </c>
      <c r="S15" s="112" t="s">
        <v>60</v>
      </c>
      <c r="T15" s="112"/>
      <c r="U15" s="113"/>
      <c r="V15" s="113">
        <v>3</v>
      </c>
      <c r="W15" s="113">
        <v>6</v>
      </c>
      <c r="X15" s="113">
        <v>4</v>
      </c>
      <c r="Y15" s="109">
        <v>10</v>
      </c>
      <c r="Z15" s="109">
        <v>4</v>
      </c>
      <c r="AB15" s="114">
        <f t="shared" ref="AB15:AB34" si="2">IF(Z15="np",0,Z15/$Z$34)</f>
        <v>9.7799511002444987E-3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41.809290953545229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79.272727272727266</v>
      </c>
      <c r="P16" s="36" t="s">
        <v>84</v>
      </c>
      <c r="S16" s="112" t="s">
        <v>61</v>
      </c>
      <c r="T16" s="112"/>
      <c r="U16" s="113"/>
      <c r="V16" s="113">
        <v>4</v>
      </c>
      <c r="W16" s="113">
        <v>9</v>
      </c>
      <c r="X16" s="113">
        <v>6</v>
      </c>
      <c r="Y16" s="109">
        <v>7</v>
      </c>
      <c r="Z16" s="109">
        <v>11</v>
      </c>
      <c r="AB16" s="114">
        <f t="shared" si="2"/>
        <v>2.6894865525672371E-2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14</v>
      </c>
      <c r="W17" s="113">
        <v>14</v>
      </c>
      <c r="X17" s="113">
        <v>4</v>
      </c>
      <c r="Y17" s="109">
        <v>9</v>
      </c>
      <c r="Z17" s="109">
        <v>4</v>
      </c>
      <c r="AB17" s="114">
        <f t="shared" si="2"/>
        <v>9.7799511002444987E-3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0</v>
      </c>
      <c r="W18" s="113">
        <v>3</v>
      </c>
      <c r="X18" s="113">
        <v>0</v>
      </c>
      <c r="Y18" s="109">
        <v>7</v>
      </c>
      <c r="Z18" s="109">
        <v>6</v>
      </c>
      <c r="AB18" s="114">
        <f t="shared" si="2"/>
        <v>1.4669926650366748E-2</v>
      </c>
    </row>
    <row r="19" spans="1:28" x14ac:dyDescent="0.25">
      <c r="A19" s="60" t="str">
        <f>$S$1&amp;" ("&amp;$V$2&amp;" to "&amp;$Z$2&amp;")"</f>
        <v>Wagait (2017-18 to 2021-22)</v>
      </c>
      <c r="B19" s="60"/>
      <c r="C19" s="60"/>
      <c r="D19" s="60"/>
      <c r="E19" s="60"/>
      <c r="F19" s="60"/>
      <c r="G19" s="60" t="str">
        <f>$S$1&amp;" ("&amp;$V$2&amp;" to "&amp;$Z$2&amp;")"</f>
        <v>Wagait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33</v>
      </c>
      <c r="W19" s="113">
        <v>32</v>
      </c>
      <c r="X19" s="113">
        <v>24</v>
      </c>
      <c r="Y19" s="109">
        <v>30</v>
      </c>
      <c r="Z19" s="109">
        <v>38</v>
      </c>
      <c r="AB19" s="114">
        <f t="shared" si="2"/>
        <v>9.2909535452322736E-2</v>
      </c>
    </row>
    <row r="20" spans="1:28" x14ac:dyDescent="0.25">
      <c r="S20" s="112" t="s">
        <v>65</v>
      </c>
      <c r="T20" s="112"/>
      <c r="U20" s="113"/>
      <c r="V20" s="113">
        <v>7</v>
      </c>
      <c r="W20" s="113">
        <v>9</v>
      </c>
      <c r="X20" s="113">
        <v>9</v>
      </c>
      <c r="Y20" s="109">
        <v>7</v>
      </c>
      <c r="Z20" s="109">
        <v>9</v>
      </c>
      <c r="AB20" s="114">
        <f t="shared" si="2"/>
        <v>2.2004889975550123E-2</v>
      </c>
    </row>
    <row r="21" spans="1:28" x14ac:dyDescent="0.25">
      <c r="S21" s="112" t="s">
        <v>66</v>
      </c>
      <c r="T21" s="112"/>
      <c r="U21" s="113"/>
      <c r="V21" s="113">
        <v>20</v>
      </c>
      <c r="W21" s="113">
        <v>22</v>
      </c>
      <c r="X21" s="113">
        <v>19</v>
      </c>
      <c r="Y21" s="109">
        <v>31</v>
      </c>
      <c r="Z21" s="109">
        <v>33</v>
      </c>
      <c r="AB21" s="114">
        <f t="shared" si="2"/>
        <v>8.0684596577017112E-2</v>
      </c>
    </row>
    <row r="22" spans="1:28" x14ac:dyDescent="0.25">
      <c r="S22" s="112" t="s">
        <v>67</v>
      </c>
      <c r="T22" s="112"/>
      <c r="U22" s="113"/>
      <c r="V22" s="113">
        <v>6</v>
      </c>
      <c r="W22" s="113">
        <v>4</v>
      </c>
      <c r="X22" s="113">
        <v>9</v>
      </c>
      <c r="Y22" s="109">
        <v>10</v>
      </c>
      <c r="Z22" s="109">
        <v>17</v>
      </c>
      <c r="AB22" s="114">
        <f t="shared" si="2"/>
        <v>4.1564792176039117E-2</v>
      </c>
    </row>
    <row r="23" spans="1:28" x14ac:dyDescent="0.25">
      <c r="S23" s="112" t="s">
        <v>68</v>
      </c>
      <c r="T23" s="112"/>
      <c r="U23" s="113"/>
      <c r="V23" s="113">
        <v>29</v>
      </c>
      <c r="W23" s="113">
        <v>28</v>
      </c>
      <c r="X23" s="113">
        <v>27</v>
      </c>
      <c r="Y23" s="109">
        <v>27</v>
      </c>
      <c r="Z23" s="109">
        <v>24</v>
      </c>
      <c r="AB23" s="114">
        <f t="shared" si="2"/>
        <v>5.8679706601466992E-2</v>
      </c>
    </row>
    <row r="24" spans="1:28" x14ac:dyDescent="0.25">
      <c r="S24" s="112" t="s">
        <v>69</v>
      </c>
      <c r="T24" s="112"/>
      <c r="U24" s="113"/>
      <c r="V24" s="113">
        <v>6</v>
      </c>
      <c r="W24" s="113">
        <v>6</v>
      </c>
      <c r="X24" s="113">
        <v>6</v>
      </c>
      <c r="Y24" s="109">
        <v>4</v>
      </c>
      <c r="Z24" s="109">
        <v>7</v>
      </c>
      <c r="AB24" s="114">
        <f t="shared" si="2"/>
        <v>1.7114914425427872E-2</v>
      </c>
    </row>
    <row r="25" spans="1:28" x14ac:dyDescent="0.25">
      <c r="S25" s="112" t="s">
        <v>70</v>
      </c>
      <c r="T25" s="112"/>
      <c r="U25" s="113"/>
      <c r="V25" s="113">
        <v>6</v>
      </c>
      <c r="W25" s="113">
        <v>4</v>
      </c>
      <c r="X25" s="113">
        <v>7</v>
      </c>
      <c r="Y25" s="109">
        <v>8</v>
      </c>
      <c r="Z25" s="109">
        <v>9</v>
      </c>
      <c r="AB25" s="114">
        <f t="shared" si="2"/>
        <v>2.2004889975550123E-2</v>
      </c>
    </row>
    <row r="26" spans="1:28" x14ac:dyDescent="0.25">
      <c r="S26" s="112" t="s">
        <v>71</v>
      </c>
      <c r="T26" s="112"/>
      <c r="U26" s="113"/>
      <c r="V26" s="113">
        <v>7</v>
      </c>
      <c r="W26" s="113">
        <v>5</v>
      </c>
      <c r="X26" s="113">
        <v>8</v>
      </c>
      <c r="Y26" s="109">
        <v>10</v>
      </c>
      <c r="Z26" s="109">
        <v>5</v>
      </c>
      <c r="AB26" s="114">
        <f t="shared" si="2"/>
        <v>1.2224938875305624E-2</v>
      </c>
    </row>
    <row r="27" spans="1:28" x14ac:dyDescent="0.25">
      <c r="S27" s="112" t="s">
        <v>72</v>
      </c>
      <c r="T27" s="112"/>
      <c r="U27" s="113"/>
      <c r="V27" s="113">
        <v>27</v>
      </c>
      <c r="W27" s="113">
        <v>24</v>
      </c>
      <c r="X27" s="113">
        <v>30</v>
      </c>
      <c r="Y27" s="109">
        <v>23</v>
      </c>
      <c r="Z27" s="109">
        <v>24</v>
      </c>
      <c r="AB27" s="114">
        <f t="shared" si="2"/>
        <v>5.8679706601466992E-2</v>
      </c>
    </row>
    <row r="28" spans="1:28" x14ac:dyDescent="0.25">
      <c r="S28" s="112" t="s">
        <v>73</v>
      </c>
      <c r="T28" s="112"/>
      <c r="U28" s="113"/>
      <c r="V28" s="113">
        <v>40</v>
      </c>
      <c r="W28" s="113">
        <v>38</v>
      </c>
      <c r="X28" s="113">
        <v>42</v>
      </c>
      <c r="Y28" s="109">
        <v>22</v>
      </c>
      <c r="Z28" s="109">
        <v>18</v>
      </c>
      <c r="AB28" s="114">
        <f t="shared" si="2"/>
        <v>4.4009779951100246E-2</v>
      </c>
    </row>
    <row r="29" spans="1:28" x14ac:dyDescent="0.25">
      <c r="S29" s="112" t="s">
        <v>74</v>
      </c>
      <c r="T29" s="112"/>
      <c r="U29" s="113"/>
      <c r="V29" s="113">
        <v>60</v>
      </c>
      <c r="W29" s="113">
        <v>60</v>
      </c>
      <c r="X29" s="113">
        <v>70</v>
      </c>
      <c r="Y29" s="109">
        <v>61</v>
      </c>
      <c r="Z29" s="109">
        <v>84</v>
      </c>
      <c r="AB29" s="114">
        <f t="shared" si="2"/>
        <v>0.20537897310513448</v>
      </c>
    </row>
    <row r="30" spans="1:28" x14ac:dyDescent="0.25">
      <c r="S30" s="112" t="s">
        <v>75</v>
      </c>
      <c r="T30" s="112"/>
      <c r="U30" s="113"/>
      <c r="V30" s="113">
        <v>36</v>
      </c>
      <c r="W30" s="113">
        <v>30</v>
      </c>
      <c r="X30" s="113">
        <v>31</v>
      </c>
      <c r="Y30" s="109">
        <v>32</v>
      </c>
      <c r="Z30" s="109">
        <v>31</v>
      </c>
      <c r="AB30" s="114">
        <f t="shared" si="2"/>
        <v>7.5794621026894868E-2</v>
      </c>
    </row>
    <row r="31" spans="1:28" x14ac:dyDescent="0.25">
      <c r="S31" s="112" t="s">
        <v>76</v>
      </c>
      <c r="T31" s="112"/>
      <c r="U31" s="113"/>
      <c r="V31" s="113">
        <v>19</v>
      </c>
      <c r="W31" s="113">
        <v>41</v>
      </c>
      <c r="X31" s="113">
        <v>38</v>
      </c>
      <c r="Y31" s="109">
        <v>41</v>
      </c>
      <c r="Z31" s="109">
        <v>25</v>
      </c>
      <c r="AB31" s="114">
        <f t="shared" si="2"/>
        <v>6.1124694376528114E-2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20</v>
      </c>
      <c r="W32" s="113">
        <v>14</v>
      </c>
      <c r="X32" s="113">
        <v>18</v>
      </c>
      <c r="Y32" s="109">
        <v>17</v>
      </c>
      <c r="Z32" s="109">
        <v>22</v>
      </c>
      <c r="AB32" s="114">
        <f t="shared" si="2"/>
        <v>5.3789731051344741E-2</v>
      </c>
    </row>
    <row r="33" spans="19:32" x14ac:dyDescent="0.25">
      <c r="S33" s="112" t="s">
        <v>78</v>
      </c>
      <c r="T33" s="112"/>
      <c r="U33" s="113"/>
      <c r="V33" s="113">
        <v>27</v>
      </c>
      <c r="W33" s="113">
        <v>30</v>
      </c>
      <c r="X33" s="113">
        <v>26</v>
      </c>
      <c r="Y33" s="109">
        <v>37</v>
      </c>
      <c r="Z33" s="109">
        <v>28</v>
      </c>
      <c r="AB33" s="114">
        <f t="shared" si="2"/>
        <v>6.8459657701711488E-2</v>
      </c>
    </row>
    <row r="34" spans="19:32" x14ac:dyDescent="0.25">
      <c r="S34" s="115" t="s">
        <v>53</v>
      </c>
      <c r="T34" s="115"/>
      <c r="U34" s="116"/>
      <c r="V34" s="116">
        <v>407</v>
      </c>
      <c r="W34" s="116">
        <v>376</v>
      </c>
      <c r="X34" s="116">
        <v>375</v>
      </c>
      <c r="Y34" s="117">
        <v>405</v>
      </c>
      <c r="Z34" s="117">
        <v>409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225</v>
      </c>
      <c r="W37" s="109">
        <v>209</v>
      </c>
      <c r="X37" s="109">
        <v>201</v>
      </c>
      <c r="Y37" s="109">
        <v>216</v>
      </c>
      <c r="Z37" s="109">
        <v>218</v>
      </c>
      <c r="AB37" s="129">
        <f>Z37/Z40*100</f>
        <v>79.272727272727266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51</v>
      </c>
      <c r="W38" s="109">
        <v>46</v>
      </c>
      <c r="X38" s="109">
        <v>50</v>
      </c>
      <c r="Y38" s="109">
        <v>55</v>
      </c>
      <c r="Z38" s="109">
        <v>57</v>
      </c>
      <c r="AB38" s="129">
        <f>Z38/Z40*100</f>
        <v>20.727272727272727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276</v>
      </c>
      <c r="W40" s="109">
        <v>255</v>
      </c>
      <c r="X40" s="109">
        <v>251</v>
      </c>
      <c r="Y40" s="109">
        <v>271</v>
      </c>
      <c r="Z40" s="109">
        <v>275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1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0</v>
      </c>
      <c r="W45" s="109">
        <v>0</v>
      </c>
      <c r="X45" s="109">
        <v>0</v>
      </c>
      <c r="Y45" s="109">
        <v>2</v>
      </c>
      <c r="Z45" s="109">
        <v>6</v>
      </c>
    </row>
    <row r="46" spans="19:32" x14ac:dyDescent="0.25">
      <c r="S46" s="112" t="s">
        <v>38</v>
      </c>
      <c r="T46" s="112"/>
      <c r="U46" s="109"/>
      <c r="V46" s="109">
        <v>11</v>
      </c>
      <c r="W46" s="109">
        <v>6</v>
      </c>
      <c r="X46" s="109">
        <v>5</v>
      </c>
      <c r="Y46" s="109">
        <v>5</v>
      </c>
      <c r="Z46" s="109">
        <v>6</v>
      </c>
    </row>
    <row r="47" spans="19:32" x14ac:dyDescent="0.25">
      <c r="S47" s="112" t="s">
        <v>39</v>
      </c>
      <c r="T47" s="112"/>
      <c r="U47" s="109"/>
      <c r="V47" s="109">
        <v>8</v>
      </c>
      <c r="W47" s="109">
        <v>9</v>
      </c>
      <c r="X47" s="109">
        <v>4</v>
      </c>
      <c r="Y47" s="109">
        <v>21</v>
      </c>
      <c r="Z47" s="109">
        <v>12</v>
      </c>
    </row>
    <row r="48" spans="19:32" x14ac:dyDescent="0.25">
      <c r="S48" s="112" t="s">
        <v>40</v>
      </c>
      <c r="T48" s="112"/>
      <c r="U48" s="109"/>
      <c r="V48" s="109">
        <v>13</v>
      </c>
      <c r="W48" s="109">
        <v>13</v>
      </c>
      <c r="X48" s="109">
        <v>10</v>
      </c>
      <c r="Y48" s="109">
        <v>4</v>
      </c>
      <c r="Z48" s="109">
        <v>11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12</v>
      </c>
      <c r="W49" s="109">
        <v>16</v>
      </c>
      <c r="X49" s="109">
        <v>4</v>
      </c>
      <c r="Y49" s="109">
        <v>7</v>
      </c>
      <c r="Z49" s="109">
        <v>8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Wagait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18</v>
      </c>
      <c r="W50" s="109">
        <v>12</v>
      </c>
      <c r="X50" s="109">
        <v>21</v>
      </c>
      <c r="Y50" s="109">
        <v>20</v>
      </c>
      <c r="Z50" s="109">
        <v>21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29</v>
      </c>
      <c r="W51" s="109">
        <v>15</v>
      </c>
      <c r="X51" s="109">
        <v>19</v>
      </c>
      <c r="Y51" s="109">
        <v>17</v>
      </c>
      <c r="Z51" s="109">
        <v>11</v>
      </c>
    </row>
    <row r="52" spans="1:26" ht="15" customHeight="1" x14ac:dyDescent="0.25">
      <c r="S52" s="112" t="s">
        <v>44</v>
      </c>
      <c r="T52" s="112"/>
      <c r="U52" s="109"/>
      <c r="V52" s="109">
        <v>25</v>
      </c>
      <c r="W52" s="109">
        <v>28</v>
      </c>
      <c r="X52" s="109">
        <v>31</v>
      </c>
      <c r="Y52" s="109">
        <v>28</v>
      </c>
      <c r="Z52" s="109">
        <v>18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28</v>
      </c>
      <c r="W53" s="109">
        <v>18</v>
      </c>
      <c r="X53" s="109">
        <v>20</v>
      </c>
      <c r="Y53" s="109">
        <v>24</v>
      </c>
      <c r="Z53" s="109">
        <v>21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28</v>
      </c>
      <c r="W54" s="109">
        <v>31</v>
      </c>
      <c r="X54" s="109">
        <v>18</v>
      </c>
      <c r="Y54" s="109">
        <v>25</v>
      </c>
      <c r="Z54" s="109">
        <v>24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30</v>
      </c>
      <c r="W55" s="109">
        <v>20</v>
      </c>
      <c r="X55" s="109">
        <v>29</v>
      </c>
      <c r="Y55" s="109">
        <v>27</v>
      </c>
      <c r="Z55" s="109">
        <v>32</v>
      </c>
    </row>
    <row r="56" spans="1:26" ht="15" customHeight="1" x14ac:dyDescent="0.25">
      <c r="S56" s="112" t="s">
        <v>48</v>
      </c>
      <c r="T56" s="112"/>
      <c r="U56" s="109"/>
      <c r="V56" s="109">
        <v>6</v>
      </c>
      <c r="W56" s="109">
        <v>9</v>
      </c>
      <c r="X56" s="109">
        <v>10</v>
      </c>
      <c r="Y56" s="109">
        <v>15</v>
      </c>
      <c r="Z56" s="109">
        <v>17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6</v>
      </c>
      <c r="W57" s="109">
        <v>8</v>
      </c>
      <c r="X57" s="109">
        <v>3</v>
      </c>
      <c r="Y57" s="109">
        <v>4</v>
      </c>
      <c r="Z57" s="109">
        <v>5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4</v>
      </c>
      <c r="W58" s="109">
        <v>5</v>
      </c>
      <c r="X58" s="109">
        <v>6</v>
      </c>
      <c r="Y58" s="109">
        <v>1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0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0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214</v>
      </c>
      <c r="W61" s="109">
        <v>192</v>
      </c>
      <c r="X61" s="109">
        <v>188</v>
      </c>
      <c r="Y61" s="109">
        <v>201</v>
      </c>
      <c r="Z61" s="109">
        <v>191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0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5</v>
      </c>
      <c r="W64" s="109">
        <v>4</v>
      </c>
      <c r="X64" s="109">
        <v>9</v>
      </c>
      <c r="Y64" s="109">
        <v>4</v>
      </c>
      <c r="Z64" s="109">
        <v>3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Wagait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13</v>
      </c>
      <c r="W65" s="109">
        <v>5</v>
      </c>
      <c r="X65" s="109">
        <v>6</v>
      </c>
      <c r="Y65" s="109">
        <v>9</v>
      </c>
      <c r="Z65" s="109">
        <v>14</v>
      </c>
    </row>
    <row r="66" spans="1:26" x14ac:dyDescent="0.25">
      <c r="S66" s="112" t="s">
        <v>39</v>
      </c>
      <c r="T66" s="112"/>
      <c r="U66" s="109"/>
      <c r="V66" s="109">
        <v>9</v>
      </c>
      <c r="W66" s="109">
        <v>3</v>
      </c>
      <c r="X66" s="109">
        <v>12</v>
      </c>
      <c r="Y66" s="109">
        <v>7</v>
      </c>
      <c r="Z66" s="109">
        <v>8</v>
      </c>
    </row>
    <row r="67" spans="1:26" x14ac:dyDescent="0.25">
      <c r="S67" s="112" t="s">
        <v>40</v>
      </c>
      <c r="T67" s="112"/>
      <c r="U67" s="109"/>
      <c r="V67" s="109">
        <v>6</v>
      </c>
      <c r="W67" s="109">
        <v>3</v>
      </c>
      <c r="X67" s="109">
        <v>8</v>
      </c>
      <c r="Y67" s="109">
        <v>5</v>
      </c>
      <c r="Z67" s="109">
        <v>11</v>
      </c>
    </row>
    <row r="68" spans="1:26" x14ac:dyDescent="0.25">
      <c r="S68" s="112" t="s">
        <v>41</v>
      </c>
      <c r="T68" s="112"/>
      <c r="U68" s="109"/>
      <c r="V68" s="109">
        <v>15</v>
      </c>
      <c r="W68" s="109">
        <v>9</v>
      </c>
      <c r="X68" s="109">
        <v>6</v>
      </c>
      <c r="Y68" s="109">
        <v>16</v>
      </c>
      <c r="Z68" s="109">
        <v>10</v>
      </c>
    </row>
    <row r="69" spans="1:26" x14ac:dyDescent="0.25">
      <c r="S69" s="112" t="s">
        <v>42</v>
      </c>
      <c r="T69" s="112"/>
      <c r="U69" s="109"/>
      <c r="V69" s="109">
        <v>20</v>
      </c>
      <c r="W69" s="109">
        <v>22</v>
      </c>
      <c r="X69" s="109">
        <v>25</v>
      </c>
      <c r="Y69" s="109">
        <v>19</v>
      </c>
      <c r="Z69" s="109">
        <v>24</v>
      </c>
    </row>
    <row r="70" spans="1:26" x14ac:dyDescent="0.25">
      <c r="S70" s="112" t="s">
        <v>43</v>
      </c>
      <c r="T70" s="112"/>
      <c r="U70" s="109"/>
      <c r="V70" s="109">
        <v>33</v>
      </c>
      <c r="W70" s="109">
        <v>21</v>
      </c>
      <c r="X70" s="109">
        <v>22</v>
      </c>
      <c r="Y70" s="109">
        <v>20</v>
      </c>
      <c r="Z70" s="109">
        <v>21</v>
      </c>
    </row>
    <row r="71" spans="1:26" x14ac:dyDescent="0.25">
      <c r="S71" s="112" t="s">
        <v>44</v>
      </c>
      <c r="T71" s="112"/>
      <c r="U71" s="109"/>
      <c r="V71" s="109">
        <v>36</v>
      </c>
      <c r="W71" s="109">
        <v>24</v>
      </c>
      <c r="X71" s="109">
        <v>25</v>
      </c>
      <c r="Y71" s="109">
        <v>35</v>
      </c>
      <c r="Z71" s="109">
        <v>23</v>
      </c>
    </row>
    <row r="72" spans="1:26" x14ac:dyDescent="0.25">
      <c r="S72" s="112" t="s">
        <v>45</v>
      </c>
      <c r="T72" s="112"/>
      <c r="U72" s="109"/>
      <c r="V72" s="109">
        <v>14</v>
      </c>
      <c r="W72" s="109">
        <v>17</v>
      </c>
      <c r="X72" s="109">
        <v>16</v>
      </c>
      <c r="Y72" s="109">
        <v>22</v>
      </c>
      <c r="Z72" s="109">
        <v>34</v>
      </c>
    </row>
    <row r="73" spans="1:26" x14ac:dyDescent="0.25">
      <c r="S73" s="112" t="s">
        <v>46</v>
      </c>
      <c r="T73" s="112"/>
      <c r="U73" s="109"/>
      <c r="V73" s="109">
        <v>30</v>
      </c>
      <c r="W73" s="109">
        <v>33</v>
      </c>
      <c r="X73" s="109">
        <v>30</v>
      </c>
      <c r="Y73" s="109">
        <v>32</v>
      </c>
      <c r="Z73" s="109">
        <v>31</v>
      </c>
    </row>
    <row r="74" spans="1:26" x14ac:dyDescent="0.25">
      <c r="S74" s="112" t="s">
        <v>47</v>
      </c>
      <c r="T74" s="112"/>
      <c r="U74" s="109"/>
      <c r="V74" s="109">
        <v>19</v>
      </c>
      <c r="W74" s="109">
        <v>15</v>
      </c>
      <c r="X74" s="109">
        <v>23</v>
      </c>
      <c r="Y74" s="109">
        <v>21</v>
      </c>
      <c r="Z74" s="109">
        <v>27</v>
      </c>
    </row>
    <row r="75" spans="1:26" x14ac:dyDescent="0.25">
      <c r="S75" s="112" t="s">
        <v>48</v>
      </c>
      <c r="T75" s="112"/>
      <c r="U75" s="109"/>
      <c r="V75" s="109">
        <v>8</v>
      </c>
      <c r="W75" s="109">
        <v>12</v>
      </c>
      <c r="X75" s="109">
        <v>18</v>
      </c>
      <c r="Y75" s="109">
        <v>11</v>
      </c>
      <c r="Z75" s="109">
        <v>8</v>
      </c>
    </row>
    <row r="76" spans="1:26" x14ac:dyDescent="0.25">
      <c r="S76" s="112" t="s">
        <v>49</v>
      </c>
      <c r="T76" s="112"/>
      <c r="U76" s="109"/>
      <c r="V76" s="109">
        <v>0</v>
      </c>
      <c r="W76" s="109">
        <v>0</v>
      </c>
      <c r="X76" s="109">
        <v>0</v>
      </c>
      <c r="Y76" s="109">
        <v>3</v>
      </c>
      <c r="Z76" s="109">
        <v>6</v>
      </c>
    </row>
    <row r="77" spans="1:26" x14ac:dyDescent="0.25">
      <c r="S77" s="112" t="s">
        <v>50</v>
      </c>
      <c r="T77" s="112"/>
      <c r="U77" s="109"/>
      <c r="V77" s="109">
        <v>0</v>
      </c>
      <c r="W77" s="109">
        <v>0</v>
      </c>
      <c r="X77" s="109">
        <v>0</v>
      </c>
      <c r="Y77" s="109">
        <v>0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198</v>
      </c>
      <c r="W80" s="109">
        <v>181</v>
      </c>
      <c r="X80" s="109">
        <v>189</v>
      </c>
      <c r="Y80" s="109">
        <v>204</v>
      </c>
      <c r="Z80" s="109">
        <v>215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Wagait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17</v>
      </c>
      <c r="W83" s="109">
        <v>16</v>
      </c>
      <c r="X83" s="109">
        <v>14</v>
      </c>
      <c r="Y83" s="109">
        <v>15</v>
      </c>
      <c r="Z83" s="109">
        <v>12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10</v>
      </c>
      <c r="W84" s="109">
        <v>8</v>
      </c>
      <c r="X84" s="109">
        <v>7</v>
      </c>
      <c r="Y84" s="109">
        <v>13</v>
      </c>
      <c r="Z84" s="109">
        <v>9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32</v>
      </c>
      <c r="W85" s="109">
        <v>23</v>
      </c>
      <c r="X85" s="109">
        <v>29</v>
      </c>
      <c r="Y85" s="109">
        <v>19</v>
      </c>
      <c r="Z85" s="109">
        <v>22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409</v>
      </c>
      <c r="D86" s="93">
        <f t="shared" ref="D86:D91" si="4">AD4</f>
        <v>9.8765432098766315E-3</v>
      </c>
      <c r="E86" s="94">
        <f t="shared" ref="E86:E91" si="5">AD4</f>
        <v>9.8765432098766315E-3</v>
      </c>
      <c r="F86" s="93">
        <f t="shared" ref="F86:F91" si="6">AF4</f>
        <v>2.450980392156854E-3</v>
      </c>
      <c r="G86" s="94">
        <f t="shared" ref="G86:G91" si="7">AF4</f>
        <v>2.450980392156854E-3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6</v>
      </c>
      <c r="W86" s="109">
        <v>13</v>
      </c>
      <c r="X86" s="109">
        <v>13</v>
      </c>
      <c r="Y86" s="109">
        <v>12</v>
      </c>
      <c r="Z86" s="109">
        <v>6</v>
      </c>
    </row>
    <row r="87" spans="1:30" ht="15" customHeight="1" x14ac:dyDescent="0.25">
      <c r="A87" s="95" t="s">
        <v>4</v>
      </c>
      <c r="B87" s="48"/>
      <c r="C87" s="56" t="str">
        <f t="shared" si="3"/>
        <v>193</v>
      </c>
      <c r="D87" s="93">
        <f t="shared" si="4"/>
        <v>-3.9800995024875663E-2</v>
      </c>
      <c r="E87" s="94">
        <f t="shared" si="5"/>
        <v>-3.9800995024875663E-2</v>
      </c>
      <c r="F87" s="93">
        <f t="shared" si="6"/>
        <v>-8.5308056872037907E-2</v>
      </c>
      <c r="G87" s="94">
        <f t="shared" si="7"/>
        <v>-8.5308056872037907E-2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10</v>
      </c>
      <c r="W87" s="109">
        <v>6</v>
      </c>
      <c r="X87" s="109">
        <v>8</v>
      </c>
      <c r="Y87" s="109">
        <v>9</v>
      </c>
      <c r="Z87" s="109">
        <v>10</v>
      </c>
    </row>
    <row r="88" spans="1:30" ht="15" customHeight="1" x14ac:dyDescent="0.25">
      <c r="A88" s="95" t="s">
        <v>5</v>
      </c>
      <c r="B88" s="48"/>
      <c r="C88" s="56" t="str">
        <f t="shared" si="3"/>
        <v>220</v>
      </c>
      <c r="D88" s="93">
        <f t="shared" si="4"/>
        <v>7.8431372549019551E-2</v>
      </c>
      <c r="E88" s="94">
        <f t="shared" si="5"/>
        <v>7.8431372549019551E-2</v>
      </c>
      <c r="F88" s="93">
        <f t="shared" si="6"/>
        <v>0.12820512820512819</v>
      </c>
      <c r="G88" s="94">
        <f t="shared" si="7"/>
        <v>0.12820512820512819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7</v>
      </c>
      <c r="W88" s="109">
        <v>5</v>
      </c>
      <c r="X88" s="109">
        <v>8</v>
      </c>
      <c r="Y88" s="109">
        <v>5</v>
      </c>
      <c r="Z88" s="109">
        <v>7</v>
      </c>
    </row>
    <row r="89" spans="1:30" ht="15" customHeight="1" x14ac:dyDescent="0.25">
      <c r="A89" s="48" t="s">
        <v>6</v>
      </c>
      <c r="B89" s="48"/>
      <c r="C89" s="56" t="str">
        <f t="shared" si="3"/>
        <v>266</v>
      </c>
      <c r="D89" s="93">
        <f t="shared" si="4"/>
        <v>-7.4626865671642006E-3</v>
      </c>
      <c r="E89" s="94">
        <f t="shared" si="5"/>
        <v>-7.4626865671642006E-3</v>
      </c>
      <c r="F89" s="93">
        <f t="shared" si="6"/>
        <v>-1.8450184501844991E-2</v>
      </c>
      <c r="G89" s="94">
        <f t="shared" si="7"/>
        <v>-1.8450184501844991E-2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16</v>
      </c>
      <c r="W89" s="109">
        <v>15</v>
      </c>
      <c r="X89" s="109">
        <v>18</v>
      </c>
      <c r="Y89" s="109">
        <v>17</v>
      </c>
      <c r="Z89" s="109">
        <v>17</v>
      </c>
    </row>
    <row r="90" spans="1:30" ht="15" customHeight="1" x14ac:dyDescent="0.25">
      <c r="A90" s="48" t="s">
        <v>96</v>
      </c>
      <c r="B90" s="48"/>
      <c r="C90" s="56" t="str">
        <f t="shared" si="3"/>
        <v>$44,286</v>
      </c>
      <c r="D90" s="93">
        <f t="shared" si="4"/>
        <v>-0.19122972725688869</v>
      </c>
      <c r="E90" s="94">
        <f t="shared" si="5"/>
        <v>-0.19122972725688869</v>
      </c>
      <c r="F90" s="93">
        <f t="shared" si="6"/>
        <v>-0.16757329293301437</v>
      </c>
      <c r="G90" s="94">
        <f t="shared" si="7"/>
        <v>-0.16757329293301437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12</v>
      </c>
      <c r="W90" s="109">
        <v>20</v>
      </c>
      <c r="X90" s="109">
        <v>15</v>
      </c>
      <c r="Y90" s="109">
        <v>12</v>
      </c>
      <c r="Z90" s="109">
        <v>17</v>
      </c>
    </row>
    <row r="91" spans="1:30" ht="15" customHeight="1" x14ac:dyDescent="0.25">
      <c r="A91" s="48" t="s">
        <v>7</v>
      </c>
      <c r="B91" s="48"/>
      <c r="C91" s="56" t="str">
        <f t="shared" si="3"/>
        <v>$18.1 mil</v>
      </c>
      <c r="D91" s="93">
        <f t="shared" si="4"/>
        <v>-3.1389777850140299E-2</v>
      </c>
      <c r="E91" s="94">
        <f t="shared" si="5"/>
        <v>-3.1389777850140299E-2</v>
      </c>
      <c r="F91" s="93">
        <f t="shared" si="6"/>
        <v>-6.6425250395377389E-2</v>
      </c>
      <c r="G91" s="94">
        <f t="shared" si="7"/>
        <v>-6.6425250395377389E-2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135</v>
      </c>
      <c r="W91" s="109">
        <v>124</v>
      </c>
      <c r="X91" s="109">
        <v>126</v>
      </c>
      <c r="Y91" s="109">
        <v>136</v>
      </c>
      <c r="Z91" s="109">
        <v>137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20</v>
      </c>
      <c r="W93" s="109">
        <v>21</v>
      </c>
      <c r="X93" s="109">
        <v>25</v>
      </c>
      <c r="Y93" s="109">
        <v>18</v>
      </c>
      <c r="Z93" s="109">
        <v>15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34</v>
      </c>
      <c r="W94" s="109">
        <v>31</v>
      </c>
      <c r="X94" s="109">
        <v>28</v>
      </c>
      <c r="Y94" s="109">
        <v>29</v>
      </c>
      <c r="Z94" s="109">
        <v>26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5</v>
      </c>
      <c r="W95" s="109">
        <v>6</v>
      </c>
      <c r="X95" s="109">
        <v>5</v>
      </c>
      <c r="Y95" s="109">
        <v>3</v>
      </c>
      <c r="Z95" s="109">
        <v>6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17</v>
      </c>
      <c r="W96" s="109">
        <v>17</v>
      </c>
      <c r="X96" s="109">
        <v>15</v>
      </c>
      <c r="Y96" s="109">
        <v>17</v>
      </c>
      <c r="Z96" s="109">
        <v>14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26</v>
      </c>
      <c r="W97" s="109">
        <v>28</v>
      </c>
      <c r="X97" s="109">
        <v>24</v>
      </c>
      <c r="Y97" s="109">
        <v>19</v>
      </c>
      <c r="Z97" s="109">
        <v>22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11</v>
      </c>
      <c r="W98" s="109">
        <v>9</v>
      </c>
      <c r="X98" s="109">
        <v>11</v>
      </c>
      <c r="Y98" s="109">
        <v>12</v>
      </c>
      <c r="Z98" s="109">
        <v>16</v>
      </c>
    </row>
    <row r="99" spans="1:32" ht="15" customHeight="1" x14ac:dyDescent="0.25">
      <c r="S99" s="112" t="s">
        <v>130</v>
      </c>
      <c r="T99" s="112"/>
      <c r="U99" s="109"/>
      <c r="V99" s="109">
        <v>0</v>
      </c>
      <c r="W99" s="109">
        <v>0</v>
      </c>
      <c r="X99" s="109">
        <v>0</v>
      </c>
      <c r="Y99" s="109">
        <v>3</v>
      </c>
      <c r="Z99" s="109">
        <v>5</v>
      </c>
    </row>
    <row r="100" spans="1:32" ht="15" customHeight="1" x14ac:dyDescent="0.25">
      <c r="S100" s="112" t="s">
        <v>58</v>
      </c>
      <c r="T100" s="112"/>
      <c r="U100" s="109"/>
      <c r="V100" s="109">
        <v>10</v>
      </c>
      <c r="W100" s="109">
        <v>3</v>
      </c>
      <c r="X100" s="109">
        <v>0</v>
      </c>
      <c r="Y100" s="109">
        <v>4</v>
      </c>
      <c r="Z100" s="109">
        <v>3</v>
      </c>
    </row>
    <row r="101" spans="1:32" x14ac:dyDescent="0.25">
      <c r="A101" s="16"/>
      <c r="S101" s="115" t="s">
        <v>53</v>
      </c>
      <c r="T101" s="115"/>
      <c r="U101" s="109"/>
      <c r="V101" s="109">
        <v>138</v>
      </c>
      <c r="W101" s="109">
        <v>131</v>
      </c>
      <c r="X101" s="109">
        <v>126</v>
      </c>
      <c r="Y101" s="109">
        <v>135</v>
      </c>
      <c r="Z101" s="109">
        <v>130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253</v>
      </c>
      <c r="W104" s="109">
        <v>234</v>
      </c>
      <c r="X104" s="109">
        <v>252</v>
      </c>
      <c r="Y104" s="109">
        <v>258</v>
      </c>
      <c r="Z104" s="109">
        <v>257</v>
      </c>
      <c r="AB104" s="106" t="str">
        <f>TEXT(Z104,"###,###")</f>
        <v>257</v>
      </c>
      <c r="AD104" s="127">
        <f>Z104/($Z$4)*100</f>
        <v>62.836185819070899</v>
      </c>
      <c r="AF104" s="106"/>
    </row>
    <row r="105" spans="1:32" x14ac:dyDescent="0.25">
      <c r="S105" s="112" t="s">
        <v>17</v>
      </c>
      <c r="T105" s="112"/>
      <c r="U105" s="109"/>
      <c r="V105" s="109">
        <v>106</v>
      </c>
      <c r="W105" s="109">
        <v>123</v>
      </c>
      <c r="X105" s="109">
        <v>125</v>
      </c>
      <c r="Y105" s="109">
        <v>124</v>
      </c>
      <c r="Z105" s="109">
        <v>135</v>
      </c>
      <c r="AB105" s="106" t="str">
        <f>TEXT(Z105,"###,###")</f>
        <v>135</v>
      </c>
      <c r="AD105" s="127">
        <f>Z105/($Z$4)*100</f>
        <v>33.007334963325185</v>
      </c>
      <c r="AF105" s="106"/>
    </row>
    <row r="106" spans="1:32" x14ac:dyDescent="0.25">
      <c r="S106" s="115" t="s">
        <v>53</v>
      </c>
      <c r="T106" s="115"/>
      <c r="U106" s="117"/>
      <c r="V106" s="117">
        <v>359</v>
      </c>
      <c r="W106" s="117">
        <v>357</v>
      </c>
      <c r="X106" s="117">
        <v>377</v>
      </c>
      <c r="Y106" s="117">
        <v>382</v>
      </c>
      <c r="Z106" s="117">
        <v>392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58</v>
      </c>
      <c r="W108" s="109">
        <v>46</v>
      </c>
      <c r="X108" s="109">
        <v>49</v>
      </c>
      <c r="Y108" s="109">
        <v>52</v>
      </c>
      <c r="Z108" s="109">
        <v>58</v>
      </c>
      <c r="AB108" s="106" t="str">
        <f>TEXT(Z108,"###,###")</f>
        <v>58</v>
      </c>
      <c r="AD108" s="127">
        <f>Z108/($Z$4)*100</f>
        <v>14.180929095354522</v>
      </c>
      <c r="AF108" s="106"/>
    </row>
    <row r="109" spans="1:32" x14ac:dyDescent="0.25">
      <c r="S109" s="112" t="s">
        <v>20</v>
      </c>
      <c r="T109" s="112"/>
      <c r="U109" s="109"/>
      <c r="V109" s="109">
        <v>69</v>
      </c>
      <c r="W109" s="109">
        <v>75</v>
      </c>
      <c r="X109" s="109">
        <v>77</v>
      </c>
      <c r="Y109" s="109">
        <v>93</v>
      </c>
      <c r="Z109" s="109">
        <v>79</v>
      </c>
      <c r="AB109" s="106" t="str">
        <f>TEXT(Z109,"###,###")</f>
        <v>79</v>
      </c>
      <c r="AD109" s="127">
        <f>Z109/($Z$4)*100</f>
        <v>19.315403422982886</v>
      </c>
      <c r="AF109" s="106"/>
    </row>
    <row r="110" spans="1:32" x14ac:dyDescent="0.25">
      <c r="S110" s="112" t="s">
        <v>21</v>
      </c>
      <c r="T110" s="112"/>
      <c r="U110" s="109"/>
      <c r="V110" s="109">
        <v>84</v>
      </c>
      <c r="W110" s="109">
        <v>87</v>
      </c>
      <c r="X110" s="109">
        <v>74</v>
      </c>
      <c r="Y110" s="109">
        <v>79</v>
      </c>
      <c r="Z110" s="109">
        <v>82</v>
      </c>
      <c r="AB110" s="106" t="str">
        <f>TEXT(Z110,"###,###")</f>
        <v>82</v>
      </c>
      <c r="AD110" s="127">
        <f>Z110/($Z$4)*100</f>
        <v>20.048899755501225</v>
      </c>
      <c r="AF110" s="106"/>
    </row>
    <row r="111" spans="1:32" x14ac:dyDescent="0.25">
      <c r="S111" s="112" t="s">
        <v>22</v>
      </c>
      <c r="T111" s="112"/>
      <c r="U111" s="109"/>
      <c r="V111" s="109">
        <v>143</v>
      </c>
      <c r="W111" s="109">
        <v>152</v>
      </c>
      <c r="X111" s="109">
        <v>150</v>
      </c>
      <c r="Y111" s="109">
        <v>158</v>
      </c>
      <c r="Z111" s="109">
        <v>171</v>
      </c>
      <c r="AB111" s="106" t="str">
        <f>TEXT(Z111,"###,###")</f>
        <v>171</v>
      </c>
      <c r="AD111" s="127">
        <f>Z111/($Z$4)*100</f>
        <v>41.809290953545229</v>
      </c>
      <c r="AF111" s="106"/>
    </row>
    <row r="112" spans="1:32" x14ac:dyDescent="0.25">
      <c r="S112" s="115" t="s">
        <v>53</v>
      </c>
      <c r="T112" s="115"/>
      <c r="U112" s="109"/>
      <c r="V112" s="109">
        <v>409</v>
      </c>
      <c r="W112" s="109">
        <v>380</v>
      </c>
      <c r="X112" s="109">
        <v>375</v>
      </c>
      <c r="Y112" s="109">
        <v>405</v>
      </c>
      <c r="Z112" s="109">
        <v>413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47.86</v>
      </c>
      <c r="W118" s="128">
        <v>47.85</v>
      </c>
      <c r="X118" s="128">
        <v>48.19</v>
      </c>
      <c r="Y118" s="128">
        <v>48.73</v>
      </c>
      <c r="Z118" s="128">
        <v>48.8</v>
      </c>
      <c r="AB118" s="106" t="str">
        <f>TEXT(Z118,"##.0")</f>
        <v>48.8</v>
      </c>
    </row>
    <row r="120" spans="19:32" x14ac:dyDescent="0.25">
      <c r="S120" s="98" t="s">
        <v>98</v>
      </c>
      <c r="T120" s="109"/>
      <c r="U120" s="109"/>
      <c r="V120" s="109">
        <v>231</v>
      </c>
      <c r="W120" s="109">
        <v>214</v>
      </c>
      <c r="X120" s="109">
        <v>209</v>
      </c>
      <c r="Y120" s="109">
        <v>220</v>
      </c>
      <c r="Z120" s="109">
        <v>221</v>
      </c>
      <c r="AB120" s="106" t="str">
        <f>TEXT(Z120,"###,###")</f>
        <v>221</v>
      </c>
    </row>
    <row r="121" spans="19:32" x14ac:dyDescent="0.25">
      <c r="S121" s="98" t="s">
        <v>99</v>
      </c>
      <c r="T121" s="109"/>
      <c r="U121" s="109"/>
      <c r="V121" s="109">
        <v>15</v>
      </c>
      <c r="W121" s="109">
        <v>15</v>
      </c>
      <c r="X121" s="109">
        <v>18</v>
      </c>
      <c r="Y121" s="109">
        <v>22</v>
      </c>
      <c r="Z121" s="109">
        <v>24</v>
      </c>
      <c r="AB121" s="106" t="str">
        <f>TEXT(Z121,"###,###")</f>
        <v>24</v>
      </c>
    </row>
    <row r="122" spans="19:32" x14ac:dyDescent="0.25">
      <c r="S122" s="98" t="s">
        <v>100</v>
      </c>
      <c r="T122" s="109"/>
      <c r="U122" s="109"/>
      <c r="V122" s="109">
        <v>28</v>
      </c>
      <c r="W122" s="109">
        <v>22</v>
      </c>
      <c r="X122" s="109">
        <v>24</v>
      </c>
      <c r="Y122" s="109">
        <v>27</v>
      </c>
      <c r="Z122" s="109">
        <v>25</v>
      </c>
      <c r="AB122" s="106" t="str">
        <f>TEXT(Z122,"###,###")</f>
        <v>25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259</v>
      </c>
      <c r="W124" s="109">
        <v>236</v>
      </c>
      <c r="X124" s="109">
        <v>233</v>
      </c>
      <c r="Y124" s="109">
        <v>247</v>
      </c>
      <c r="Z124" s="109">
        <v>246</v>
      </c>
      <c r="AB124" s="106" t="str">
        <f>TEXT(Z124,"###,###")</f>
        <v>246</v>
      </c>
      <c r="AD124" s="124">
        <f>Z124/$Z$7*100</f>
        <v>92.481203007518801</v>
      </c>
    </row>
    <row r="125" spans="19:32" x14ac:dyDescent="0.25">
      <c r="S125" s="98" t="s">
        <v>102</v>
      </c>
      <c r="T125" s="109"/>
      <c r="U125" s="109"/>
      <c r="V125" s="109">
        <v>43</v>
      </c>
      <c r="W125" s="109">
        <v>37</v>
      </c>
      <c r="X125" s="109">
        <v>42</v>
      </c>
      <c r="Y125" s="109">
        <v>49</v>
      </c>
      <c r="Z125" s="109">
        <v>49</v>
      </c>
      <c r="AB125" s="106" t="str">
        <f>TEXT(Z125,"###,###")</f>
        <v>49</v>
      </c>
      <c r="AD125" s="124">
        <f>Z125/$Z$7*100</f>
        <v>18.421052631578945</v>
      </c>
    </row>
    <row r="127" spans="19:32" x14ac:dyDescent="0.25">
      <c r="S127" s="98" t="s">
        <v>103</v>
      </c>
      <c r="T127" s="109"/>
      <c r="U127" s="109"/>
      <c r="V127" s="109">
        <v>136</v>
      </c>
      <c r="W127" s="109">
        <v>128</v>
      </c>
      <c r="X127" s="109">
        <v>126</v>
      </c>
      <c r="Y127" s="109">
        <v>137</v>
      </c>
      <c r="Z127" s="109">
        <v>135</v>
      </c>
      <c r="AB127" s="106" t="str">
        <f>TEXT(Z127,"###,###")</f>
        <v>135</v>
      </c>
      <c r="AD127" s="124">
        <f>Z127/$Z$7*100</f>
        <v>50.751879699248128</v>
      </c>
    </row>
    <row r="128" spans="19:32" x14ac:dyDescent="0.25">
      <c r="S128" s="98" t="s">
        <v>104</v>
      </c>
      <c r="T128" s="109"/>
      <c r="U128" s="109"/>
      <c r="V128" s="109">
        <v>133</v>
      </c>
      <c r="W128" s="109">
        <v>127</v>
      </c>
      <c r="X128" s="109">
        <v>123</v>
      </c>
      <c r="Y128" s="109">
        <v>132</v>
      </c>
      <c r="Z128" s="109">
        <v>131</v>
      </c>
      <c r="AB128" s="106" t="str">
        <f>TEXT(Z128,"###,###")</f>
        <v>131</v>
      </c>
      <c r="AD128" s="124">
        <f>Z128/$Z$7*100</f>
        <v>49.248120300751879</v>
      </c>
    </row>
    <row r="130" spans="19:20" x14ac:dyDescent="0.25">
      <c r="S130" s="98" t="s">
        <v>156</v>
      </c>
      <c r="T130" s="124">
        <v>83.082706766917298</v>
      </c>
    </row>
    <row r="131" spans="19:20" x14ac:dyDescent="0.25">
      <c r="S131" s="98" t="s">
        <v>157</v>
      </c>
      <c r="T131" s="124">
        <v>9.0225563909774422</v>
      </c>
    </row>
    <row r="132" spans="19:20" x14ac:dyDescent="0.25">
      <c r="S132" s="98" t="s">
        <v>158</v>
      </c>
      <c r="T132" s="124">
        <v>9.3984962406015029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CB01DFF-C249-4EBF-B219-06CEDC4CBC1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516EF8DB-B9E6-4A09-99B5-C2759D22D00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87B4E10F-CEE3-431E-9FD0-B82C8ACD37B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B0EBC3E9-E766-4879-8934-87399A5F1249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24BB-8EC5-4CD5-981F-0AE7BF54E4F1}">
  <sheetPr codeName="Sheet80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121</v>
      </c>
      <c r="T1" s="96"/>
      <c r="U1" s="96"/>
      <c r="V1" s="96"/>
      <c r="W1" s="96"/>
      <c r="X1" s="96"/>
      <c r="Y1" s="97" t="s">
        <v>150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121</v>
      </c>
      <c r="Y3" s="102" t="s">
        <v>150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13.17 West Arnhem,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1901</v>
      </c>
      <c r="W4" s="105">
        <v>1564</v>
      </c>
      <c r="X4" s="105">
        <v>1911</v>
      </c>
      <c r="Y4" s="105">
        <v>1890</v>
      </c>
      <c r="Z4" s="105">
        <v>2004</v>
      </c>
      <c r="AB4" s="106" t="str">
        <f>TEXT(Z4,"###,###")</f>
        <v>2,004</v>
      </c>
      <c r="AD4" s="107">
        <f>Z4/Y4-1</f>
        <v>6.0317460317460325E-2</v>
      </c>
      <c r="AF4" s="107">
        <f>Z4/V4-1</f>
        <v>5.4182009468700665E-2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1041</v>
      </c>
      <c r="W5" s="105">
        <v>861</v>
      </c>
      <c r="X5" s="105">
        <v>1053</v>
      </c>
      <c r="Y5" s="105">
        <v>956</v>
      </c>
      <c r="Z5" s="105">
        <v>992</v>
      </c>
      <c r="AB5" s="106" t="str">
        <f>TEXT(Z5,"###,###")</f>
        <v>992</v>
      </c>
      <c r="AD5" s="107">
        <f t="shared" ref="AD5:AD9" si="0">Z5/Y5-1</f>
        <v>3.7656903765690419E-2</v>
      </c>
      <c r="AF5" s="107">
        <f t="shared" ref="AF5:AF9" si="1">Z5/V5-1</f>
        <v>-4.7070124879923125E-2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861</v>
      </c>
      <c r="W6" s="105">
        <v>707</v>
      </c>
      <c r="X6" s="105">
        <v>861</v>
      </c>
      <c r="Y6" s="105">
        <v>920</v>
      </c>
      <c r="Z6" s="105">
        <v>1010</v>
      </c>
      <c r="AB6" s="106" t="str">
        <f>TEXT(Z6,"###,###")</f>
        <v>1,010</v>
      </c>
      <c r="AD6" s="107">
        <f t="shared" si="0"/>
        <v>9.7826086956521729E-2</v>
      </c>
      <c r="AF6" s="107">
        <f t="shared" si="1"/>
        <v>0.17305458768873394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1354</v>
      </c>
      <c r="W7" s="105">
        <v>1074</v>
      </c>
      <c r="X7" s="105">
        <v>1377</v>
      </c>
      <c r="Y7" s="105">
        <v>1274</v>
      </c>
      <c r="Z7" s="105">
        <v>1324</v>
      </c>
      <c r="AB7" s="106" t="str">
        <f>TEXT(Z7,"###,###")</f>
        <v>1,324</v>
      </c>
      <c r="AD7" s="107">
        <f t="shared" si="0"/>
        <v>3.9246467817896313E-2</v>
      </c>
      <c r="AF7" s="107">
        <f t="shared" si="1"/>
        <v>-2.215657311669128E-2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2,004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1,324</v>
      </c>
      <c r="P8" s="64"/>
      <c r="S8" s="104" t="s">
        <v>83</v>
      </c>
      <c r="T8" s="105"/>
      <c r="U8" s="105"/>
      <c r="V8" s="105">
        <v>39694.080000000002</v>
      </c>
      <c r="W8" s="105">
        <v>39879.53</v>
      </c>
      <c r="X8" s="105">
        <v>25942.42</v>
      </c>
      <c r="Y8" s="105">
        <v>26176.94</v>
      </c>
      <c r="Z8" s="105">
        <v>22204.94</v>
      </c>
      <c r="AB8" s="106" t="str">
        <f>TEXT(Z8,"$###,###")</f>
        <v>$22,205</v>
      </c>
      <c r="AD8" s="107">
        <f t="shared" si="0"/>
        <v>-0.15173660481324402</v>
      </c>
      <c r="AF8" s="107">
        <f t="shared" si="1"/>
        <v>-0.44059819499532427</v>
      </c>
    </row>
    <row r="9" spans="1:32" x14ac:dyDescent="0.25">
      <c r="A9" s="29" t="s">
        <v>14</v>
      </c>
      <c r="B9" s="68"/>
      <c r="C9" s="69"/>
      <c r="D9" s="70">
        <f>AD104</f>
        <v>64.471057884231541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50.830815709969791</v>
      </c>
      <c r="P9" s="71" t="s">
        <v>84</v>
      </c>
      <c r="S9" s="104" t="s">
        <v>7</v>
      </c>
      <c r="T9" s="105"/>
      <c r="U9" s="105"/>
      <c r="V9" s="105">
        <v>69374542</v>
      </c>
      <c r="W9" s="105">
        <v>61276558</v>
      </c>
      <c r="X9" s="105">
        <v>69419799</v>
      </c>
      <c r="Y9" s="105">
        <v>63706631</v>
      </c>
      <c r="Z9" s="105">
        <v>61261122</v>
      </c>
      <c r="AB9" s="106" t="str">
        <f>TEXT(Z9/1000000,"$#,###.0")&amp;" mil"</f>
        <v>$61.3 mil</v>
      </c>
      <c r="AD9" s="107">
        <f t="shared" si="0"/>
        <v>-3.8387040118319837E-2</v>
      </c>
      <c r="AF9" s="107">
        <f t="shared" si="1"/>
        <v>-0.11695097028532453</v>
      </c>
    </row>
    <row r="10" spans="1:32" x14ac:dyDescent="0.25">
      <c r="A10" s="29" t="s">
        <v>17</v>
      </c>
      <c r="B10" s="68"/>
      <c r="C10" s="69"/>
      <c r="D10" s="70">
        <f>AD105</f>
        <v>34.031936127744508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48.489425981873111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97.05438066465257</v>
      </c>
      <c r="P11" s="71" t="s">
        <v>84</v>
      </c>
      <c r="S11" s="104" t="s">
        <v>29</v>
      </c>
      <c r="T11" s="109"/>
      <c r="U11" s="109"/>
      <c r="V11" s="109">
        <v>1864</v>
      </c>
      <c r="W11" s="109">
        <v>1525</v>
      </c>
      <c r="X11" s="109">
        <v>1877</v>
      </c>
      <c r="Y11" s="109">
        <v>1860</v>
      </c>
      <c r="Z11" s="109">
        <v>1973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0.8308157099697886</v>
      </c>
      <c r="P12" s="71" t="s">
        <v>84</v>
      </c>
      <c r="S12" s="104" t="s">
        <v>30</v>
      </c>
      <c r="T12" s="109"/>
      <c r="U12" s="109"/>
      <c r="V12" s="109">
        <v>40</v>
      </c>
      <c r="W12" s="109">
        <v>37</v>
      </c>
      <c r="X12" s="109">
        <v>36</v>
      </c>
      <c r="Y12" s="109">
        <v>30</v>
      </c>
      <c r="Z12" s="109">
        <v>37</v>
      </c>
    </row>
    <row r="13" spans="1:32" ht="15" customHeight="1" x14ac:dyDescent="0.25">
      <c r="A13" s="29" t="s">
        <v>19</v>
      </c>
      <c r="B13" s="69"/>
      <c r="C13" s="69"/>
      <c r="D13" s="70">
        <f>AD108</f>
        <v>3.992015968063872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2.1148036253776437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12.125748502994012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38.6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45.109780439121757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25.302114803625376</v>
      </c>
      <c r="P15" s="71" t="s">
        <v>84</v>
      </c>
      <c r="S15" s="112" t="s">
        <v>60</v>
      </c>
      <c r="T15" s="112"/>
      <c r="U15" s="113"/>
      <c r="V15" s="113">
        <v>50</v>
      </c>
      <c r="W15" s="113">
        <v>62</v>
      </c>
      <c r="X15" s="113">
        <v>173</v>
      </c>
      <c r="Y15" s="109">
        <v>236</v>
      </c>
      <c r="Z15" s="109">
        <v>284</v>
      </c>
      <c r="AB15" s="114">
        <f t="shared" ref="AB15:AB34" si="2">IF(Z15="np",0,Z15/$Z$34)</f>
        <v>0.14129353233830846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37.175648702594813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74.697885196374628</v>
      </c>
      <c r="P16" s="36" t="s">
        <v>84</v>
      </c>
      <c r="S16" s="112" t="s">
        <v>61</v>
      </c>
      <c r="T16" s="112"/>
      <c r="U16" s="113"/>
      <c r="V16" s="113">
        <v>164</v>
      </c>
      <c r="W16" s="113">
        <v>160</v>
      </c>
      <c r="X16" s="113">
        <v>141</v>
      </c>
      <c r="Y16" s="109">
        <v>87</v>
      </c>
      <c r="Z16" s="109">
        <v>59</v>
      </c>
      <c r="AB16" s="114">
        <f t="shared" si="2"/>
        <v>2.935323383084577E-2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15</v>
      </c>
      <c r="W17" s="113">
        <v>8</v>
      </c>
      <c r="X17" s="113">
        <v>6</v>
      </c>
      <c r="Y17" s="109">
        <v>16</v>
      </c>
      <c r="Z17" s="109">
        <v>6</v>
      </c>
      <c r="AB17" s="114">
        <f t="shared" si="2"/>
        <v>2.9850746268656717E-3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9</v>
      </c>
      <c r="W18" s="113">
        <v>6</v>
      </c>
      <c r="X18" s="113">
        <v>9</v>
      </c>
      <c r="Y18" s="109">
        <v>10</v>
      </c>
      <c r="Z18" s="109">
        <v>14</v>
      </c>
      <c r="AB18" s="114">
        <f t="shared" si="2"/>
        <v>6.965174129353234E-3</v>
      </c>
    </row>
    <row r="19" spans="1:28" x14ac:dyDescent="0.25">
      <c r="A19" s="60" t="str">
        <f>$S$1&amp;" ("&amp;$V$2&amp;" to "&amp;$Z$2&amp;")"</f>
        <v>West Arnhem (2017-18 to 2021-22)</v>
      </c>
      <c r="B19" s="60"/>
      <c r="C19" s="60"/>
      <c r="D19" s="60"/>
      <c r="E19" s="60"/>
      <c r="F19" s="60"/>
      <c r="G19" s="60" t="str">
        <f>$S$1&amp;" ("&amp;$V$2&amp;" to "&amp;$Z$2&amp;")"</f>
        <v>West Arnhem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78</v>
      </c>
      <c r="W19" s="113">
        <v>60</v>
      </c>
      <c r="X19" s="113">
        <v>58</v>
      </c>
      <c r="Y19" s="109">
        <v>53</v>
      </c>
      <c r="Z19" s="109">
        <v>59</v>
      </c>
      <c r="AB19" s="114">
        <f t="shared" si="2"/>
        <v>2.935323383084577E-2</v>
      </c>
    </row>
    <row r="20" spans="1:28" x14ac:dyDescent="0.25">
      <c r="S20" s="112" t="s">
        <v>65</v>
      </c>
      <c r="T20" s="112"/>
      <c r="U20" s="113"/>
      <c r="V20" s="113">
        <v>14</v>
      </c>
      <c r="W20" s="113">
        <v>41</v>
      </c>
      <c r="X20" s="113">
        <v>67</v>
      </c>
      <c r="Y20" s="109">
        <v>45</v>
      </c>
      <c r="Z20" s="109">
        <v>37</v>
      </c>
      <c r="AB20" s="114">
        <f t="shared" si="2"/>
        <v>1.8407960199004977E-2</v>
      </c>
    </row>
    <row r="21" spans="1:28" x14ac:dyDescent="0.25">
      <c r="S21" s="112" t="s">
        <v>66</v>
      </c>
      <c r="T21" s="112"/>
      <c r="U21" s="113"/>
      <c r="V21" s="113">
        <v>154</v>
      </c>
      <c r="W21" s="113">
        <v>102</v>
      </c>
      <c r="X21" s="113">
        <v>143</v>
      </c>
      <c r="Y21" s="109">
        <v>176</v>
      </c>
      <c r="Z21" s="109">
        <v>196</v>
      </c>
      <c r="AB21" s="114">
        <f t="shared" si="2"/>
        <v>9.7512437810945277E-2</v>
      </c>
    </row>
    <row r="22" spans="1:28" x14ac:dyDescent="0.25">
      <c r="S22" s="112" t="s">
        <v>67</v>
      </c>
      <c r="T22" s="112"/>
      <c r="U22" s="113"/>
      <c r="V22" s="113">
        <v>315</v>
      </c>
      <c r="W22" s="113">
        <v>235</v>
      </c>
      <c r="X22" s="113">
        <v>286</v>
      </c>
      <c r="Y22" s="109">
        <v>217</v>
      </c>
      <c r="Z22" s="109">
        <v>236</v>
      </c>
      <c r="AB22" s="114">
        <f t="shared" si="2"/>
        <v>0.11741293532338308</v>
      </c>
    </row>
    <row r="23" spans="1:28" x14ac:dyDescent="0.25">
      <c r="S23" s="112" t="s">
        <v>68</v>
      </c>
      <c r="T23" s="112"/>
      <c r="U23" s="113"/>
      <c r="V23" s="113">
        <v>30</v>
      </c>
      <c r="W23" s="113">
        <v>23</v>
      </c>
      <c r="X23" s="113">
        <v>26</v>
      </c>
      <c r="Y23" s="109">
        <v>21</v>
      </c>
      <c r="Z23" s="109">
        <v>29</v>
      </c>
      <c r="AB23" s="114">
        <f t="shared" si="2"/>
        <v>1.4427860696517412E-2</v>
      </c>
    </row>
    <row r="24" spans="1:28" x14ac:dyDescent="0.25">
      <c r="S24" s="112" t="s">
        <v>69</v>
      </c>
      <c r="T24" s="112"/>
      <c r="U24" s="113"/>
      <c r="V24" s="113">
        <v>13</v>
      </c>
      <c r="W24" s="113">
        <v>29</v>
      </c>
      <c r="X24" s="113">
        <v>8</v>
      </c>
      <c r="Y24" s="109">
        <v>2</v>
      </c>
      <c r="Z24" s="109">
        <v>6</v>
      </c>
      <c r="AB24" s="114">
        <f t="shared" si="2"/>
        <v>2.9850746268656717E-3</v>
      </c>
    </row>
    <row r="25" spans="1:28" x14ac:dyDescent="0.25">
      <c r="S25" s="112" t="s">
        <v>70</v>
      </c>
      <c r="T25" s="112"/>
      <c r="U25" s="113"/>
      <c r="V25" s="113">
        <v>17</v>
      </c>
      <c r="W25" s="113">
        <v>13</v>
      </c>
      <c r="X25" s="113">
        <v>8</v>
      </c>
      <c r="Y25" s="109">
        <v>9</v>
      </c>
      <c r="Z25" s="109">
        <v>10</v>
      </c>
      <c r="AB25" s="114">
        <f t="shared" si="2"/>
        <v>4.9751243781094526E-3</v>
      </c>
    </row>
    <row r="26" spans="1:28" x14ac:dyDescent="0.25">
      <c r="S26" s="112" t="s">
        <v>71</v>
      </c>
      <c r="T26" s="112"/>
      <c r="U26" s="113"/>
      <c r="V26" s="113">
        <v>12</v>
      </c>
      <c r="W26" s="113">
        <v>6</v>
      </c>
      <c r="X26" s="113">
        <v>8</v>
      </c>
      <c r="Y26" s="109">
        <v>8</v>
      </c>
      <c r="Z26" s="109">
        <v>5</v>
      </c>
      <c r="AB26" s="114">
        <f t="shared" si="2"/>
        <v>2.4875621890547263E-3</v>
      </c>
    </row>
    <row r="27" spans="1:28" x14ac:dyDescent="0.25">
      <c r="S27" s="112" t="s">
        <v>72</v>
      </c>
      <c r="T27" s="112"/>
      <c r="U27" s="113"/>
      <c r="V27" s="113">
        <v>26</v>
      </c>
      <c r="W27" s="113">
        <v>27</v>
      </c>
      <c r="X27" s="113">
        <v>41</v>
      </c>
      <c r="Y27" s="109">
        <v>41</v>
      </c>
      <c r="Z27" s="109">
        <v>69</v>
      </c>
      <c r="AB27" s="114">
        <f t="shared" si="2"/>
        <v>3.4328358208955224E-2</v>
      </c>
    </row>
    <row r="28" spans="1:28" x14ac:dyDescent="0.25">
      <c r="S28" s="112" t="s">
        <v>73</v>
      </c>
      <c r="T28" s="112"/>
      <c r="U28" s="113"/>
      <c r="V28" s="113">
        <v>88</v>
      </c>
      <c r="W28" s="113">
        <v>71</v>
      </c>
      <c r="X28" s="113">
        <v>69</v>
      </c>
      <c r="Y28" s="109">
        <v>64</v>
      </c>
      <c r="Z28" s="109">
        <v>65</v>
      </c>
      <c r="AB28" s="114">
        <f t="shared" si="2"/>
        <v>3.2338308457711441E-2</v>
      </c>
    </row>
    <row r="29" spans="1:28" x14ac:dyDescent="0.25">
      <c r="S29" s="112" t="s">
        <v>74</v>
      </c>
      <c r="T29" s="112"/>
      <c r="U29" s="113"/>
      <c r="V29" s="113">
        <v>248</v>
      </c>
      <c r="W29" s="113">
        <v>227</v>
      </c>
      <c r="X29" s="113">
        <v>229</v>
      </c>
      <c r="Y29" s="109">
        <v>257</v>
      </c>
      <c r="Z29" s="109">
        <v>291</v>
      </c>
      <c r="AB29" s="114">
        <f t="shared" si="2"/>
        <v>0.14477611940298507</v>
      </c>
    </row>
    <row r="30" spans="1:28" x14ac:dyDescent="0.25">
      <c r="S30" s="112" t="s">
        <v>75</v>
      </c>
      <c r="T30" s="112"/>
      <c r="U30" s="113"/>
      <c r="V30" s="113">
        <v>158</v>
      </c>
      <c r="W30" s="113">
        <v>142</v>
      </c>
      <c r="X30" s="113">
        <v>197</v>
      </c>
      <c r="Y30" s="109">
        <v>227</v>
      </c>
      <c r="Z30" s="109">
        <v>269</v>
      </c>
      <c r="AB30" s="114">
        <f t="shared" si="2"/>
        <v>0.13383084577114429</v>
      </c>
    </row>
    <row r="31" spans="1:28" x14ac:dyDescent="0.25">
      <c r="S31" s="112" t="s">
        <v>76</v>
      </c>
      <c r="T31" s="112"/>
      <c r="U31" s="113"/>
      <c r="V31" s="113">
        <v>39</v>
      </c>
      <c r="W31" s="113">
        <v>101</v>
      </c>
      <c r="X31" s="113">
        <v>115</v>
      </c>
      <c r="Y31" s="109">
        <v>109</v>
      </c>
      <c r="Z31" s="109">
        <v>57</v>
      </c>
      <c r="AB31" s="114">
        <f t="shared" si="2"/>
        <v>2.8358208955223882E-2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112</v>
      </c>
      <c r="W32" s="113">
        <v>56</v>
      </c>
      <c r="X32" s="113">
        <v>106</v>
      </c>
      <c r="Y32" s="109">
        <v>98</v>
      </c>
      <c r="Z32" s="109">
        <v>100</v>
      </c>
      <c r="AB32" s="114">
        <f t="shared" si="2"/>
        <v>4.975124378109453E-2</v>
      </c>
    </row>
    <row r="33" spans="19:32" x14ac:dyDescent="0.25">
      <c r="S33" s="112" t="s">
        <v>78</v>
      </c>
      <c r="T33" s="112"/>
      <c r="U33" s="113"/>
      <c r="V33" s="113">
        <v>226</v>
      </c>
      <c r="W33" s="113">
        <v>146</v>
      </c>
      <c r="X33" s="113">
        <v>232</v>
      </c>
      <c r="Y33" s="109">
        <v>208</v>
      </c>
      <c r="Z33" s="109">
        <v>182</v>
      </c>
      <c r="AB33" s="114">
        <f t="shared" si="2"/>
        <v>9.0547263681592036E-2</v>
      </c>
    </row>
    <row r="34" spans="19:32" x14ac:dyDescent="0.25">
      <c r="S34" s="115" t="s">
        <v>53</v>
      </c>
      <c r="T34" s="115"/>
      <c r="U34" s="116"/>
      <c r="V34" s="116">
        <v>1904</v>
      </c>
      <c r="W34" s="116">
        <v>1565</v>
      </c>
      <c r="X34" s="116">
        <v>1914</v>
      </c>
      <c r="Y34" s="117">
        <v>1890</v>
      </c>
      <c r="Z34" s="117">
        <v>2010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1136</v>
      </c>
      <c r="W37" s="109">
        <v>843</v>
      </c>
      <c r="X37" s="109">
        <v>1080</v>
      </c>
      <c r="Y37" s="109">
        <v>973</v>
      </c>
      <c r="Z37" s="109">
        <v>989</v>
      </c>
      <c r="AB37" s="129">
        <f>Z37/Z40*100</f>
        <v>74.697885196374628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217</v>
      </c>
      <c r="W38" s="109">
        <v>225</v>
      </c>
      <c r="X38" s="109">
        <v>296</v>
      </c>
      <c r="Y38" s="109">
        <v>299</v>
      </c>
      <c r="Z38" s="109">
        <v>335</v>
      </c>
      <c r="AB38" s="129">
        <f>Z38/Z40*100</f>
        <v>25.302114803625376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1353</v>
      </c>
      <c r="W40" s="109">
        <v>1068</v>
      </c>
      <c r="X40" s="109">
        <v>1376</v>
      </c>
      <c r="Y40" s="109">
        <v>1272</v>
      </c>
      <c r="Z40" s="109">
        <v>1324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3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13</v>
      </c>
      <c r="W45" s="109">
        <v>7</v>
      </c>
      <c r="X45" s="109">
        <v>12</v>
      </c>
      <c r="Y45" s="109">
        <v>8</v>
      </c>
      <c r="Z45" s="109">
        <v>9</v>
      </c>
    </row>
    <row r="46" spans="19:32" x14ac:dyDescent="0.25">
      <c r="S46" s="112" t="s">
        <v>38</v>
      </c>
      <c r="T46" s="112"/>
      <c r="U46" s="109"/>
      <c r="V46" s="109">
        <v>66</v>
      </c>
      <c r="W46" s="109">
        <v>42</v>
      </c>
      <c r="X46" s="109">
        <v>62</v>
      </c>
      <c r="Y46" s="109">
        <v>39</v>
      </c>
      <c r="Z46" s="109">
        <v>41</v>
      </c>
    </row>
    <row r="47" spans="19:32" x14ac:dyDescent="0.25">
      <c r="S47" s="112" t="s">
        <v>39</v>
      </c>
      <c r="T47" s="112"/>
      <c r="U47" s="109"/>
      <c r="V47" s="109">
        <v>96</v>
      </c>
      <c r="W47" s="109">
        <v>80</v>
      </c>
      <c r="X47" s="109">
        <v>110</v>
      </c>
      <c r="Y47" s="109">
        <v>76</v>
      </c>
      <c r="Z47" s="109">
        <v>108</v>
      </c>
    </row>
    <row r="48" spans="19:32" x14ac:dyDescent="0.25">
      <c r="S48" s="112" t="s">
        <v>40</v>
      </c>
      <c r="T48" s="112"/>
      <c r="U48" s="109"/>
      <c r="V48" s="109">
        <v>138</v>
      </c>
      <c r="W48" s="109">
        <v>100</v>
      </c>
      <c r="X48" s="109">
        <v>135</v>
      </c>
      <c r="Y48" s="109">
        <v>135</v>
      </c>
      <c r="Z48" s="109">
        <v>174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144</v>
      </c>
      <c r="W49" s="109">
        <v>94</v>
      </c>
      <c r="X49" s="109">
        <v>142</v>
      </c>
      <c r="Y49" s="109">
        <v>127</v>
      </c>
      <c r="Z49" s="109">
        <v>132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West Arnhem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116</v>
      </c>
      <c r="W50" s="109">
        <v>108</v>
      </c>
      <c r="X50" s="109">
        <v>119</v>
      </c>
      <c r="Y50" s="109">
        <v>130</v>
      </c>
      <c r="Z50" s="109">
        <v>106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115</v>
      </c>
      <c r="W51" s="109">
        <v>105</v>
      </c>
      <c r="X51" s="109">
        <v>105</v>
      </c>
      <c r="Y51" s="109">
        <v>85</v>
      </c>
      <c r="Z51" s="109">
        <v>79</v>
      </c>
    </row>
    <row r="52" spans="1:26" ht="15" customHeight="1" x14ac:dyDescent="0.25">
      <c r="S52" s="112" t="s">
        <v>44</v>
      </c>
      <c r="T52" s="112"/>
      <c r="U52" s="109"/>
      <c r="V52" s="109">
        <v>105</v>
      </c>
      <c r="W52" s="109">
        <v>90</v>
      </c>
      <c r="X52" s="109">
        <v>104</v>
      </c>
      <c r="Y52" s="109">
        <v>108</v>
      </c>
      <c r="Z52" s="109">
        <v>96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78</v>
      </c>
      <c r="W53" s="109">
        <v>80</v>
      </c>
      <c r="X53" s="109">
        <v>105</v>
      </c>
      <c r="Y53" s="109">
        <v>78</v>
      </c>
      <c r="Z53" s="109">
        <v>90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87</v>
      </c>
      <c r="W54" s="109">
        <v>71</v>
      </c>
      <c r="X54" s="109">
        <v>80</v>
      </c>
      <c r="Y54" s="109">
        <v>88</v>
      </c>
      <c r="Z54" s="109">
        <v>75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51</v>
      </c>
      <c r="W55" s="109">
        <v>44</v>
      </c>
      <c r="X55" s="109">
        <v>60</v>
      </c>
      <c r="Y55" s="109">
        <v>48</v>
      </c>
      <c r="Z55" s="109">
        <v>67</v>
      </c>
    </row>
    <row r="56" spans="1:26" ht="15" customHeight="1" x14ac:dyDescent="0.25">
      <c r="S56" s="112" t="s">
        <v>48</v>
      </c>
      <c r="T56" s="112"/>
      <c r="U56" s="109"/>
      <c r="V56" s="109">
        <v>26</v>
      </c>
      <c r="W56" s="109">
        <v>25</v>
      </c>
      <c r="X56" s="109">
        <v>23</v>
      </c>
      <c r="Y56" s="109">
        <v>25</v>
      </c>
      <c r="Z56" s="109">
        <v>18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7</v>
      </c>
      <c r="W57" s="109">
        <v>5</v>
      </c>
      <c r="X57" s="109">
        <v>6</v>
      </c>
      <c r="Y57" s="109">
        <v>5</v>
      </c>
      <c r="Z57" s="109">
        <v>7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0</v>
      </c>
      <c r="W58" s="109">
        <v>0</v>
      </c>
      <c r="X58" s="109">
        <v>0</v>
      </c>
      <c r="Y58" s="109">
        <v>1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0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0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1041</v>
      </c>
      <c r="W61" s="109">
        <v>861</v>
      </c>
      <c r="X61" s="109">
        <v>1057</v>
      </c>
      <c r="Y61" s="109">
        <v>956</v>
      </c>
      <c r="Z61" s="109">
        <v>990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0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14</v>
      </c>
      <c r="W64" s="109">
        <v>11</v>
      </c>
      <c r="X64" s="109">
        <v>25</v>
      </c>
      <c r="Y64" s="109">
        <v>12</v>
      </c>
      <c r="Z64" s="109">
        <v>10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West Arnhem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41</v>
      </c>
      <c r="W65" s="109">
        <v>29</v>
      </c>
      <c r="X65" s="109">
        <v>32</v>
      </c>
      <c r="Y65" s="109">
        <v>58</v>
      </c>
      <c r="Z65" s="109">
        <v>58</v>
      </c>
    </row>
    <row r="66" spans="1:26" x14ac:dyDescent="0.25">
      <c r="S66" s="112" t="s">
        <v>39</v>
      </c>
      <c r="T66" s="112"/>
      <c r="U66" s="109"/>
      <c r="V66" s="109">
        <v>75</v>
      </c>
      <c r="W66" s="109">
        <v>88</v>
      </c>
      <c r="X66" s="109">
        <v>83</v>
      </c>
      <c r="Y66" s="109">
        <v>63</v>
      </c>
      <c r="Z66" s="109">
        <v>97</v>
      </c>
    </row>
    <row r="67" spans="1:26" x14ac:dyDescent="0.25">
      <c r="S67" s="112" t="s">
        <v>40</v>
      </c>
      <c r="T67" s="112"/>
      <c r="U67" s="109"/>
      <c r="V67" s="109">
        <v>140</v>
      </c>
      <c r="W67" s="109">
        <v>102</v>
      </c>
      <c r="X67" s="109">
        <v>120</v>
      </c>
      <c r="Y67" s="109">
        <v>133</v>
      </c>
      <c r="Z67" s="109">
        <v>143</v>
      </c>
    </row>
    <row r="68" spans="1:26" x14ac:dyDescent="0.25">
      <c r="S68" s="112" t="s">
        <v>41</v>
      </c>
      <c r="T68" s="112"/>
      <c r="U68" s="109"/>
      <c r="V68" s="109">
        <v>149</v>
      </c>
      <c r="W68" s="109">
        <v>127</v>
      </c>
      <c r="X68" s="109">
        <v>130</v>
      </c>
      <c r="Y68" s="109">
        <v>161</v>
      </c>
      <c r="Z68" s="109">
        <v>177</v>
      </c>
    </row>
    <row r="69" spans="1:26" x14ac:dyDescent="0.25">
      <c r="S69" s="112" t="s">
        <v>42</v>
      </c>
      <c r="T69" s="112"/>
      <c r="U69" s="109"/>
      <c r="V69" s="109">
        <v>105</v>
      </c>
      <c r="W69" s="109">
        <v>89</v>
      </c>
      <c r="X69" s="109">
        <v>105</v>
      </c>
      <c r="Y69" s="109">
        <v>103</v>
      </c>
      <c r="Z69" s="109">
        <v>111</v>
      </c>
    </row>
    <row r="70" spans="1:26" x14ac:dyDescent="0.25">
      <c r="S70" s="112" t="s">
        <v>43</v>
      </c>
      <c r="T70" s="112"/>
      <c r="U70" s="109"/>
      <c r="V70" s="109">
        <v>93</v>
      </c>
      <c r="W70" s="109">
        <v>61</v>
      </c>
      <c r="X70" s="109">
        <v>73</v>
      </c>
      <c r="Y70" s="109">
        <v>75</v>
      </c>
      <c r="Z70" s="109">
        <v>103</v>
      </c>
    </row>
    <row r="71" spans="1:26" x14ac:dyDescent="0.25">
      <c r="S71" s="112" t="s">
        <v>44</v>
      </c>
      <c r="T71" s="112"/>
      <c r="U71" s="109"/>
      <c r="V71" s="109">
        <v>84</v>
      </c>
      <c r="W71" s="109">
        <v>63</v>
      </c>
      <c r="X71" s="109">
        <v>85</v>
      </c>
      <c r="Y71" s="109">
        <v>95</v>
      </c>
      <c r="Z71" s="109">
        <v>82</v>
      </c>
    </row>
    <row r="72" spans="1:26" x14ac:dyDescent="0.25">
      <c r="S72" s="112" t="s">
        <v>45</v>
      </c>
      <c r="T72" s="112"/>
      <c r="U72" s="109"/>
      <c r="V72" s="109">
        <v>58</v>
      </c>
      <c r="W72" s="109">
        <v>62</v>
      </c>
      <c r="X72" s="109">
        <v>92</v>
      </c>
      <c r="Y72" s="109">
        <v>90</v>
      </c>
      <c r="Z72" s="109">
        <v>99</v>
      </c>
    </row>
    <row r="73" spans="1:26" x14ac:dyDescent="0.25">
      <c r="S73" s="112" t="s">
        <v>46</v>
      </c>
      <c r="T73" s="112"/>
      <c r="U73" s="109"/>
      <c r="V73" s="109">
        <v>45</v>
      </c>
      <c r="W73" s="109">
        <v>35</v>
      </c>
      <c r="X73" s="109">
        <v>57</v>
      </c>
      <c r="Y73" s="109">
        <v>53</v>
      </c>
      <c r="Z73" s="109">
        <v>57</v>
      </c>
    </row>
    <row r="74" spans="1:26" x14ac:dyDescent="0.25">
      <c r="S74" s="112" t="s">
        <v>47</v>
      </c>
      <c r="T74" s="112"/>
      <c r="U74" s="109"/>
      <c r="V74" s="109">
        <v>36</v>
      </c>
      <c r="W74" s="109">
        <v>30</v>
      </c>
      <c r="X74" s="109">
        <v>30</v>
      </c>
      <c r="Y74" s="109">
        <v>44</v>
      </c>
      <c r="Z74" s="109">
        <v>43</v>
      </c>
    </row>
    <row r="75" spans="1:26" x14ac:dyDescent="0.25">
      <c r="S75" s="112" t="s">
        <v>48</v>
      </c>
      <c r="T75" s="112"/>
      <c r="U75" s="109"/>
      <c r="V75" s="109">
        <v>14</v>
      </c>
      <c r="W75" s="109">
        <v>10</v>
      </c>
      <c r="X75" s="109">
        <v>17</v>
      </c>
      <c r="Y75" s="109">
        <v>26</v>
      </c>
      <c r="Z75" s="109">
        <v>23</v>
      </c>
    </row>
    <row r="76" spans="1:26" x14ac:dyDescent="0.25">
      <c r="S76" s="112" t="s">
        <v>49</v>
      </c>
      <c r="T76" s="112"/>
      <c r="U76" s="109"/>
      <c r="V76" s="109">
        <v>0</v>
      </c>
      <c r="W76" s="109">
        <v>0</v>
      </c>
      <c r="X76" s="109">
        <v>0</v>
      </c>
      <c r="Y76" s="109">
        <v>6</v>
      </c>
      <c r="Z76" s="109">
        <v>6</v>
      </c>
    </row>
    <row r="77" spans="1:26" x14ac:dyDescent="0.25">
      <c r="S77" s="112" t="s">
        <v>50</v>
      </c>
      <c r="T77" s="112"/>
      <c r="U77" s="109"/>
      <c r="V77" s="109">
        <v>0</v>
      </c>
      <c r="W77" s="109">
        <v>0</v>
      </c>
      <c r="X77" s="109">
        <v>0</v>
      </c>
      <c r="Y77" s="109">
        <v>1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862</v>
      </c>
      <c r="W80" s="109">
        <v>710</v>
      </c>
      <c r="X80" s="109">
        <v>859</v>
      </c>
      <c r="Y80" s="109">
        <v>920</v>
      </c>
      <c r="Z80" s="109">
        <v>1008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West Arnhem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39</v>
      </c>
      <c r="W83" s="109">
        <v>42</v>
      </c>
      <c r="X83" s="109">
        <v>57</v>
      </c>
      <c r="Y83" s="109">
        <v>49</v>
      </c>
      <c r="Z83" s="109">
        <v>45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133</v>
      </c>
      <c r="W84" s="109">
        <v>115</v>
      </c>
      <c r="X84" s="109">
        <v>172</v>
      </c>
      <c r="Y84" s="109">
        <v>144</v>
      </c>
      <c r="Z84" s="109">
        <v>153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135</v>
      </c>
      <c r="W85" s="109">
        <v>107</v>
      </c>
      <c r="X85" s="109">
        <v>116</v>
      </c>
      <c r="Y85" s="109">
        <v>111</v>
      </c>
      <c r="Z85" s="109">
        <v>95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2,004</v>
      </c>
      <c r="D86" s="93">
        <f t="shared" ref="D86:D91" si="4">AD4</f>
        <v>6.0317460317460325E-2</v>
      </c>
      <c r="E86" s="94">
        <f t="shared" ref="E86:E91" si="5">AD4</f>
        <v>6.0317460317460325E-2</v>
      </c>
      <c r="F86" s="93">
        <f t="shared" ref="F86:F91" si="6">AF4</f>
        <v>5.4182009468700665E-2</v>
      </c>
      <c r="G86" s="94">
        <f t="shared" ref="G86:G91" si="7">AF4</f>
        <v>5.4182009468700665E-2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98</v>
      </c>
      <c r="W86" s="109">
        <v>89</v>
      </c>
      <c r="X86" s="109">
        <v>94</v>
      </c>
      <c r="Y86" s="109">
        <v>88</v>
      </c>
      <c r="Z86" s="109">
        <v>82</v>
      </c>
    </row>
    <row r="87" spans="1:30" ht="15" customHeight="1" x14ac:dyDescent="0.25">
      <c r="A87" s="95" t="s">
        <v>4</v>
      </c>
      <c r="B87" s="48"/>
      <c r="C87" s="56" t="str">
        <f t="shared" si="3"/>
        <v>992</v>
      </c>
      <c r="D87" s="93">
        <f t="shared" si="4"/>
        <v>3.7656903765690419E-2</v>
      </c>
      <c r="E87" s="94">
        <f t="shared" si="5"/>
        <v>3.7656903765690419E-2</v>
      </c>
      <c r="F87" s="93">
        <f t="shared" si="6"/>
        <v>-4.7070124879923125E-2</v>
      </c>
      <c r="G87" s="94">
        <f t="shared" si="7"/>
        <v>-4.7070124879923125E-2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22</v>
      </c>
      <c r="W87" s="109">
        <v>24</v>
      </c>
      <c r="X87" s="109">
        <v>21</v>
      </c>
      <c r="Y87" s="109">
        <v>20</v>
      </c>
      <c r="Z87" s="109">
        <v>22</v>
      </c>
    </row>
    <row r="88" spans="1:30" ht="15" customHeight="1" x14ac:dyDescent="0.25">
      <c r="A88" s="95" t="s">
        <v>5</v>
      </c>
      <c r="B88" s="48"/>
      <c r="C88" s="56" t="str">
        <f t="shared" si="3"/>
        <v>1,010</v>
      </c>
      <c r="D88" s="93">
        <f t="shared" si="4"/>
        <v>9.7826086956521729E-2</v>
      </c>
      <c r="E88" s="94">
        <f t="shared" si="5"/>
        <v>9.7826086956521729E-2</v>
      </c>
      <c r="F88" s="93">
        <f t="shared" si="6"/>
        <v>0.17305458768873394</v>
      </c>
      <c r="G88" s="94">
        <f t="shared" si="7"/>
        <v>0.17305458768873394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14</v>
      </c>
      <c r="W88" s="109">
        <v>11</v>
      </c>
      <c r="X88" s="109">
        <v>11</v>
      </c>
      <c r="Y88" s="109">
        <v>4</v>
      </c>
      <c r="Z88" s="109">
        <v>10</v>
      </c>
    </row>
    <row r="89" spans="1:30" ht="15" customHeight="1" x14ac:dyDescent="0.25">
      <c r="A89" s="48" t="s">
        <v>6</v>
      </c>
      <c r="B89" s="48"/>
      <c r="C89" s="56" t="str">
        <f t="shared" si="3"/>
        <v>1,324</v>
      </c>
      <c r="D89" s="93">
        <f t="shared" si="4"/>
        <v>3.9246467817896313E-2</v>
      </c>
      <c r="E89" s="94">
        <f t="shared" si="5"/>
        <v>3.9246467817896313E-2</v>
      </c>
      <c r="F89" s="93">
        <f t="shared" si="6"/>
        <v>-2.215657311669128E-2</v>
      </c>
      <c r="G89" s="94">
        <f t="shared" si="7"/>
        <v>-2.215657311669128E-2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53</v>
      </c>
      <c r="W89" s="109">
        <v>52</v>
      </c>
      <c r="X89" s="109">
        <v>42</v>
      </c>
      <c r="Y89" s="109">
        <v>36</v>
      </c>
      <c r="Z89" s="109">
        <v>26</v>
      </c>
    </row>
    <row r="90" spans="1:30" ht="15" customHeight="1" x14ac:dyDescent="0.25">
      <c r="A90" s="48" t="s">
        <v>96</v>
      </c>
      <c r="B90" s="48"/>
      <c r="C90" s="56" t="str">
        <f t="shared" si="3"/>
        <v>$22,205</v>
      </c>
      <c r="D90" s="93">
        <f t="shared" si="4"/>
        <v>-0.15173660481324402</v>
      </c>
      <c r="E90" s="94">
        <f t="shared" si="5"/>
        <v>-0.15173660481324402</v>
      </c>
      <c r="F90" s="93">
        <f t="shared" si="6"/>
        <v>-0.44059819499532427</v>
      </c>
      <c r="G90" s="94">
        <f t="shared" si="7"/>
        <v>-0.44059819499532427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79</v>
      </c>
      <c r="W90" s="109">
        <v>69</v>
      </c>
      <c r="X90" s="109">
        <v>78</v>
      </c>
      <c r="Y90" s="109">
        <v>66</v>
      </c>
      <c r="Z90" s="109">
        <v>68</v>
      </c>
    </row>
    <row r="91" spans="1:30" ht="15" customHeight="1" x14ac:dyDescent="0.25">
      <c r="A91" s="48" t="s">
        <v>7</v>
      </c>
      <c r="B91" s="48"/>
      <c r="C91" s="56" t="str">
        <f t="shared" si="3"/>
        <v>$61.3 mil</v>
      </c>
      <c r="D91" s="93">
        <f t="shared" si="4"/>
        <v>-3.8387040118319837E-2</v>
      </c>
      <c r="E91" s="94">
        <f t="shared" si="5"/>
        <v>-3.8387040118319837E-2</v>
      </c>
      <c r="F91" s="93">
        <f t="shared" si="6"/>
        <v>-0.11695097028532453</v>
      </c>
      <c r="G91" s="94">
        <f t="shared" si="7"/>
        <v>-0.11695097028532453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749</v>
      </c>
      <c r="W91" s="109">
        <v>591</v>
      </c>
      <c r="X91" s="109">
        <v>775</v>
      </c>
      <c r="Y91" s="109">
        <v>678</v>
      </c>
      <c r="Z91" s="109">
        <v>676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37</v>
      </c>
      <c r="W93" s="109">
        <v>25</v>
      </c>
      <c r="X93" s="109">
        <v>49</v>
      </c>
      <c r="Y93" s="109">
        <v>51</v>
      </c>
      <c r="Z93" s="109">
        <v>42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109</v>
      </c>
      <c r="W94" s="109">
        <v>93</v>
      </c>
      <c r="X94" s="109">
        <v>118</v>
      </c>
      <c r="Y94" s="109">
        <v>128</v>
      </c>
      <c r="Z94" s="109">
        <v>133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11</v>
      </c>
      <c r="W95" s="109">
        <v>17</v>
      </c>
      <c r="X95" s="109">
        <v>20</v>
      </c>
      <c r="Y95" s="109">
        <v>17</v>
      </c>
      <c r="Z95" s="109">
        <v>19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120</v>
      </c>
      <c r="W96" s="109">
        <v>109</v>
      </c>
      <c r="X96" s="109">
        <v>113</v>
      </c>
      <c r="Y96" s="109">
        <v>122</v>
      </c>
      <c r="Z96" s="109">
        <v>123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74</v>
      </c>
      <c r="W97" s="109">
        <v>65</v>
      </c>
      <c r="X97" s="109">
        <v>76</v>
      </c>
      <c r="Y97" s="109">
        <v>63</v>
      </c>
      <c r="Z97" s="109">
        <v>62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35</v>
      </c>
      <c r="W98" s="109">
        <v>32</v>
      </c>
      <c r="X98" s="109">
        <v>38</v>
      </c>
      <c r="Y98" s="109">
        <v>34</v>
      </c>
      <c r="Z98" s="109">
        <v>36</v>
      </c>
    </row>
    <row r="99" spans="1:32" ht="15" customHeight="1" x14ac:dyDescent="0.25">
      <c r="S99" s="112" t="s">
        <v>130</v>
      </c>
      <c r="T99" s="112"/>
      <c r="U99" s="109"/>
      <c r="V99" s="109">
        <v>8</v>
      </c>
      <c r="W99" s="109">
        <v>6</v>
      </c>
      <c r="X99" s="109">
        <v>6</v>
      </c>
      <c r="Y99" s="109">
        <v>4</v>
      </c>
      <c r="Z99" s="109">
        <v>10</v>
      </c>
    </row>
    <row r="100" spans="1:32" ht="15" customHeight="1" x14ac:dyDescent="0.25">
      <c r="S100" s="112" t="s">
        <v>58</v>
      </c>
      <c r="T100" s="112"/>
      <c r="U100" s="109"/>
      <c r="V100" s="109">
        <v>47</v>
      </c>
      <c r="W100" s="109">
        <v>41</v>
      </c>
      <c r="X100" s="109">
        <v>33</v>
      </c>
      <c r="Y100" s="109">
        <v>30</v>
      </c>
      <c r="Z100" s="109">
        <v>35</v>
      </c>
    </row>
    <row r="101" spans="1:32" x14ac:dyDescent="0.25">
      <c r="A101" s="16"/>
      <c r="S101" s="115" t="s">
        <v>53</v>
      </c>
      <c r="T101" s="115"/>
      <c r="U101" s="109"/>
      <c r="V101" s="109">
        <v>607</v>
      </c>
      <c r="W101" s="109">
        <v>476</v>
      </c>
      <c r="X101" s="109">
        <v>608</v>
      </c>
      <c r="Y101" s="109">
        <v>583</v>
      </c>
      <c r="Z101" s="109">
        <v>640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1051</v>
      </c>
      <c r="W104" s="109">
        <v>840</v>
      </c>
      <c r="X104" s="109">
        <v>1122</v>
      </c>
      <c r="Y104" s="109">
        <v>1138</v>
      </c>
      <c r="Z104" s="109">
        <v>1292</v>
      </c>
      <c r="AB104" s="106" t="str">
        <f>TEXT(Z104,"###,###")</f>
        <v>1,292</v>
      </c>
      <c r="AD104" s="127">
        <f>Z104/($Z$4)*100</f>
        <v>64.471057884231541</v>
      </c>
      <c r="AF104" s="106"/>
    </row>
    <row r="105" spans="1:32" x14ac:dyDescent="0.25">
      <c r="S105" s="112" t="s">
        <v>17</v>
      </c>
      <c r="T105" s="112"/>
      <c r="U105" s="109"/>
      <c r="V105" s="109">
        <v>665</v>
      </c>
      <c r="W105" s="109">
        <v>641</v>
      </c>
      <c r="X105" s="109">
        <v>794</v>
      </c>
      <c r="Y105" s="109">
        <v>735</v>
      </c>
      <c r="Z105" s="109">
        <v>682</v>
      </c>
      <c r="AB105" s="106" t="str">
        <f>TEXT(Z105,"###,###")</f>
        <v>682</v>
      </c>
      <c r="AD105" s="127">
        <f>Z105/($Z$4)*100</f>
        <v>34.031936127744508</v>
      </c>
      <c r="AF105" s="106"/>
    </row>
    <row r="106" spans="1:32" x14ac:dyDescent="0.25">
      <c r="S106" s="115" t="s">
        <v>53</v>
      </c>
      <c r="T106" s="115"/>
      <c r="U106" s="117"/>
      <c r="V106" s="117">
        <v>1716</v>
      </c>
      <c r="W106" s="117">
        <v>1481</v>
      </c>
      <c r="X106" s="117">
        <v>1916</v>
      </c>
      <c r="Y106" s="117">
        <v>1873</v>
      </c>
      <c r="Z106" s="117">
        <v>1974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102</v>
      </c>
      <c r="W108" s="109">
        <v>135</v>
      </c>
      <c r="X108" s="109">
        <v>149</v>
      </c>
      <c r="Y108" s="109">
        <v>79</v>
      </c>
      <c r="Z108" s="109">
        <v>80</v>
      </c>
      <c r="AB108" s="106" t="str">
        <f>TEXT(Z108,"###,###")</f>
        <v>80</v>
      </c>
      <c r="AD108" s="127">
        <f>Z108/($Z$4)*100</f>
        <v>3.992015968063872</v>
      </c>
      <c r="AF108" s="106"/>
    </row>
    <row r="109" spans="1:32" x14ac:dyDescent="0.25">
      <c r="S109" s="112" t="s">
        <v>20</v>
      </c>
      <c r="T109" s="112"/>
      <c r="U109" s="109"/>
      <c r="V109" s="109">
        <v>207</v>
      </c>
      <c r="W109" s="109">
        <v>238</v>
      </c>
      <c r="X109" s="109">
        <v>290</v>
      </c>
      <c r="Y109" s="109">
        <v>277</v>
      </c>
      <c r="Z109" s="109">
        <v>243</v>
      </c>
      <c r="AB109" s="106" t="str">
        <f>TEXT(Z109,"###,###")</f>
        <v>243</v>
      </c>
      <c r="AD109" s="127">
        <f>Z109/($Z$4)*100</f>
        <v>12.125748502994012</v>
      </c>
      <c r="AF109" s="106"/>
    </row>
    <row r="110" spans="1:32" x14ac:dyDescent="0.25">
      <c r="S110" s="112" t="s">
        <v>21</v>
      </c>
      <c r="T110" s="112"/>
      <c r="U110" s="109"/>
      <c r="V110" s="109">
        <v>686</v>
      </c>
      <c r="W110" s="109">
        <v>423</v>
      </c>
      <c r="X110" s="109">
        <v>823</v>
      </c>
      <c r="Y110" s="109">
        <v>790</v>
      </c>
      <c r="Z110" s="109">
        <v>904</v>
      </c>
      <c r="AB110" s="106" t="str">
        <f>TEXT(Z110,"###,###")</f>
        <v>904</v>
      </c>
      <c r="AD110" s="127">
        <f>Z110/($Z$4)*100</f>
        <v>45.109780439121757</v>
      </c>
      <c r="AF110" s="106"/>
    </row>
    <row r="111" spans="1:32" x14ac:dyDescent="0.25">
      <c r="S111" s="112" t="s">
        <v>22</v>
      </c>
      <c r="T111" s="112"/>
      <c r="U111" s="109"/>
      <c r="V111" s="109">
        <v>754</v>
      </c>
      <c r="W111" s="109">
        <v>717</v>
      </c>
      <c r="X111" s="109">
        <v>627</v>
      </c>
      <c r="Y111" s="109">
        <v>727</v>
      </c>
      <c r="Z111" s="109">
        <v>745</v>
      </c>
      <c r="AB111" s="106" t="str">
        <f>TEXT(Z111,"###,###")</f>
        <v>745</v>
      </c>
      <c r="AD111" s="127">
        <f>Z111/($Z$4)*100</f>
        <v>37.175648702594813</v>
      </c>
      <c r="AF111" s="106"/>
    </row>
    <row r="112" spans="1:32" x14ac:dyDescent="0.25">
      <c r="S112" s="115" t="s">
        <v>53</v>
      </c>
      <c r="T112" s="115"/>
      <c r="U112" s="109"/>
      <c r="V112" s="109">
        <v>1905</v>
      </c>
      <c r="W112" s="109">
        <v>1568</v>
      </c>
      <c r="X112" s="109">
        <v>1910</v>
      </c>
      <c r="Y112" s="109">
        <v>1890</v>
      </c>
      <c r="Z112" s="109">
        <v>2009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38.54</v>
      </c>
      <c r="W118" s="128">
        <v>39.56</v>
      </c>
      <c r="X118" s="128">
        <v>38.909999999999997</v>
      </c>
      <c r="Y118" s="128">
        <v>39.229999999999997</v>
      </c>
      <c r="Z118" s="128">
        <v>38.619999999999997</v>
      </c>
      <c r="AB118" s="106" t="str">
        <f>TEXT(Z118,"##.0")</f>
        <v>38.6</v>
      </c>
    </row>
    <row r="120" spans="19:32" x14ac:dyDescent="0.25">
      <c r="S120" s="98" t="s">
        <v>98</v>
      </c>
      <c r="T120" s="109"/>
      <c r="U120" s="109"/>
      <c r="V120" s="109">
        <v>1312</v>
      </c>
      <c r="W120" s="109">
        <v>1028</v>
      </c>
      <c r="X120" s="109">
        <v>1343</v>
      </c>
      <c r="Y120" s="109">
        <v>1244</v>
      </c>
      <c r="Z120" s="109">
        <v>1285</v>
      </c>
      <c r="AB120" s="106" t="str">
        <f>TEXT(Z120,"###,###")</f>
        <v>1,285</v>
      </c>
    </row>
    <row r="121" spans="19:32" x14ac:dyDescent="0.25">
      <c r="S121" s="98" t="s">
        <v>99</v>
      </c>
      <c r="T121" s="109"/>
      <c r="U121" s="109"/>
      <c r="V121" s="109">
        <v>13</v>
      </c>
      <c r="W121" s="109">
        <v>4</v>
      </c>
      <c r="X121" s="109">
        <v>5</v>
      </c>
      <c r="Y121" s="109">
        <v>7</v>
      </c>
      <c r="Z121" s="109">
        <v>11</v>
      </c>
      <c r="AB121" s="106" t="str">
        <f>TEXT(Z121,"###,###")</f>
        <v>11</v>
      </c>
    </row>
    <row r="122" spans="19:32" x14ac:dyDescent="0.25">
      <c r="S122" s="98" t="s">
        <v>100</v>
      </c>
      <c r="T122" s="109"/>
      <c r="U122" s="109"/>
      <c r="V122" s="109">
        <v>32</v>
      </c>
      <c r="W122" s="109">
        <v>37</v>
      </c>
      <c r="X122" s="109">
        <v>29</v>
      </c>
      <c r="Y122" s="109">
        <v>23</v>
      </c>
      <c r="Z122" s="109">
        <v>28</v>
      </c>
      <c r="AB122" s="106" t="str">
        <f>TEXT(Z122,"###,###")</f>
        <v>28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1344</v>
      </c>
      <c r="W124" s="109">
        <v>1065</v>
      </c>
      <c r="X124" s="109">
        <v>1372</v>
      </c>
      <c r="Y124" s="109">
        <v>1267</v>
      </c>
      <c r="Z124" s="109">
        <v>1313</v>
      </c>
      <c r="AB124" s="106" t="str">
        <f>TEXT(Z124,"###,###")</f>
        <v>1,313</v>
      </c>
      <c r="AD124" s="124">
        <f>Z124/$Z$7*100</f>
        <v>99.169184290030216</v>
      </c>
    </row>
    <row r="125" spans="19:32" x14ac:dyDescent="0.25">
      <c r="S125" s="98" t="s">
        <v>102</v>
      </c>
      <c r="T125" s="109"/>
      <c r="U125" s="109"/>
      <c r="V125" s="109">
        <v>45</v>
      </c>
      <c r="W125" s="109">
        <v>41</v>
      </c>
      <c r="X125" s="109">
        <v>34</v>
      </c>
      <c r="Y125" s="109">
        <v>30</v>
      </c>
      <c r="Z125" s="109">
        <v>39</v>
      </c>
      <c r="AB125" s="106" t="str">
        <f>TEXT(Z125,"###,###")</f>
        <v>39</v>
      </c>
      <c r="AD125" s="124">
        <f>Z125/$Z$7*100</f>
        <v>2.9456193353474323</v>
      </c>
    </row>
    <row r="127" spans="19:32" x14ac:dyDescent="0.25">
      <c r="S127" s="98" t="s">
        <v>103</v>
      </c>
      <c r="T127" s="109"/>
      <c r="U127" s="109"/>
      <c r="V127" s="109">
        <v>749</v>
      </c>
      <c r="W127" s="109">
        <v>597</v>
      </c>
      <c r="X127" s="109">
        <v>773</v>
      </c>
      <c r="Y127" s="109">
        <v>675</v>
      </c>
      <c r="Z127" s="109">
        <v>673</v>
      </c>
      <c r="AB127" s="106" t="str">
        <f>TEXT(Z127,"###,###")</f>
        <v>673</v>
      </c>
      <c r="AD127" s="124">
        <f>Z127/$Z$7*100</f>
        <v>50.830815709969791</v>
      </c>
    </row>
    <row r="128" spans="19:32" x14ac:dyDescent="0.25">
      <c r="S128" s="98" t="s">
        <v>104</v>
      </c>
      <c r="T128" s="109"/>
      <c r="U128" s="109"/>
      <c r="V128" s="109">
        <v>603</v>
      </c>
      <c r="W128" s="109">
        <v>475</v>
      </c>
      <c r="X128" s="109">
        <v>604</v>
      </c>
      <c r="Y128" s="109">
        <v>583</v>
      </c>
      <c r="Z128" s="109">
        <v>642</v>
      </c>
      <c r="AB128" s="106" t="str">
        <f>TEXT(Z128,"###,###")</f>
        <v>642</v>
      </c>
      <c r="AD128" s="124">
        <f>Z128/$Z$7*100</f>
        <v>48.489425981873111</v>
      </c>
    </row>
    <row r="130" spans="19:20" x14ac:dyDescent="0.25">
      <c r="S130" s="98" t="s">
        <v>156</v>
      </c>
      <c r="T130" s="124">
        <v>97.05438066465257</v>
      </c>
    </row>
    <row r="131" spans="19:20" x14ac:dyDescent="0.25">
      <c r="S131" s="98" t="s">
        <v>157</v>
      </c>
      <c r="T131" s="124">
        <v>0.8308157099697886</v>
      </c>
    </row>
    <row r="132" spans="19:20" x14ac:dyDescent="0.25">
      <c r="S132" s="98" t="s">
        <v>158</v>
      </c>
      <c r="T132" s="124">
        <v>2.1148036253776437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D2DDF6F-9BCA-4867-9532-36C6C5F6593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18B10854-5DB5-449B-A677-D45BEA73B07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F74B688E-656F-48B3-AB9A-B89A0E398F0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BE085874-6528-4A8B-9CF6-E89886890A3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C761-BC19-4ABA-8E23-9A531D456E9C}">
  <sheetPr codeName="Sheet81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122</v>
      </c>
      <c r="T1" s="96"/>
      <c r="U1" s="96"/>
      <c r="V1" s="96"/>
      <c r="W1" s="96"/>
      <c r="X1" s="96"/>
      <c r="Y1" s="97" t="s">
        <v>162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122</v>
      </c>
      <c r="Y3" s="102" t="s">
        <v>162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13.18 West Daly,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741</v>
      </c>
      <c r="W4" s="105">
        <v>717</v>
      </c>
      <c r="X4" s="105">
        <v>580</v>
      </c>
      <c r="Y4" s="105">
        <v>648</v>
      </c>
      <c r="Z4" s="105">
        <v>675</v>
      </c>
      <c r="AB4" s="106" t="str">
        <f>TEXT(Z4,"###,###")</f>
        <v>675</v>
      </c>
      <c r="AD4" s="107">
        <f>Z4/Y4-1</f>
        <v>4.1666666666666741E-2</v>
      </c>
      <c r="AF4" s="107">
        <f>Z4/V4-1</f>
        <v>-8.9068825910931126E-2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370</v>
      </c>
      <c r="W5" s="105">
        <v>334</v>
      </c>
      <c r="X5" s="105">
        <v>271</v>
      </c>
      <c r="Y5" s="105">
        <v>282</v>
      </c>
      <c r="Z5" s="105">
        <v>307</v>
      </c>
      <c r="AB5" s="106" t="str">
        <f>TEXT(Z5,"###,###")</f>
        <v>307</v>
      </c>
      <c r="AD5" s="107">
        <f t="shared" ref="AD5:AD9" si="0">Z5/Y5-1</f>
        <v>8.8652482269503619E-2</v>
      </c>
      <c r="AF5" s="107">
        <f t="shared" ref="AF5:AF9" si="1">Z5/V5-1</f>
        <v>-0.17027027027027031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375</v>
      </c>
      <c r="W6" s="105">
        <v>385</v>
      </c>
      <c r="X6" s="105">
        <v>301</v>
      </c>
      <c r="Y6" s="105">
        <v>363</v>
      </c>
      <c r="Z6" s="105">
        <v>357</v>
      </c>
      <c r="AB6" s="106" t="str">
        <f>TEXT(Z6,"###,###")</f>
        <v>357</v>
      </c>
      <c r="AD6" s="107">
        <f t="shared" si="0"/>
        <v>-1.6528925619834656E-2</v>
      </c>
      <c r="AF6" s="107">
        <f t="shared" si="1"/>
        <v>-4.8000000000000043E-2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556</v>
      </c>
      <c r="W7" s="105">
        <v>592</v>
      </c>
      <c r="X7" s="105">
        <v>489</v>
      </c>
      <c r="Y7" s="105">
        <v>515</v>
      </c>
      <c r="Z7" s="105">
        <v>528</v>
      </c>
      <c r="AB7" s="106" t="str">
        <f>TEXT(Z7,"###,###")</f>
        <v>528</v>
      </c>
      <c r="AD7" s="107">
        <f t="shared" si="0"/>
        <v>2.5242718446601975E-2</v>
      </c>
      <c r="AF7" s="107">
        <f t="shared" si="1"/>
        <v>-5.0359712230215847E-2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675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528</v>
      </c>
      <c r="P8" s="64"/>
      <c r="S8" s="104" t="s">
        <v>83</v>
      </c>
      <c r="T8" s="105"/>
      <c r="U8" s="105"/>
      <c r="V8" s="105">
        <v>30730.91</v>
      </c>
      <c r="W8" s="105">
        <v>30987</v>
      </c>
      <c r="X8" s="105">
        <v>29032.46</v>
      </c>
      <c r="Y8" s="105">
        <v>36330.54</v>
      </c>
      <c r="Z8" s="105">
        <v>34528</v>
      </c>
      <c r="AB8" s="106" t="str">
        <f>TEXT(Z8,"$###,###")</f>
        <v>$34,528</v>
      </c>
      <c r="AD8" s="107">
        <f t="shared" si="0"/>
        <v>-4.9615007098710917E-2</v>
      </c>
      <c r="AF8" s="107">
        <f t="shared" si="1"/>
        <v>0.12355930885222732</v>
      </c>
    </row>
    <row r="9" spans="1:32" x14ac:dyDescent="0.25">
      <c r="A9" s="29" t="s">
        <v>14</v>
      </c>
      <c r="B9" s="68"/>
      <c r="C9" s="69"/>
      <c r="D9" s="70">
        <f>AD104</f>
        <v>53.333333333333336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44.696969696969695</v>
      </c>
      <c r="P9" s="71" t="s">
        <v>84</v>
      </c>
      <c r="S9" s="104" t="s">
        <v>7</v>
      </c>
      <c r="T9" s="105"/>
      <c r="U9" s="105"/>
      <c r="V9" s="105">
        <v>20591575</v>
      </c>
      <c r="W9" s="105">
        <v>23134521</v>
      </c>
      <c r="X9" s="105">
        <v>21142117</v>
      </c>
      <c r="Y9" s="105">
        <v>23818779</v>
      </c>
      <c r="Z9" s="105">
        <v>23402301</v>
      </c>
      <c r="AB9" s="106" t="str">
        <f>TEXT(Z9/1000000,"$#,###.0")&amp;" mil"</f>
        <v>$23.4 mil</v>
      </c>
      <c r="AD9" s="107">
        <f t="shared" si="0"/>
        <v>-1.7485279157256506E-2</v>
      </c>
      <c r="AF9" s="107">
        <f t="shared" si="1"/>
        <v>0.13649883508182348</v>
      </c>
    </row>
    <row r="10" spans="1:32" x14ac:dyDescent="0.25">
      <c r="A10" s="29" t="s">
        <v>17</v>
      </c>
      <c r="B10" s="68"/>
      <c r="C10" s="69"/>
      <c r="D10" s="70">
        <f>AD105</f>
        <v>44.74074074074074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53.598484848484851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96.969696969696969</v>
      </c>
      <c r="P11" s="71" t="s">
        <v>84</v>
      </c>
      <c r="S11" s="104" t="s">
        <v>29</v>
      </c>
      <c r="T11" s="109"/>
      <c r="U11" s="109"/>
      <c r="V11" s="109">
        <v>727</v>
      </c>
      <c r="W11" s="109">
        <v>710</v>
      </c>
      <c r="X11" s="109">
        <v>567</v>
      </c>
      <c r="Y11" s="109">
        <v>639</v>
      </c>
      <c r="Z11" s="109">
        <v>658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0</v>
      </c>
      <c r="P12" s="71" t="s">
        <v>84</v>
      </c>
      <c r="S12" s="104" t="s">
        <v>30</v>
      </c>
      <c r="T12" s="109"/>
      <c r="U12" s="109"/>
      <c r="V12" s="109">
        <v>13</v>
      </c>
      <c r="W12" s="109">
        <v>9</v>
      </c>
      <c r="X12" s="109">
        <v>6</v>
      </c>
      <c r="Y12" s="109">
        <v>9</v>
      </c>
      <c r="Z12" s="109">
        <v>12</v>
      </c>
    </row>
    <row r="13" spans="1:32" ht="15" customHeight="1" x14ac:dyDescent="0.25">
      <c r="A13" s="29" t="s">
        <v>19</v>
      </c>
      <c r="B13" s="69"/>
      <c r="C13" s="69"/>
      <c r="D13" s="70">
        <f>AD108</f>
        <v>2.666666666666667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1.5151515151515151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6.9629629629629628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39.0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64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10.377358490566039</v>
      </c>
      <c r="P15" s="71" t="s">
        <v>84</v>
      </c>
      <c r="S15" s="112" t="s">
        <v>60</v>
      </c>
      <c r="T15" s="112"/>
      <c r="U15" s="113"/>
      <c r="V15" s="113">
        <v>0</v>
      </c>
      <c r="W15" s="113">
        <v>0</v>
      </c>
      <c r="X15" s="113">
        <v>0</v>
      </c>
      <c r="Y15" s="109">
        <v>4</v>
      </c>
      <c r="Z15" s="109">
        <v>6</v>
      </c>
      <c r="AB15" s="114">
        <f t="shared" ref="AB15:AB34" si="2">IF(Z15="np",0,Z15/$Z$34)</f>
        <v>8.9552238805970154E-3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24.444444444444443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89.622641509433961</v>
      </c>
      <c r="P16" s="36" t="s">
        <v>84</v>
      </c>
      <c r="S16" s="112" t="s">
        <v>61</v>
      </c>
      <c r="T16" s="112"/>
      <c r="U16" s="113"/>
      <c r="V16" s="113">
        <v>0</v>
      </c>
      <c r="W16" s="113">
        <v>0</v>
      </c>
      <c r="X16" s="113">
        <v>0</v>
      </c>
      <c r="Y16" s="109">
        <v>0</v>
      </c>
      <c r="Z16" s="109">
        <v>0</v>
      </c>
      <c r="AB16" s="114">
        <f t="shared" si="2"/>
        <v>0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0</v>
      </c>
      <c r="W17" s="113">
        <v>6</v>
      </c>
      <c r="X17" s="113">
        <v>0</v>
      </c>
      <c r="Y17" s="109">
        <v>1</v>
      </c>
      <c r="Z17" s="109">
        <v>0</v>
      </c>
      <c r="AB17" s="114">
        <f t="shared" si="2"/>
        <v>0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0</v>
      </c>
      <c r="W18" s="113">
        <v>0</v>
      </c>
      <c r="X18" s="113">
        <v>0</v>
      </c>
      <c r="Y18" s="109">
        <v>0</v>
      </c>
      <c r="Z18" s="109">
        <v>0</v>
      </c>
      <c r="AB18" s="114">
        <f t="shared" si="2"/>
        <v>0</v>
      </c>
    </row>
    <row r="19" spans="1:28" x14ac:dyDescent="0.25">
      <c r="A19" s="60" t="str">
        <f>$S$1&amp;" ("&amp;$V$2&amp;" to "&amp;$Z$2&amp;")"</f>
        <v>West Daly (2017-18 to 2021-22)</v>
      </c>
      <c r="B19" s="60"/>
      <c r="C19" s="60"/>
      <c r="D19" s="60"/>
      <c r="E19" s="60"/>
      <c r="F19" s="60"/>
      <c r="G19" s="60" t="str">
        <f>$S$1&amp;" ("&amp;$V$2&amp;" to "&amp;$Z$2&amp;")"</f>
        <v>West Daly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207</v>
      </c>
      <c r="W19" s="113">
        <v>164</v>
      </c>
      <c r="X19" s="113">
        <v>158</v>
      </c>
      <c r="Y19" s="109">
        <v>160</v>
      </c>
      <c r="Z19" s="109">
        <v>175</v>
      </c>
      <c r="AB19" s="114">
        <f t="shared" si="2"/>
        <v>0.26119402985074625</v>
      </c>
    </row>
    <row r="20" spans="1:28" x14ac:dyDescent="0.25">
      <c r="S20" s="112" t="s">
        <v>65</v>
      </c>
      <c r="T20" s="112"/>
      <c r="U20" s="113"/>
      <c r="V20" s="113">
        <v>0</v>
      </c>
      <c r="W20" s="113">
        <v>0</v>
      </c>
      <c r="X20" s="113">
        <v>0</v>
      </c>
      <c r="Y20" s="109">
        <v>1</v>
      </c>
      <c r="Z20" s="109">
        <v>0</v>
      </c>
      <c r="AB20" s="114">
        <f t="shared" si="2"/>
        <v>0</v>
      </c>
    </row>
    <row r="21" spans="1:28" x14ac:dyDescent="0.25">
      <c r="S21" s="112" t="s">
        <v>66</v>
      </c>
      <c r="T21" s="112"/>
      <c r="U21" s="113"/>
      <c r="V21" s="113">
        <v>29</v>
      </c>
      <c r="W21" s="113">
        <v>27</v>
      </c>
      <c r="X21" s="113">
        <v>32</v>
      </c>
      <c r="Y21" s="109">
        <v>31</v>
      </c>
      <c r="Z21" s="109">
        <v>35</v>
      </c>
      <c r="AB21" s="114">
        <f t="shared" si="2"/>
        <v>5.2238805970149252E-2</v>
      </c>
    </row>
    <row r="22" spans="1:28" x14ac:dyDescent="0.25">
      <c r="S22" s="112" t="s">
        <v>67</v>
      </c>
      <c r="T22" s="112"/>
      <c r="U22" s="113"/>
      <c r="V22" s="113">
        <v>63</v>
      </c>
      <c r="W22" s="113">
        <v>35</v>
      </c>
      <c r="X22" s="113">
        <v>19</v>
      </c>
      <c r="Y22" s="109">
        <v>18</v>
      </c>
      <c r="Z22" s="109">
        <v>19</v>
      </c>
      <c r="AB22" s="114">
        <f t="shared" si="2"/>
        <v>2.8358208955223882E-2</v>
      </c>
    </row>
    <row r="23" spans="1:28" x14ac:dyDescent="0.25">
      <c r="S23" s="112" t="s">
        <v>68</v>
      </c>
      <c r="T23" s="112"/>
      <c r="U23" s="113"/>
      <c r="V23" s="113">
        <v>0</v>
      </c>
      <c r="W23" s="113">
        <v>0</v>
      </c>
      <c r="X23" s="113">
        <v>4</v>
      </c>
      <c r="Y23" s="109">
        <v>5</v>
      </c>
      <c r="Z23" s="109">
        <v>12</v>
      </c>
      <c r="AB23" s="114">
        <f t="shared" si="2"/>
        <v>1.7910447761194031E-2</v>
      </c>
    </row>
    <row r="24" spans="1:28" x14ac:dyDescent="0.25">
      <c r="S24" s="112" t="s">
        <v>69</v>
      </c>
      <c r="T24" s="112"/>
      <c r="U24" s="113"/>
      <c r="V24" s="113">
        <v>0</v>
      </c>
      <c r="W24" s="113">
        <v>0</v>
      </c>
      <c r="X24" s="113">
        <v>0</v>
      </c>
      <c r="Y24" s="109">
        <v>0</v>
      </c>
      <c r="Z24" s="109">
        <v>0</v>
      </c>
      <c r="AB24" s="114">
        <f t="shared" si="2"/>
        <v>0</v>
      </c>
    </row>
    <row r="25" spans="1:28" x14ac:dyDescent="0.25">
      <c r="S25" s="112" t="s">
        <v>70</v>
      </c>
      <c r="T25" s="112"/>
      <c r="U25" s="113"/>
      <c r="V25" s="113">
        <v>33</v>
      </c>
      <c r="W25" s="113">
        <v>37</v>
      </c>
      <c r="X25" s="113">
        <v>43</v>
      </c>
      <c r="Y25" s="109">
        <v>51</v>
      </c>
      <c r="Z25" s="109">
        <v>44</v>
      </c>
      <c r="AB25" s="114">
        <f t="shared" si="2"/>
        <v>6.5671641791044774E-2</v>
      </c>
    </row>
    <row r="26" spans="1:28" x14ac:dyDescent="0.25">
      <c r="S26" s="112" t="s">
        <v>71</v>
      </c>
      <c r="T26" s="112"/>
      <c r="U26" s="113"/>
      <c r="V26" s="113">
        <v>0</v>
      </c>
      <c r="W26" s="113">
        <v>0</v>
      </c>
      <c r="X26" s="113">
        <v>0</v>
      </c>
      <c r="Y26" s="109">
        <v>0</v>
      </c>
      <c r="Z26" s="109">
        <v>0</v>
      </c>
      <c r="AB26" s="114">
        <f t="shared" si="2"/>
        <v>0</v>
      </c>
    </row>
    <row r="27" spans="1:28" x14ac:dyDescent="0.25">
      <c r="S27" s="112" t="s">
        <v>72</v>
      </c>
      <c r="T27" s="112"/>
      <c r="U27" s="113"/>
      <c r="V27" s="113">
        <v>0</v>
      </c>
      <c r="W27" s="113">
        <v>5</v>
      </c>
      <c r="X27" s="113">
        <v>0</v>
      </c>
      <c r="Y27" s="109">
        <v>2</v>
      </c>
      <c r="Z27" s="109">
        <v>34</v>
      </c>
      <c r="AB27" s="114">
        <f t="shared" si="2"/>
        <v>5.0746268656716415E-2</v>
      </c>
    </row>
    <row r="28" spans="1:28" x14ac:dyDescent="0.25">
      <c r="S28" s="112" t="s">
        <v>73</v>
      </c>
      <c r="T28" s="112"/>
      <c r="U28" s="113"/>
      <c r="V28" s="113">
        <v>10</v>
      </c>
      <c r="W28" s="113">
        <v>3</v>
      </c>
      <c r="X28" s="113">
        <v>9</v>
      </c>
      <c r="Y28" s="109">
        <v>12</v>
      </c>
      <c r="Z28" s="109">
        <v>14</v>
      </c>
      <c r="AB28" s="114">
        <f t="shared" si="2"/>
        <v>2.0895522388059702E-2</v>
      </c>
    </row>
    <row r="29" spans="1:28" x14ac:dyDescent="0.25">
      <c r="S29" s="112" t="s">
        <v>74</v>
      </c>
      <c r="T29" s="112"/>
      <c r="U29" s="113"/>
      <c r="V29" s="113">
        <v>92</v>
      </c>
      <c r="W29" s="113">
        <v>99</v>
      </c>
      <c r="X29" s="113">
        <v>80</v>
      </c>
      <c r="Y29" s="109">
        <v>77</v>
      </c>
      <c r="Z29" s="109">
        <v>118</v>
      </c>
      <c r="AB29" s="114">
        <f t="shared" si="2"/>
        <v>0.17611940298507461</v>
      </c>
    </row>
    <row r="30" spans="1:28" x14ac:dyDescent="0.25">
      <c r="S30" s="112" t="s">
        <v>75</v>
      </c>
      <c r="T30" s="112"/>
      <c r="U30" s="113"/>
      <c r="V30" s="113">
        <v>131</v>
      </c>
      <c r="W30" s="113">
        <v>186</v>
      </c>
      <c r="X30" s="113">
        <v>21</v>
      </c>
      <c r="Y30" s="109">
        <v>147</v>
      </c>
      <c r="Z30" s="109">
        <v>129</v>
      </c>
      <c r="AB30" s="114">
        <f t="shared" si="2"/>
        <v>0.19253731343283581</v>
      </c>
    </row>
    <row r="31" spans="1:28" x14ac:dyDescent="0.25">
      <c r="S31" s="112" t="s">
        <v>76</v>
      </c>
      <c r="T31" s="112"/>
      <c r="U31" s="113"/>
      <c r="V31" s="113">
        <v>88</v>
      </c>
      <c r="W31" s="113">
        <v>143</v>
      </c>
      <c r="X31" s="113">
        <v>96</v>
      </c>
      <c r="Y31" s="109">
        <v>119</v>
      </c>
      <c r="Z31" s="109">
        <v>60</v>
      </c>
      <c r="AB31" s="114">
        <f t="shared" si="2"/>
        <v>8.9552238805970144E-2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8</v>
      </c>
      <c r="W32" s="113">
        <v>0</v>
      </c>
      <c r="X32" s="113">
        <v>0</v>
      </c>
      <c r="Y32" s="109">
        <v>5</v>
      </c>
      <c r="Z32" s="109">
        <v>0</v>
      </c>
      <c r="AB32" s="114">
        <f t="shared" si="2"/>
        <v>0</v>
      </c>
    </row>
    <row r="33" spans="19:32" x14ac:dyDescent="0.25">
      <c r="S33" s="112" t="s">
        <v>78</v>
      </c>
      <c r="T33" s="112"/>
      <c r="U33" s="113"/>
      <c r="V33" s="113">
        <v>12</v>
      </c>
      <c r="W33" s="113">
        <v>15</v>
      </c>
      <c r="X33" s="113">
        <v>7</v>
      </c>
      <c r="Y33" s="109">
        <v>11</v>
      </c>
      <c r="Z33" s="109">
        <v>16</v>
      </c>
      <c r="AB33" s="114">
        <f t="shared" si="2"/>
        <v>2.3880597014925373E-2</v>
      </c>
    </row>
    <row r="34" spans="19:32" x14ac:dyDescent="0.25">
      <c r="S34" s="115" t="s">
        <v>53</v>
      </c>
      <c r="T34" s="115"/>
      <c r="U34" s="116"/>
      <c r="V34" s="116">
        <v>744</v>
      </c>
      <c r="W34" s="116">
        <v>718</v>
      </c>
      <c r="X34" s="116">
        <v>575</v>
      </c>
      <c r="Y34" s="117">
        <v>648</v>
      </c>
      <c r="Z34" s="117">
        <v>670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500</v>
      </c>
      <c r="W37" s="109">
        <v>542</v>
      </c>
      <c r="X37" s="109">
        <v>451</v>
      </c>
      <c r="Y37" s="109">
        <v>459</v>
      </c>
      <c r="Z37" s="109">
        <v>475</v>
      </c>
      <c r="AB37" s="129">
        <f>Z37/Z40*100</f>
        <v>89.622641509433961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58</v>
      </c>
      <c r="W38" s="109">
        <v>51</v>
      </c>
      <c r="X38" s="109">
        <v>36</v>
      </c>
      <c r="Y38" s="109">
        <v>55</v>
      </c>
      <c r="Z38" s="109">
        <v>55</v>
      </c>
      <c r="AB38" s="129">
        <f>Z38/Z40*100</f>
        <v>10.377358490566039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558</v>
      </c>
      <c r="W40" s="109">
        <v>593</v>
      </c>
      <c r="X40" s="109">
        <v>487</v>
      </c>
      <c r="Y40" s="109">
        <v>514</v>
      </c>
      <c r="Z40" s="109">
        <v>530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0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0</v>
      </c>
      <c r="W45" s="109">
        <v>0</v>
      </c>
      <c r="X45" s="109">
        <v>3</v>
      </c>
      <c r="Y45" s="109">
        <v>0</v>
      </c>
      <c r="Z45" s="109">
        <v>5</v>
      </c>
    </row>
    <row r="46" spans="19:32" x14ac:dyDescent="0.25">
      <c r="S46" s="112" t="s">
        <v>38</v>
      </c>
      <c r="T46" s="112"/>
      <c r="U46" s="109"/>
      <c r="V46" s="109">
        <v>12</v>
      </c>
      <c r="W46" s="109">
        <v>9</v>
      </c>
      <c r="X46" s="109">
        <v>7</v>
      </c>
      <c r="Y46" s="109">
        <v>9</v>
      </c>
      <c r="Z46" s="109">
        <v>20</v>
      </c>
    </row>
    <row r="47" spans="19:32" x14ac:dyDescent="0.25">
      <c r="S47" s="112" t="s">
        <v>39</v>
      </c>
      <c r="T47" s="112"/>
      <c r="U47" s="109"/>
      <c r="V47" s="109">
        <v>38</v>
      </c>
      <c r="W47" s="109">
        <v>17</v>
      </c>
      <c r="X47" s="109">
        <v>18</v>
      </c>
      <c r="Y47" s="109">
        <v>32</v>
      </c>
      <c r="Z47" s="109">
        <v>20</v>
      </c>
    </row>
    <row r="48" spans="19:32" x14ac:dyDescent="0.25">
      <c r="S48" s="112" t="s">
        <v>40</v>
      </c>
      <c r="T48" s="112"/>
      <c r="U48" s="109"/>
      <c r="V48" s="109">
        <v>64</v>
      </c>
      <c r="W48" s="109">
        <v>54</v>
      </c>
      <c r="X48" s="109">
        <v>52</v>
      </c>
      <c r="Y48" s="109">
        <v>54</v>
      </c>
      <c r="Z48" s="109">
        <v>60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60</v>
      </c>
      <c r="W49" s="109">
        <v>48</v>
      </c>
      <c r="X49" s="109">
        <v>31</v>
      </c>
      <c r="Y49" s="109">
        <v>33</v>
      </c>
      <c r="Z49" s="109">
        <v>38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West Daly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40</v>
      </c>
      <c r="W50" s="109">
        <v>42</v>
      </c>
      <c r="X50" s="109">
        <v>37</v>
      </c>
      <c r="Y50" s="109">
        <v>35</v>
      </c>
      <c r="Z50" s="109">
        <v>31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23</v>
      </c>
      <c r="W51" s="109">
        <v>49</v>
      </c>
      <c r="X51" s="109">
        <v>39</v>
      </c>
      <c r="Y51" s="109">
        <v>30</v>
      </c>
      <c r="Z51" s="109">
        <v>41</v>
      </c>
    </row>
    <row r="52" spans="1:26" ht="15" customHeight="1" x14ac:dyDescent="0.25">
      <c r="S52" s="112" t="s">
        <v>44</v>
      </c>
      <c r="T52" s="112"/>
      <c r="U52" s="109"/>
      <c r="V52" s="109">
        <v>40</v>
      </c>
      <c r="W52" s="109">
        <v>44</v>
      </c>
      <c r="X52" s="109">
        <v>34</v>
      </c>
      <c r="Y52" s="109">
        <v>27</v>
      </c>
      <c r="Z52" s="109">
        <v>32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33</v>
      </c>
      <c r="W53" s="109">
        <v>29</v>
      </c>
      <c r="X53" s="109">
        <v>28</v>
      </c>
      <c r="Y53" s="109">
        <v>27</v>
      </c>
      <c r="Z53" s="109">
        <v>39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23</v>
      </c>
      <c r="W54" s="109">
        <v>17</v>
      </c>
      <c r="X54" s="109">
        <v>15</v>
      </c>
      <c r="Y54" s="109">
        <v>18</v>
      </c>
      <c r="Z54" s="109">
        <v>14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22</v>
      </c>
      <c r="W55" s="109">
        <v>12</v>
      </c>
      <c r="X55" s="109">
        <v>10</v>
      </c>
      <c r="Y55" s="109">
        <v>9</v>
      </c>
      <c r="Z55" s="109">
        <v>8</v>
      </c>
    </row>
    <row r="56" spans="1:26" ht="15" customHeight="1" x14ac:dyDescent="0.25">
      <c r="S56" s="112" t="s">
        <v>48</v>
      </c>
      <c r="T56" s="112"/>
      <c r="U56" s="109"/>
      <c r="V56" s="109">
        <v>7</v>
      </c>
      <c r="W56" s="109">
        <v>5</v>
      </c>
      <c r="X56" s="109">
        <v>0</v>
      </c>
      <c r="Y56" s="109">
        <v>6</v>
      </c>
      <c r="Z56" s="109">
        <v>10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0</v>
      </c>
      <c r="W57" s="109">
        <v>0</v>
      </c>
      <c r="X57" s="109">
        <v>0</v>
      </c>
      <c r="Y57" s="109">
        <v>1</v>
      </c>
      <c r="Z57" s="109">
        <v>0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0</v>
      </c>
      <c r="W58" s="109">
        <v>0</v>
      </c>
      <c r="X58" s="109">
        <v>0</v>
      </c>
      <c r="Y58" s="109">
        <v>1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0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0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371</v>
      </c>
      <c r="W61" s="109">
        <v>334</v>
      </c>
      <c r="X61" s="109">
        <v>276</v>
      </c>
      <c r="Y61" s="109">
        <v>282</v>
      </c>
      <c r="Z61" s="109">
        <v>312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0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0</v>
      </c>
      <c r="W64" s="109">
        <v>0</v>
      </c>
      <c r="X64" s="109">
        <v>0</v>
      </c>
      <c r="Y64" s="109">
        <v>1</v>
      </c>
      <c r="Z64" s="109">
        <v>0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West Daly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13</v>
      </c>
      <c r="W65" s="109">
        <v>7</v>
      </c>
      <c r="X65" s="109">
        <v>5</v>
      </c>
      <c r="Y65" s="109">
        <v>18</v>
      </c>
      <c r="Z65" s="109">
        <v>17</v>
      </c>
    </row>
    <row r="66" spans="1:26" x14ac:dyDescent="0.25">
      <c r="S66" s="112" t="s">
        <v>39</v>
      </c>
      <c r="T66" s="112"/>
      <c r="U66" s="109"/>
      <c r="V66" s="109">
        <v>23</v>
      </c>
      <c r="W66" s="109">
        <v>12</v>
      </c>
      <c r="X66" s="109">
        <v>20</v>
      </c>
      <c r="Y66" s="109">
        <v>31</v>
      </c>
      <c r="Z66" s="109">
        <v>29</v>
      </c>
    </row>
    <row r="67" spans="1:26" x14ac:dyDescent="0.25">
      <c r="S67" s="112" t="s">
        <v>40</v>
      </c>
      <c r="T67" s="112"/>
      <c r="U67" s="109"/>
      <c r="V67" s="109">
        <v>53</v>
      </c>
      <c r="W67" s="109">
        <v>48</v>
      </c>
      <c r="X67" s="109">
        <v>46</v>
      </c>
      <c r="Y67" s="109">
        <v>56</v>
      </c>
      <c r="Z67" s="109">
        <v>57</v>
      </c>
    </row>
    <row r="68" spans="1:26" x14ac:dyDescent="0.25">
      <c r="S68" s="112" t="s">
        <v>41</v>
      </c>
      <c r="T68" s="112"/>
      <c r="U68" s="109"/>
      <c r="V68" s="109">
        <v>63</v>
      </c>
      <c r="W68" s="109">
        <v>54</v>
      </c>
      <c r="X68" s="109">
        <v>39</v>
      </c>
      <c r="Y68" s="109">
        <v>49</v>
      </c>
      <c r="Z68" s="109">
        <v>52</v>
      </c>
    </row>
    <row r="69" spans="1:26" x14ac:dyDescent="0.25">
      <c r="S69" s="112" t="s">
        <v>42</v>
      </c>
      <c r="T69" s="112"/>
      <c r="U69" s="109"/>
      <c r="V69" s="109">
        <v>61</v>
      </c>
      <c r="W69" s="109">
        <v>65</v>
      </c>
      <c r="X69" s="109">
        <v>60</v>
      </c>
      <c r="Y69" s="109">
        <v>66</v>
      </c>
      <c r="Z69" s="109">
        <v>49</v>
      </c>
    </row>
    <row r="70" spans="1:26" x14ac:dyDescent="0.25">
      <c r="S70" s="112" t="s">
        <v>43</v>
      </c>
      <c r="T70" s="112"/>
      <c r="U70" s="109"/>
      <c r="V70" s="109">
        <v>38</v>
      </c>
      <c r="W70" s="109">
        <v>55</v>
      </c>
      <c r="X70" s="109">
        <v>32</v>
      </c>
      <c r="Y70" s="109">
        <v>37</v>
      </c>
      <c r="Z70" s="109">
        <v>54</v>
      </c>
    </row>
    <row r="71" spans="1:26" x14ac:dyDescent="0.25">
      <c r="S71" s="112" t="s">
        <v>44</v>
      </c>
      <c r="T71" s="112"/>
      <c r="U71" s="109"/>
      <c r="V71" s="109">
        <v>34</v>
      </c>
      <c r="W71" s="109">
        <v>39</v>
      </c>
      <c r="X71" s="109">
        <v>33</v>
      </c>
      <c r="Y71" s="109">
        <v>29</v>
      </c>
      <c r="Z71" s="109">
        <v>27</v>
      </c>
    </row>
    <row r="72" spans="1:26" x14ac:dyDescent="0.25">
      <c r="S72" s="112" t="s">
        <v>45</v>
      </c>
      <c r="T72" s="112"/>
      <c r="U72" s="109"/>
      <c r="V72" s="109">
        <v>44</v>
      </c>
      <c r="W72" s="109">
        <v>41</v>
      </c>
      <c r="X72" s="109">
        <v>27</v>
      </c>
      <c r="Y72" s="109">
        <v>29</v>
      </c>
      <c r="Z72" s="109">
        <v>30</v>
      </c>
    </row>
    <row r="73" spans="1:26" x14ac:dyDescent="0.25">
      <c r="S73" s="112" t="s">
        <v>46</v>
      </c>
      <c r="T73" s="112"/>
      <c r="U73" s="109"/>
      <c r="V73" s="109">
        <v>35</v>
      </c>
      <c r="W73" s="109">
        <v>33</v>
      </c>
      <c r="X73" s="109">
        <v>22</v>
      </c>
      <c r="Y73" s="109">
        <v>25</v>
      </c>
      <c r="Z73" s="109">
        <v>18</v>
      </c>
    </row>
    <row r="74" spans="1:26" x14ac:dyDescent="0.25">
      <c r="S74" s="112" t="s">
        <v>47</v>
      </c>
      <c r="T74" s="112"/>
      <c r="U74" s="109"/>
      <c r="V74" s="109">
        <v>15</v>
      </c>
      <c r="W74" s="109">
        <v>8</v>
      </c>
      <c r="X74" s="109">
        <v>11</v>
      </c>
      <c r="Y74" s="109">
        <v>16</v>
      </c>
      <c r="Z74" s="109">
        <v>21</v>
      </c>
    </row>
    <row r="75" spans="1:26" x14ac:dyDescent="0.25">
      <c r="S75" s="112" t="s">
        <v>48</v>
      </c>
      <c r="T75" s="112"/>
      <c r="U75" s="109"/>
      <c r="V75" s="109">
        <v>9</v>
      </c>
      <c r="W75" s="109">
        <v>9</v>
      </c>
      <c r="X75" s="109">
        <v>8</v>
      </c>
      <c r="Y75" s="109">
        <v>3</v>
      </c>
      <c r="Z75" s="109">
        <v>9</v>
      </c>
    </row>
    <row r="76" spans="1:26" x14ac:dyDescent="0.25">
      <c r="S76" s="112" t="s">
        <v>49</v>
      </c>
      <c r="T76" s="112"/>
      <c r="U76" s="109"/>
      <c r="V76" s="109">
        <v>0</v>
      </c>
      <c r="W76" s="109">
        <v>0</v>
      </c>
      <c r="X76" s="109">
        <v>0</v>
      </c>
      <c r="Y76" s="109">
        <v>3</v>
      </c>
      <c r="Z76" s="109">
        <v>0</v>
      </c>
    </row>
    <row r="77" spans="1:26" x14ac:dyDescent="0.25">
      <c r="S77" s="112" t="s">
        <v>50</v>
      </c>
      <c r="T77" s="112"/>
      <c r="U77" s="109"/>
      <c r="V77" s="109">
        <v>0</v>
      </c>
      <c r="W77" s="109">
        <v>0</v>
      </c>
      <c r="X77" s="109">
        <v>0</v>
      </c>
      <c r="Y77" s="109">
        <v>0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374</v>
      </c>
      <c r="W80" s="109">
        <v>388</v>
      </c>
      <c r="X80" s="109">
        <v>301</v>
      </c>
      <c r="Y80" s="109">
        <v>363</v>
      </c>
      <c r="Z80" s="109">
        <v>362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West Daly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20</v>
      </c>
      <c r="W83" s="109">
        <v>20</v>
      </c>
      <c r="X83" s="109">
        <v>23</v>
      </c>
      <c r="Y83" s="109">
        <v>14</v>
      </c>
      <c r="Z83" s="109">
        <v>11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30</v>
      </c>
      <c r="W84" s="109">
        <v>36</v>
      </c>
      <c r="X84" s="109">
        <v>37</v>
      </c>
      <c r="Y84" s="109">
        <v>32</v>
      </c>
      <c r="Z84" s="109">
        <v>17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23</v>
      </c>
      <c r="W85" s="109">
        <v>17</v>
      </c>
      <c r="X85" s="109">
        <v>27</v>
      </c>
      <c r="Y85" s="109">
        <v>27</v>
      </c>
      <c r="Z85" s="109">
        <v>31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675</v>
      </c>
      <c r="D86" s="93">
        <f t="shared" ref="D86:D91" si="4">AD4</f>
        <v>4.1666666666666741E-2</v>
      </c>
      <c r="E86" s="94">
        <f t="shared" ref="E86:E91" si="5">AD4</f>
        <v>4.1666666666666741E-2</v>
      </c>
      <c r="F86" s="93">
        <f t="shared" ref="F86:F91" si="6">AF4</f>
        <v>-8.9068825910931126E-2</v>
      </c>
      <c r="G86" s="94">
        <f t="shared" ref="G86:G91" si="7">AF4</f>
        <v>-8.9068825910931126E-2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84</v>
      </c>
      <c r="W86" s="109">
        <v>79</v>
      </c>
      <c r="X86" s="109">
        <v>58</v>
      </c>
      <c r="Y86" s="109">
        <v>64</v>
      </c>
      <c r="Z86" s="109">
        <v>62</v>
      </c>
    </row>
    <row r="87" spans="1:30" ht="15" customHeight="1" x14ac:dyDescent="0.25">
      <c r="A87" s="95" t="s">
        <v>4</v>
      </c>
      <c r="B87" s="48"/>
      <c r="C87" s="56" t="str">
        <f t="shared" si="3"/>
        <v>307</v>
      </c>
      <c r="D87" s="93">
        <f t="shared" si="4"/>
        <v>8.8652482269503619E-2</v>
      </c>
      <c r="E87" s="94">
        <f t="shared" si="5"/>
        <v>8.8652482269503619E-2</v>
      </c>
      <c r="F87" s="93">
        <f t="shared" si="6"/>
        <v>-0.17027027027027031</v>
      </c>
      <c r="G87" s="94">
        <f t="shared" si="7"/>
        <v>-0.17027027027027031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8</v>
      </c>
      <c r="W87" s="109">
        <v>12</v>
      </c>
      <c r="X87" s="109">
        <v>8</v>
      </c>
      <c r="Y87" s="109">
        <v>7</v>
      </c>
      <c r="Z87" s="109">
        <v>5</v>
      </c>
    </row>
    <row r="88" spans="1:30" ht="15" customHeight="1" x14ac:dyDescent="0.25">
      <c r="A88" s="95" t="s">
        <v>5</v>
      </c>
      <c r="B88" s="48"/>
      <c r="C88" s="56" t="str">
        <f t="shared" si="3"/>
        <v>357</v>
      </c>
      <c r="D88" s="93">
        <f t="shared" si="4"/>
        <v>-1.6528925619834656E-2</v>
      </c>
      <c r="E88" s="94">
        <f t="shared" si="5"/>
        <v>-1.6528925619834656E-2</v>
      </c>
      <c r="F88" s="93">
        <f t="shared" si="6"/>
        <v>-4.8000000000000043E-2</v>
      </c>
      <c r="G88" s="94">
        <f t="shared" si="7"/>
        <v>-4.8000000000000043E-2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4</v>
      </c>
      <c r="W88" s="109">
        <v>4</v>
      </c>
      <c r="X88" s="109">
        <v>3</v>
      </c>
      <c r="Y88" s="109">
        <v>3</v>
      </c>
      <c r="Z88" s="109">
        <v>0</v>
      </c>
    </row>
    <row r="89" spans="1:30" ht="15" customHeight="1" x14ac:dyDescent="0.25">
      <c r="A89" s="48" t="s">
        <v>6</v>
      </c>
      <c r="B89" s="48"/>
      <c r="C89" s="56" t="str">
        <f t="shared" si="3"/>
        <v>528</v>
      </c>
      <c r="D89" s="93">
        <f t="shared" si="4"/>
        <v>2.5242718446601975E-2</v>
      </c>
      <c r="E89" s="94">
        <f t="shared" si="5"/>
        <v>2.5242718446601975E-2</v>
      </c>
      <c r="F89" s="93">
        <f t="shared" si="6"/>
        <v>-5.0359712230215847E-2</v>
      </c>
      <c r="G89" s="94">
        <f t="shared" si="7"/>
        <v>-5.0359712230215847E-2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8</v>
      </c>
      <c r="W89" s="109">
        <v>6</v>
      </c>
      <c r="X89" s="109">
        <v>12</v>
      </c>
      <c r="Y89" s="109">
        <v>10</v>
      </c>
      <c r="Z89" s="109">
        <v>14</v>
      </c>
    </row>
    <row r="90" spans="1:30" ht="15" customHeight="1" x14ac:dyDescent="0.25">
      <c r="A90" s="48" t="s">
        <v>96</v>
      </c>
      <c r="B90" s="48"/>
      <c r="C90" s="56" t="str">
        <f t="shared" si="3"/>
        <v>$34,528</v>
      </c>
      <c r="D90" s="93">
        <f t="shared" si="4"/>
        <v>-4.9615007098710917E-2</v>
      </c>
      <c r="E90" s="94">
        <f t="shared" si="5"/>
        <v>-4.9615007098710917E-2</v>
      </c>
      <c r="F90" s="93">
        <f t="shared" si="6"/>
        <v>0.12355930885222732</v>
      </c>
      <c r="G90" s="94">
        <f t="shared" si="7"/>
        <v>0.12355930885222732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42</v>
      </c>
      <c r="W90" s="109">
        <v>43</v>
      </c>
      <c r="X90" s="109">
        <v>39</v>
      </c>
      <c r="Y90" s="109">
        <v>38</v>
      </c>
      <c r="Z90" s="109">
        <v>43</v>
      </c>
    </row>
    <row r="91" spans="1:30" ht="15" customHeight="1" x14ac:dyDescent="0.25">
      <c r="A91" s="48" t="s">
        <v>7</v>
      </c>
      <c r="B91" s="48"/>
      <c r="C91" s="56" t="str">
        <f t="shared" si="3"/>
        <v>$23.4 mil</v>
      </c>
      <c r="D91" s="93">
        <f t="shared" si="4"/>
        <v>-1.7485279157256506E-2</v>
      </c>
      <c r="E91" s="94">
        <f t="shared" si="5"/>
        <v>-1.7485279157256506E-2</v>
      </c>
      <c r="F91" s="93">
        <f t="shared" si="6"/>
        <v>0.13649883508182348</v>
      </c>
      <c r="G91" s="94">
        <f t="shared" si="7"/>
        <v>0.13649883508182348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275</v>
      </c>
      <c r="W91" s="109">
        <v>265</v>
      </c>
      <c r="X91" s="109">
        <v>230</v>
      </c>
      <c r="Y91" s="109">
        <v>218</v>
      </c>
      <c r="Z91" s="109">
        <v>240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15</v>
      </c>
      <c r="W93" s="109">
        <v>17</v>
      </c>
      <c r="X93" s="109">
        <v>9</v>
      </c>
      <c r="Y93" s="109">
        <v>12</v>
      </c>
      <c r="Z93" s="109">
        <v>5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45</v>
      </c>
      <c r="W94" s="109">
        <v>55</v>
      </c>
      <c r="X94" s="109">
        <v>66</v>
      </c>
      <c r="Y94" s="109">
        <v>73</v>
      </c>
      <c r="Z94" s="109">
        <v>64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4</v>
      </c>
      <c r="W95" s="109">
        <v>9</v>
      </c>
      <c r="X95" s="109">
        <v>5</v>
      </c>
      <c r="Y95" s="109">
        <v>6</v>
      </c>
      <c r="Z95" s="109">
        <v>4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102</v>
      </c>
      <c r="W96" s="109">
        <v>120</v>
      </c>
      <c r="X96" s="109">
        <v>89</v>
      </c>
      <c r="Y96" s="109">
        <v>97</v>
      </c>
      <c r="Z96" s="109">
        <v>84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30</v>
      </c>
      <c r="W97" s="109">
        <v>41</v>
      </c>
      <c r="X97" s="109">
        <v>34</v>
      </c>
      <c r="Y97" s="109">
        <v>31</v>
      </c>
      <c r="Z97" s="109">
        <v>36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12</v>
      </c>
      <c r="W98" s="109">
        <v>14</v>
      </c>
      <c r="X98" s="109">
        <v>5</v>
      </c>
      <c r="Y98" s="109">
        <v>5</v>
      </c>
      <c r="Z98" s="109">
        <v>8</v>
      </c>
    </row>
    <row r="99" spans="1:32" ht="15" customHeight="1" x14ac:dyDescent="0.25">
      <c r="S99" s="112" t="s">
        <v>130</v>
      </c>
      <c r="T99" s="112"/>
      <c r="U99" s="109"/>
      <c r="V99" s="109">
        <v>0</v>
      </c>
      <c r="W99" s="109">
        <v>0</v>
      </c>
      <c r="X99" s="109">
        <v>0</v>
      </c>
      <c r="Y99" s="109">
        <v>0</v>
      </c>
      <c r="Z99" s="109">
        <v>0</v>
      </c>
    </row>
    <row r="100" spans="1:32" ht="15" customHeight="1" x14ac:dyDescent="0.25">
      <c r="S100" s="112" t="s">
        <v>58</v>
      </c>
      <c r="T100" s="112"/>
      <c r="U100" s="109"/>
      <c r="V100" s="109">
        <v>31</v>
      </c>
      <c r="W100" s="109">
        <v>32</v>
      </c>
      <c r="X100" s="109">
        <v>24</v>
      </c>
      <c r="Y100" s="109">
        <v>23</v>
      </c>
      <c r="Z100" s="109">
        <v>26</v>
      </c>
    </row>
    <row r="101" spans="1:32" x14ac:dyDescent="0.25">
      <c r="A101" s="16"/>
      <c r="S101" s="115" t="s">
        <v>53</v>
      </c>
      <c r="T101" s="115"/>
      <c r="U101" s="109"/>
      <c r="V101" s="109">
        <v>288</v>
      </c>
      <c r="W101" s="109">
        <v>324</v>
      </c>
      <c r="X101" s="109">
        <v>259</v>
      </c>
      <c r="Y101" s="109">
        <v>290</v>
      </c>
      <c r="Z101" s="109">
        <v>288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398</v>
      </c>
      <c r="W104" s="109">
        <v>327</v>
      </c>
      <c r="X104" s="109">
        <v>327</v>
      </c>
      <c r="Y104" s="109">
        <v>331</v>
      </c>
      <c r="Z104" s="109">
        <v>360</v>
      </c>
      <c r="AB104" s="106" t="str">
        <f>TEXT(Z104,"###,###")</f>
        <v>360</v>
      </c>
      <c r="AD104" s="127">
        <f>Z104/($Z$4)*100</f>
        <v>53.333333333333336</v>
      </c>
      <c r="AF104" s="106"/>
    </row>
    <row r="105" spans="1:32" x14ac:dyDescent="0.25">
      <c r="S105" s="112" t="s">
        <v>17</v>
      </c>
      <c r="T105" s="112"/>
      <c r="U105" s="109"/>
      <c r="V105" s="109">
        <v>287</v>
      </c>
      <c r="W105" s="109">
        <v>389</v>
      </c>
      <c r="X105" s="109">
        <v>152</v>
      </c>
      <c r="Y105" s="109">
        <v>307</v>
      </c>
      <c r="Z105" s="109">
        <v>302</v>
      </c>
      <c r="AB105" s="106" t="str">
        <f>TEXT(Z105,"###,###")</f>
        <v>302</v>
      </c>
      <c r="AD105" s="127">
        <f>Z105/($Z$4)*100</f>
        <v>44.74074074074074</v>
      </c>
      <c r="AF105" s="106"/>
    </row>
    <row r="106" spans="1:32" x14ac:dyDescent="0.25">
      <c r="S106" s="115" t="s">
        <v>53</v>
      </c>
      <c r="T106" s="115"/>
      <c r="U106" s="117"/>
      <c r="V106" s="117">
        <v>685</v>
      </c>
      <c r="W106" s="117">
        <v>716</v>
      </c>
      <c r="X106" s="117">
        <v>479</v>
      </c>
      <c r="Y106" s="117">
        <v>638</v>
      </c>
      <c r="Z106" s="117">
        <v>662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19</v>
      </c>
      <c r="W108" s="109">
        <v>20</v>
      </c>
      <c r="X108" s="109">
        <v>19</v>
      </c>
      <c r="Y108" s="109">
        <v>10</v>
      </c>
      <c r="Z108" s="109">
        <v>18</v>
      </c>
      <c r="AB108" s="106" t="str">
        <f>TEXT(Z108,"###,###")</f>
        <v>18</v>
      </c>
      <c r="AD108" s="127">
        <f>Z108/($Z$4)*100</f>
        <v>2.666666666666667</v>
      </c>
      <c r="AF108" s="106"/>
    </row>
    <row r="109" spans="1:32" x14ac:dyDescent="0.25">
      <c r="S109" s="112" t="s">
        <v>20</v>
      </c>
      <c r="T109" s="112"/>
      <c r="U109" s="109"/>
      <c r="V109" s="109">
        <v>68</v>
      </c>
      <c r="W109" s="109">
        <v>63</v>
      </c>
      <c r="X109" s="109">
        <v>26</v>
      </c>
      <c r="Y109" s="109">
        <v>35</v>
      </c>
      <c r="Z109" s="109">
        <v>47</v>
      </c>
      <c r="AB109" s="106" t="str">
        <f>TEXT(Z109,"###,###")</f>
        <v>47</v>
      </c>
      <c r="AD109" s="127">
        <f>Z109/($Z$4)*100</f>
        <v>6.9629629629629628</v>
      </c>
      <c r="AF109" s="106"/>
    </row>
    <row r="110" spans="1:32" x14ac:dyDescent="0.25">
      <c r="S110" s="112" t="s">
        <v>21</v>
      </c>
      <c r="T110" s="112"/>
      <c r="U110" s="109"/>
      <c r="V110" s="109">
        <v>495</v>
      </c>
      <c r="W110" s="109">
        <v>502</v>
      </c>
      <c r="X110" s="109">
        <v>295</v>
      </c>
      <c r="Y110" s="109">
        <v>439</v>
      </c>
      <c r="Z110" s="109">
        <v>432</v>
      </c>
      <c r="AB110" s="106" t="str">
        <f>TEXT(Z110,"###,###")</f>
        <v>432</v>
      </c>
      <c r="AD110" s="127">
        <f>Z110/($Z$4)*100</f>
        <v>64</v>
      </c>
      <c r="AF110" s="106"/>
    </row>
    <row r="111" spans="1:32" x14ac:dyDescent="0.25">
      <c r="S111" s="112" t="s">
        <v>22</v>
      </c>
      <c r="T111" s="112"/>
      <c r="U111" s="109"/>
      <c r="V111" s="109">
        <v>112</v>
      </c>
      <c r="W111" s="109">
        <v>131</v>
      </c>
      <c r="X111" s="109">
        <v>133</v>
      </c>
      <c r="Y111" s="109">
        <v>154</v>
      </c>
      <c r="Z111" s="109">
        <v>165</v>
      </c>
      <c r="AB111" s="106" t="str">
        <f>TEXT(Z111,"###,###")</f>
        <v>165</v>
      </c>
      <c r="AD111" s="127">
        <f>Z111/($Z$4)*100</f>
        <v>24.444444444444443</v>
      </c>
      <c r="AF111" s="106"/>
    </row>
    <row r="112" spans="1:32" x14ac:dyDescent="0.25">
      <c r="S112" s="115" t="s">
        <v>53</v>
      </c>
      <c r="T112" s="115"/>
      <c r="U112" s="109"/>
      <c r="V112" s="109">
        <v>739</v>
      </c>
      <c r="W112" s="109">
        <v>717</v>
      </c>
      <c r="X112" s="109">
        <v>577</v>
      </c>
      <c r="Y112" s="109">
        <v>648</v>
      </c>
      <c r="Z112" s="109">
        <v>673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38.92</v>
      </c>
      <c r="W118" s="128">
        <v>40.19</v>
      </c>
      <c r="X118" s="128">
        <v>39.47</v>
      </c>
      <c r="Y118" s="128">
        <v>38.92</v>
      </c>
      <c r="Z118" s="128">
        <v>38.950000000000003</v>
      </c>
      <c r="AB118" s="106" t="str">
        <f>TEXT(Z118,"##.0")</f>
        <v>39.0</v>
      </c>
    </row>
    <row r="120" spans="19:32" x14ac:dyDescent="0.25">
      <c r="S120" s="98" t="s">
        <v>98</v>
      </c>
      <c r="T120" s="109"/>
      <c r="U120" s="109"/>
      <c r="V120" s="109">
        <v>547</v>
      </c>
      <c r="W120" s="109">
        <v>584</v>
      </c>
      <c r="X120" s="109">
        <v>483</v>
      </c>
      <c r="Y120" s="109">
        <v>504</v>
      </c>
      <c r="Z120" s="109">
        <v>512</v>
      </c>
      <c r="AB120" s="106" t="str">
        <f>TEXT(Z120,"###,###")</f>
        <v>512</v>
      </c>
    </row>
    <row r="121" spans="19:32" x14ac:dyDescent="0.25">
      <c r="S121" s="98" t="s">
        <v>99</v>
      </c>
      <c r="T121" s="109"/>
      <c r="U121" s="109"/>
      <c r="V121" s="109">
        <v>0</v>
      </c>
      <c r="W121" s="109">
        <v>0</v>
      </c>
      <c r="X121" s="109">
        <v>0</v>
      </c>
      <c r="Y121" s="109">
        <v>0</v>
      </c>
      <c r="Z121" s="109">
        <v>0</v>
      </c>
      <c r="AB121" s="106" t="str">
        <f>TEXT(Z121,"###,###")</f>
        <v/>
      </c>
    </row>
    <row r="122" spans="19:32" x14ac:dyDescent="0.25">
      <c r="S122" s="98" t="s">
        <v>100</v>
      </c>
      <c r="T122" s="109"/>
      <c r="U122" s="109"/>
      <c r="V122" s="109">
        <v>13</v>
      </c>
      <c r="W122" s="109">
        <v>8</v>
      </c>
      <c r="X122" s="109">
        <v>10</v>
      </c>
      <c r="Y122" s="109">
        <v>11</v>
      </c>
      <c r="Z122" s="109">
        <v>8</v>
      </c>
      <c r="AB122" s="106" t="str">
        <f>TEXT(Z122,"###,###")</f>
        <v>8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560</v>
      </c>
      <c r="W124" s="109">
        <v>592</v>
      </c>
      <c r="X124" s="109">
        <v>493</v>
      </c>
      <c r="Y124" s="109">
        <v>515</v>
      </c>
      <c r="Z124" s="109">
        <v>520</v>
      </c>
      <c r="AB124" s="106" t="str">
        <f>TEXT(Z124,"###,###")</f>
        <v>520</v>
      </c>
      <c r="AD124" s="124">
        <f>Z124/$Z$7*100</f>
        <v>98.484848484848484</v>
      </c>
    </row>
    <row r="125" spans="19:32" x14ac:dyDescent="0.25">
      <c r="S125" s="98" t="s">
        <v>102</v>
      </c>
      <c r="T125" s="109"/>
      <c r="U125" s="109"/>
      <c r="V125" s="109">
        <v>13</v>
      </c>
      <c r="W125" s="109">
        <v>8</v>
      </c>
      <c r="X125" s="109">
        <v>10</v>
      </c>
      <c r="Y125" s="109">
        <v>11</v>
      </c>
      <c r="Z125" s="109">
        <v>8</v>
      </c>
      <c r="AB125" s="106" t="str">
        <f>TEXT(Z125,"###,###")</f>
        <v>8</v>
      </c>
      <c r="AD125" s="124">
        <f>Z125/$Z$7*100</f>
        <v>1.5151515151515151</v>
      </c>
    </row>
    <row r="127" spans="19:32" x14ac:dyDescent="0.25">
      <c r="S127" s="98" t="s">
        <v>103</v>
      </c>
      <c r="T127" s="109"/>
      <c r="U127" s="109"/>
      <c r="V127" s="109">
        <v>275</v>
      </c>
      <c r="W127" s="109">
        <v>265</v>
      </c>
      <c r="X127" s="109">
        <v>232</v>
      </c>
      <c r="Y127" s="109">
        <v>220</v>
      </c>
      <c r="Z127" s="109">
        <v>236</v>
      </c>
      <c r="AB127" s="106" t="str">
        <f>TEXT(Z127,"###,###")</f>
        <v>236</v>
      </c>
      <c r="AD127" s="124">
        <f>Z127/$Z$7*100</f>
        <v>44.696969696969695</v>
      </c>
    </row>
    <row r="128" spans="19:32" x14ac:dyDescent="0.25">
      <c r="S128" s="98" t="s">
        <v>104</v>
      </c>
      <c r="T128" s="109"/>
      <c r="U128" s="109"/>
      <c r="V128" s="109">
        <v>285</v>
      </c>
      <c r="W128" s="109">
        <v>325</v>
      </c>
      <c r="X128" s="109">
        <v>262</v>
      </c>
      <c r="Y128" s="109">
        <v>291</v>
      </c>
      <c r="Z128" s="109">
        <v>283</v>
      </c>
      <c r="AB128" s="106" t="str">
        <f>TEXT(Z128,"###,###")</f>
        <v>283</v>
      </c>
      <c r="AD128" s="124">
        <f>Z128/$Z$7*100</f>
        <v>53.598484848484851</v>
      </c>
    </row>
    <row r="130" spans="19:20" x14ac:dyDescent="0.25">
      <c r="S130" s="98" t="s">
        <v>156</v>
      </c>
      <c r="T130" s="124">
        <v>96.969696969696969</v>
      </c>
    </row>
    <row r="131" spans="19:20" x14ac:dyDescent="0.25">
      <c r="S131" s="98" t="s">
        <v>157</v>
      </c>
      <c r="T131" s="124">
        <v>0</v>
      </c>
    </row>
    <row r="132" spans="19:20" x14ac:dyDescent="0.25">
      <c r="S132" s="98" t="s">
        <v>158</v>
      </c>
      <c r="T132" s="124">
        <v>1.5151515151515151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94ED4B-7D7A-4C32-9F7D-B1584342FC2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83DBA0F2-F92A-47C2-8265-CDC57B2F01B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C5B0D8C4-3CA2-4573-B68A-F44FB753797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79938977-3447-47F8-96F6-CD4B3B85B6E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F747-3336-4444-BBD2-A270F1B43025}">
  <sheetPr codeName="Sheet65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105</v>
      </c>
      <c r="T1" s="96"/>
      <c r="U1" s="96"/>
      <c r="V1" s="96"/>
      <c r="W1" s="96"/>
      <c r="X1" s="96"/>
      <c r="Y1" s="97" t="s">
        <v>135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105</v>
      </c>
      <c r="Y3" s="102" t="s">
        <v>135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13.1 Alice Springs,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32300</v>
      </c>
      <c r="W4" s="105">
        <v>27707</v>
      </c>
      <c r="X4" s="105">
        <v>30591</v>
      </c>
      <c r="Y4" s="105">
        <v>30619</v>
      </c>
      <c r="Z4" s="105">
        <v>32491</v>
      </c>
      <c r="AB4" s="106" t="str">
        <f>TEXT(Z4,"###,###")</f>
        <v>32,491</v>
      </c>
      <c r="AD4" s="107">
        <f>Z4/Y4-1</f>
        <v>6.1138508769065014E-2</v>
      </c>
      <c r="AF4" s="107">
        <f>Z4/V4-1</f>
        <v>5.9133126934984848E-3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16028</v>
      </c>
      <c r="W5" s="105">
        <v>13479</v>
      </c>
      <c r="X5" s="105">
        <v>14992</v>
      </c>
      <c r="Y5" s="105">
        <v>15116</v>
      </c>
      <c r="Z5" s="105">
        <v>15859</v>
      </c>
      <c r="AB5" s="106" t="str">
        <f>TEXT(Z5,"###,###")</f>
        <v>15,859</v>
      </c>
      <c r="AD5" s="107">
        <f t="shared" ref="AD5:AD9" si="0">Z5/Y5-1</f>
        <v>4.915321513627946E-2</v>
      </c>
      <c r="AF5" s="107">
        <f t="shared" ref="AF5:AF9" si="1">Z5/V5-1</f>
        <v>-1.0544047916146715E-2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16275</v>
      </c>
      <c r="W6" s="105">
        <v>14232</v>
      </c>
      <c r="X6" s="105">
        <v>15602</v>
      </c>
      <c r="Y6" s="105">
        <v>15471</v>
      </c>
      <c r="Z6" s="105">
        <v>16604</v>
      </c>
      <c r="AB6" s="106" t="str">
        <f>TEXT(Z6,"###,###")</f>
        <v>16,604</v>
      </c>
      <c r="AD6" s="107">
        <f t="shared" si="0"/>
        <v>7.3233792256479857E-2</v>
      </c>
      <c r="AF6" s="107">
        <f t="shared" si="1"/>
        <v>2.0215053763440904E-2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20927</v>
      </c>
      <c r="W7" s="105">
        <v>17519</v>
      </c>
      <c r="X7" s="105">
        <v>20002</v>
      </c>
      <c r="Y7" s="105">
        <v>19146</v>
      </c>
      <c r="Z7" s="105">
        <v>19296</v>
      </c>
      <c r="AB7" s="106" t="str">
        <f>TEXT(Z7,"###,###")</f>
        <v>19,296</v>
      </c>
      <c r="AD7" s="107">
        <f t="shared" si="0"/>
        <v>7.8345346286430306E-3</v>
      </c>
      <c r="AF7" s="107">
        <f t="shared" si="1"/>
        <v>-7.7937592583743442E-2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32,491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19,296</v>
      </c>
      <c r="P8" s="64"/>
      <c r="S8" s="104" t="s">
        <v>83</v>
      </c>
      <c r="T8" s="105"/>
      <c r="U8" s="105"/>
      <c r="V8" s="105">
        <v>42441.04</v>
      </c>
      <c r="W8" s="105">
        <v>47954</v>
      </c>
      <c r="X8" s="105">
        <v>43572.34</v>
      </c>
      <c r="Y8" s="105">
        <v>47127.24</v>
      </c>
      <c r="Z8" s="105">
        <v>46935.51</v>
      </c>
      <c r="AB8" s="106" t="str">
        <f>TEXT(Z8,"$###,###")</f>
        <v>$46,936</v>
      </c>
      <c r="AD8" s="107">
        <f t="shared" si="0"/>
        <v>-4.0683477326487472E-3</v>
      </c>
      <c r="AF8" s="107">
        <f t="shared" si="1"/>
        <v>0.10589914855997873</v>
      </c>
    </row>
    <row r="9" spans="1:32" x14ac:dyDescent="0.25">
      <c r="A9" s="29" t="s">
        <v>14</v>
      </c>
      <c r="B9" s="68"/>
      <c r="C9" s="69"/>
      <c r="D9" s="70">
        <f>AD104</f>
        <v>69.046812963589915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49.331467661691541</v>
      </c>
      <c r="P9" s="71" t="s">
        <v>84</v>
      </c>
      <c r="S9" s="104" t="s">
        <v>7</v>
      </c>
      <c r="T9" s="105"/>
      <c r="U9" s="105"/>
      <c r="V9" s="105">
        <v>1219592567</v>
      </c>
      <c r="W9" s="105">
        <v>1148918001</v>
      </c>
      <c r="X9" s="105">
        <v>1258788086</v>
      </c>
      <c r="Y9" s="105">
        <v>1291329197</v>
      </c>
      <c r="Z9" s="105">
        <v>1357826023</v>
      </c>
      <c r="AB9" s="106" t="str">
        <f>TEXT(Z9/1000000,"$#,###.0")&amp;" mil"</f>
        <v>$1,357.8 mil</v>
      </c>
      <c r="AD9" s="107">
        <f t="shared" si="0"/>
        <v>5.1494867578681491E-2</v>
      </c>
      <c r="AF9" s="107">
        <f t="shared" si="1"/>
        <v>0.11334396399285374</v>
      </c>
    </row>
    <row r="10" spans="1:32" x14ac:dyDescent="0.25">
      <c r="A10" s="29" t="s">
        <v>17</v>
      </c>
      <c r="B10" s="68"/>
      <c r="C10" s="69"/>
      <c r="D10" s="70">
        <f>AD105</f>
        <v>27.029023421870672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50.528606965174127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90.614635157545607</v>
      </c>
      <c r="P11" s="71" t="s">
        <v>84</v>
      </c>
      <c r="S11" s="104" t="s">
        <v>29</v>
      </c>
      <c r="T11" s="109"/>
      <c r="U11" s="109"/>
      <c r="V11" s="109">
        <v>30573</v>
      </c>
      <c r="W11" s="109">
        <v>26124</v>
      </c>
      <c r="X11" s="109">
        <v>28845</v>
      </c>
      <c r="Y11" s="109">
        <v>28827</v>
      </c>
      <c r="Z11" s="109">
        <v>30675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2.7000414593698174</v>
      </c>
      <c r="P12" s="71" t="s">
        <v>84</v>
      </c>
      <c r="S12" s="104" t="s">
        <v>30</v>
      </c>
      <c r="T12" s="109"/>
      <c r="U12" s="109"/>
      <c r="V12" s="109">
        <v>1730</v>
      </c>
      <c r="W12" s="109">
        <v>1582</v>
      </c>
      <c r="X12" s="109">
        <v>1744</v>
      </c>
      <c r="Y12" s="109">
        <v>1792</v>
      </c>
      <c r="Z12" s="109">
        <v>1813</v>
      </c>
    </row>
    <row r="13" spans="1:32" ht="15" customHeight="1" x14ac:dyDescent="0.25">
      <c r="A13" s="29" t="s">
        <v>19</v>
      </c>
      <c r="B13" s="69"/>
      <c r="C13" s="69"/>
      <c r="D13" s="70">
        <f>AD108</f>
        <v>9.4426148779662054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6.7216003316749582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14.930288387553475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40.6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31.698008679326584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26.56889671969736</v>
      </c>
      <c r="P15" s="71" t="s">
        <v>84</v>
      </c>
      <c r="S15" s="112" t="s">
        <v>60</v>
      </c>
      <c r="T15" s="112"/>
      <c r="U15" s="113"/>
      <c r="V15" s="113">
        <v>602</v>
      </c>
      <c r="W15" s="113">
        <v>305</v>
      </c>
      <c r="X15" s="113">
        <v>460</v>
      </c>
      <c r="Y15" s="109">
        <v>415</v>
      </c>
      <c r="Z15" s="109">
        <v>446</v>
      </c>
      <c r="AB15" s="114">
        <f t="shared" ref="AB15:AB34" si="2">IF(Z15="np",0,Z15/$Z$34)</f>
        <v>1.372772322940072E-2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39.986457788310609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73.431103280302636</v>
      </c>
      <c r="P16" s="36" t="s">
        <v>84</v>
      </c>
      <c r="S16" s="112" t="s">
        <v>61</v>
      </c>
      <c r="T16" s="112"/>
      <c r="U16" s="113"/>
      <c r="V16" s="113">
        <v>177</v>
      </c>
      <c r="W16" s="113">
        <v>153</v>
      </c>
      <c r="X16" s="113">
        <v>170</v>
      </c>
      <c r="Y16" s="109">
        <v>162</v>
      </c>
      <c r="Z16" s="109">
        <v>154</v>
      </c>
      <c r="AB16" s="114">
        <f t="shared" si="2"/>
        <v>4.7400658684477823E-3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468</v>
      </c>
      <c r="W17" s="113">
        <v>471</v>
      </c>
      <c r="X17" s="113">
        <v>408</v>
      </c>
      <c r="Y17" s="109">
        <v>508</v>
      </c>
      <c r="Z17" s="109">
        <v>562</v>
      </c>
      <c r="AB17" s="114">
        <f t="shared" si="2"/>
        <v>1.7298162454984764E-2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229</v>
      </c>
      <c r="W18" s="113">
        <v>209</v>
      </c>
      <c r="X18" s="113">
        <v>204</v>
      </c>
      <c r="Y18" s="109">
        <v>193</v>
      </c>
      <c r="Z18" s="109">
        <v>182</v>
      </c>
      <c r="AB18" s="114">
        <f t="shared" si="2"/>
        <v>5.6018960263473794E-3</v>
      </c>
    </row>
    <row r="19" spans="1:28" x14ac:dyDescent="0.25">
      <c r="A19" s="60" t="str">
        <f>$S$1&amp;" ("&amp;$V$2&amp;" to "&amp;$Z$2&amp;")"</f>
        <v>Alice Springs (2017-18 to 2021-22)</v>
      </c>
      <c r="B19" s="60"/>
      <c r="C19" s="60"/>
      <c r="D19" s="60"/>
      <c r="E19" s="60"/>
      <c r="F19" s="60"/>
      <c r="G19" s="60" t="str">
        <f>$S$1&amp;" ("&amp;$V$2&amp;" to "&amp;$Z$2&amp;")"</f>
        <v>Alice Springs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1815</v>
      </c>
      <c r="W19" s="113">
        <v>1625</v>
      </c>
      <c r="X19" s="113">
        <v>1603</v>
      </c>
      <c r="Y19" s="109">
        <v>1711</v>
      </c>
      <c r="Z19" s="109">
        <v>1765</v>
      </c>
      <c r="AB19" s="114">
        <f t="shared" si="2"/>
        <v>5.4326079596171015E-2</v>
      </c>
    </row>
    <row r="20" spans="1:28" x14ac:dyDescent="0.25">
      <c r="S20" s="112" t="s">
        <v>65</v>
      </c>
      <c r="T20" s="112"/>
      <c r="U20" s="113"/>
      <c r="V20" s="113">
        <v>591</v>
      </c>
      <c r="W20" s="113">
        <v>576</v>
      </c>
      <c r="X20" s="113">
        <v>656</v>
      </c>
      <c r="Y20" s="109">
        <v>617</v>
      </c>
      <c r="Z20" s="109">
        <v>639</v>
      </c>
      <c r="AB20" s="114">
        <f t="shared" si="2"/>
        <v>1.9668195389208654E-2</v>
      </c>
    </row>
    <row r="21" spans="1:28" x14ac:dyDescent="0.25">
      <c r="S21" s="112" t="s">
        <v>66</v>
      </c>
      <c r="T21" s="112"/>
      <c r="U21" s="113"/>
      <c r="V21" s="113">
        <v>2998</v>
      </c>
      <c r="W21" s="113">
        <v>2669</v>
      </c>
      <c r="X21" s="113">
        <v>2757</v>
      </c>
      <c r="Y21" s="109">
        <v>2827</v>
      </c>
      <c r="Z21" s="109">
        <v>3032</v>
      </c>
      <c r="AB21" s="114">
        <f t="shared" si="2"/>
        <v>9.3323894241127761E-2</v>
      </c>
    </row>
    <row r="22" spans="1:28" x14ac:dyDescent="0.25">
      <c r="S22" s="112" t="s">
        <v>67</v>
      </c>
      <c r="T22" s="112"/>
      <c r="U22" s="113"/>
      <c r="V22" s="113">
        <v>2776</v>
      </c>
      <c r="W22" s="113">
        <v>2760</v>
      </c>
      <c r="X22" s="113">
        <v>2576</v>
      </c>
      <c r="Y22" s="109">
        <v>2565</v>
      </c>
      <c r="Z22" s="109">
        <v>3172</v>
      </c>
      <c r="AB22" s="114">
        <f t="shared" si="2"/>
        <v>9.7633045030625754E-2</v>
      </c>
    </row>
    <row r="23" spans="1:28" x14ac:dyDescent="0.25">
      <c r="S23" s="112" t="s">
        <v>68</v>
      </c>
      <c r="T23" s="112"/>
      <c r="U23" s="113"/>
      <c r="V23" s="113">
        <v>1033</v>
      </c>
      <c r="W23" s="113">
        <v>1009</v>
      </c>
      <c r="X23" s="113">
        <v>960</v>
      </c>
      <c r="Y23" s="109">
        <v>961</v>
      </c>
      <c r="Z23" s="109">
        <v>988</v>
      </c>
      <c r="AB23" s="114">
        <f t="shared" si="2"/>
        <v>3.04102927144572E-2</v>
      </c>
    </row>
    <row r="24" spans="1:28" x14ac:dyDescent="0.25">
      <c r="S24" s="112" t="s">
        <v>69</v>
      </c>
      <c r="T24" s="112"/>
      <c r="U24" s="113"/>
      <c r="V24" s="113">
        <v>487</v>
      </c>
      <c r="W24" s="113">
        <v>286</v>
      </c>
      <c r="X24" s="113">
        <v>348</v>
      </c>
      <c r="Y24" s="109">
        <v>498</v>
      </c>
      <c r="Z24" s="109">
        <v>682</v>
      </c>
      <c r="AB24" s="114">
        <f t="shared" si="2"/>
        <v>2.0991720274554464E-2</v>
      </c>
    </row>
    <row r="25" spans="1:28" x14ac:dyDescent="0.25">
      <c r="S25" s="112" t="s">
        <v>70</v>
      </c>
      <c r="T25" s="112"/>
      <c r="U25" s="113"/>
      <c r="V25" s="113">
        <v>397</v>
      </c>
      <c r="W25" s="113">
        <v>240</v>
      </c>
      <c r="X25" s="113">
        <v>406</v>
      </c>
      <c r="Y25" s="109">
        <v>374</v>
      </c>
      <c r="Z25" s="109">
        <v>412</v>
      </c>
      <c r="AB25" s="114">
        <f t="shared" si="2"/>
        <v>1.2681215180522638E-2</v>
      </c>
    </row>
    <row r="26" spans="1:28" x14ac:dyDescent="0.25">
      <c r="S26" s="112" t="s">
        <v>71</v>
      </c>
      <c r="T26" s="112"/>
      <c r="U26" s="113"/>
      <c r="V26" s="113">
        <v>470</v>
      </c>
      <c r="W26" s="113">
        <v>402</v>
      </c>
      <c r="X26" s="113">
        <v>412</v>
      </c>
      <c r="Y26" s="109">
        <v>398</v>
      </c>
      <c r="Z26" s="109">
        <v>402</v>
      </c>
      <c r="AB26" s="114">
        <f t="shared" si="2"/>
        <v>1.2373418695558497E-2</v>
      </c>
    </row>
    <row r="27" spans="1:28" x14ac:dyDescent="0.25">
      <c r="S27" s="112" t="s">
        <v>72</v>
      </c>
      <c r="T27" s="112"/>
      <c r="U27" s="113"/>
      <c r="V27" s="113">
        <v>1449</v>
      </c>
      <c r="W27" s="113">
        <v>1362</v>
      </c>
      <c r="X27" s="113">
        <v>1756</v>
      </c>
      <c r="Y27" s="109">
        <v>1639</v>
      </c>
      <c r="Z27" s="109">
        <v>1675</v>
      </c>
      <c r="AB27" s="114">
        <f t="shared" si="2"/>
        <v>5.1555911231493737E-2</v>
      </c>
    </row>
    <row r="28" spans="1:28" x14ac:dyDescent="0.25">
      <c r="S28" s="112" t="s">
        <v>73</v>
      </c>
      <c r="T28" s="112"/>
      <c r="U28" s="113"/>
      <c r="V28" s="113">
        <v>1764</v>
      </c>
      <c r="W28" s="113">
        <v>1709</v>
      </c>
      <c r="X28" s="113">
        <v>1593</v>
      </c>
      <c r="Y28" s="109">
        <v>1511</v>
      </c>
      <c r="Z28" s="109">
        <v>1578</v>
      </c>
      <c r="AB28" s="114">
        <f t="shared" si="2"/>
        <v>4.8570285327341561E-2</v>
      </c>
    </row>
    <row r="29" spans="1:28" x14ac:dyDescent="0.25">
      <c r="S29" s="112" t="s">
        <v>74</v>
      </c>
      <c r="T29" s="112"/>
      <c r="U29" s="113"/>
      <c r="V29" s="113">
        <v>3926</v>
      </c>
      <c r="W29" s="113">
        <v>3006</v>
      </c>
      <c r="X29" s="113">
        <v>3476</v>
      </c>
      <c r="Y29" s="109">
        <v>3573</v>
      </c>
      <c r="Z29" s="109">
        <v>4814</v>
      </c>
      <c r="AB29" s="114">
        <f t="shared" si="2"/>
        <v>0.14817322786173781</v>
      </c>
    </row>
    <row r="30" spans="1:28" x14ac:dyDescent="0.25">
      <c r="S30" s="112" t="s">
        <v>75</v>
      </c>
      <c r="T30" s="112"/>
      <c r="U30" s="113"/>
      <c r="V30" s="113">
        <v>2670</v>
      </c>
      <c r="W30" s="113">
        <v>2218</v>
      </c>
      <c r="X30" s="113">
        <v>2698</v>
      </c>
      <c r="Y30" s="109">
        <v>2568</v>
      </c>
      <c r="Z30" s="109">
        <v>3497</v>
      </c>
      <c r="AB30" s="114">
        <f t="shared" si="2"/>
        <v>0.10763643079196035</v>
      </c>
    </row>
    <row r="31" spans="1:28" x14ac:dyDescent="0.25">
      <c r="S31" s="112" t="s">
        <v>76</v>
      </c>
      <c r="T31" s="112"/>
      <c r="U31" s="113"/>
      <c r="V31" s="113">
        <v>4119</v>
      </c>
      <c r="W31" s="113">
        <v>5589</v>
      </c>
      <c r="X31" s="113">
        <v>6774</v>
      </c>
      <c r="Y31" s="109">
        <v>6820</v>
      </c>
      <c r="Z31" s="109">
        <v>5024</v>
      </c>
      <c r="AB31" s="114">
        <f t="shared" si="2"/>
        <v>0.15463695404598479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1160</v>
      </c>
      <c r="W32" s="113">
        <v>1065</v>
      </c>
      <c r="X32" s="113">
        <v>1018</v>
      </c>
      <c r="Y32" s="109">
        <v>928</v>
      </c>
      <c r="Z32" s="109">
        <v>1007</v>
      </c>
      <c r="AB32" s="114">
        <f t="shared" si="2"/>
        <v>3.0995106035889071E-2</v>
      </c>
    </row>
    <row r="33" spans="19:32" x14ac:dyDescent="0.25">
      <c r="S33" s="112" t="s">
        <v>78</v>
      </c>
      <c r="T33" s="112"/>
      <c r="U33" s="113"/>
      <c r="V33" s="113">
        <v>2222</v>
      </c>
      <c r="W33" s="113">
        <v>1457</v>
      </c>
      <c r="X33" s="113">
        <v>1760</v>
      </c>
      <c r="Y33" s="109">
        <v>1855</v>
      </c>
      <c r="Z33" s="109">
        <v>1952</v>
      </c>
      <c r="AB33" s="114">
        <f t="shared" si="2"/>
        <v>6.0081873865000461E-2</v>
      </c>
    </row>
    <row r="34" spans="19:32" x14ac:dyDescent="0.25">
      <c r="S34" s="115" t="s">
        <v>53</v>
      </c>
      <c r="T34" s="115"/>
      <c r="U34" s="116"/>
      <c r="V34" s="116">
        <v>32303</v>
      </c>
      <c r="W34" s="116">
        <v>27708</v>
      </c>
      <c r="X34" s="116">
        <v>30594</v>
      </c>
      <c r="Y34" s="117">
        <v>30619</v>
      </c>
      <c r="Z34" s="117">
        <v>32489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16557</v>
      </c>
      <c r="W37" s="109">
        <v>13408</v>
      </c>
      <c r="X37" s="109">
        <v>15280</v>
      </c>
      <c r="Y37" s="109">
        <v>14463</v>
      </c>
      <c r="Z37" s="109">
        <v>14170</v>
      </c>
      <c r="AB37" s="129">
        <f>Z37/Z40*100</f>
        <v>73.431103280302636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4370</v>
      </c>
      <c r="W38" s="109">
        <v>4108</v>
      </c>
      <c r="X38" s="109">
        <v>4715</v>
      </c>
      <c r="Y38" s="109">
        <v>4683</v>
      </c>
      <c r="Z38" s="109">
        <v>5127</v>
      </c>
      <c r="AB38" s="129">
        <f>Z38/Z40*100</f>
        <v>26.56889671969736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20927</v>
      </c>
      <c r="W40" s="109">
        <v>17516</v>
      </c>
      <c r="X40" s="109">
        <v>19995</v>
      </c>
      <c r="Y40" s="109">
        <v>19146</v>
      </c>
      <c r="Z40" s="109">
        <v>19297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34</v>
      </c>
      <c r="W44" s="109">
        <v>39</v>
      </c>
      <c r="X44" s="109">
        <v>30</v>
      </c>
      <c r="Y44" s="109">
        <v>27</v>
      </c>
      <c r="Z44" s="109">
        <v>39</v>
      </c>
    </row>
    <row r="45" spans="19:32" x14ac:dyDescent="0.25">
      <c r="S45" s="112" t="s">
        <v>37</v>
      </c>
      <c r="T45" s="112"/>
      <c r="U45" s="109"/>
      <c r="V45" s="109">
        <v>315</v>
      </c>
      <c r="W45" s="109">
        <v>293</v>
      </c>
      <c r="X45" s="109">
        <v>318</v>
      </c>
      <c r="Y45" s="109">
        <v>358</v>
      </c>
      <c r="Z45" s="109">
        <v>359</v>
      </c>
    </row>
    <row r="46" spans="19:32" x14ac:dyDescent="0.25">
      <c r="S46" s="112" t="s">
        <v>38</v>
      </c>
      <c r="T46" s="112"/>
      <c r="U46" s="109"/>
      <c r="V46" s="109">
        <v>875</v>
      </c>
      <c r="W46" s="109">
        <v>678</v>
      </c>
      <c r="X46" s="109">
        <v>691</v>
      </c>
      <c r="Y46" s="109">
        <v>731</v>
      </c>
      <c r="Z46" s="109">
        <v>812</v>
      </c>
    </row>
    <row r="47" spans="19:32" x14ac:dyDescent="0.25">
      <c r="S47" s="112" t="s">
        <v>39</v>
      </c>
      <c r="T47" s="112"/>
      <c r="U47" s="109"/>
      <c r="V47" s="109">
        <v>1546</v>
      </c>
      <c r="W47" s="109">
        <v>1228</v>
      </c>
      <c r="X47" s="109">
        <v>1186</v>
      </c>
      <c r="Y47" s="109">
        <v>1137</v>
      </c>
      <c r="Z47" s="109">
        <v>1063</v>
      </c>
    </row>
    <row r="48" spans="19:32" x14ac:dyDescent="0.25">
      <c r="S48" s="112" t="s">
        <v>40</v>
      </c>
      <c r="T48" s="112"/>
      <c r="U48" s="109"/>
      <c r="V48" s="109">
        <v>2540</v>
      </c>
      <c r="W48" s="109">
        <v>2044</v>
      </c>
      <c r="X48" s="109">
        <v>2284</v>
      </c>
      <c r="Y48" s="109">
        <v>2179</v>
      </c>
      <c r="Z48" s="109">
        <v>2347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2164</v>
      </c>
      <c r="W49" s="109">
        <v>1992</v>
      </c>
      <c r="X49" s="109">
        <v>2278</v>
      </c>
      <c r="Y49" s="109">
        <v>2345</v>
      </c>
      <c r="Z49" s="109">
        <v>2516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Alice Springs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1697</v>
      </c>
      <c r="W50" s="109">
        <v>1510</v>
      </c>
      <c r="X50" s="109">
        <v>1698</v>
      </c>
      <c r="Y50" s="109">
        <v>1797</v>
      </c>
      <c r="Z50" s="109">
        <v>1964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1399</v>
      </c>
      <c r="W51" s="109">
        <v>1208</v>
      </c>
      <c r="X51" s="109">
        <v>1390</v>
      </c>
      <c r="Y51" s="109">
        <v>1428</v>
      </c>
      <c r="Z51" s="109">
        <v>1512</v>
      </c>
    </row>
    <row r="52" spans="1:26" ht="15" customHeight="1" x14ac:dyDescent="0.25">
      <c r="S52" s="112" t="s">
        <v>44</v>
      </c>
      <c r="T52" s="112"/>
      <c r="U52" s="109"/>
      <c r="V52" s="109">
        <v>1456</v>
      </c>
      <c r="W52" s="109">
        <v>1159</v>
      </c>
      <c r="X52" s="109">
        <v>1285</v>
      </c>
      <c r="Y52" s="109">
        <v>1269</v>
      </c>
      <c r="Z52" s="109">
        <v>1273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1267</v>
      </c>
      <c r="W53" s="109">
        <v>1019</v>
      </c>
      <c r="X53" s="109">
        <v>1159</v>
      </c>
      <c r="Y53" s="109">
        <v>1142</v>
      </c>
      <c r="Z53" s="109">
        <v>1167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1090</v>
      </c>
      <c r="W54" s="109">
        <v>900</v>
      </c>
      <c r="X54" s="109">
        <v>1100</v>
      </c>
      <c r="Y54" s="109">
        <v>1055</v>
      </c>
      <c r="Z54" s="109">
        <v>1071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924</v>
      </c>
      <c r="W55" s="109">
        <v>785</v>
      </c>
      <c r="X55" s="109">
        <v>850</v>
      </c>
      <c r="Y55" s="109">
        <v>914</v>
      </c>
      <c r="Z55" s="109">
        <v>855</v>
      </c>
    </row>
    <row r="56" spans="1:26" ht="15" customHeight="1" x14ac:dyDescent="0.25">
      <c r="S56" s="112" t="s">
        <v>48</v>
      </c>
      <c r="T56" s="112"/>
      <c r="U56" s="109"/>
      <c r="V56" s="109">
        <v>505</v>
      </c>
      <c r="W56" s="109">
        <v>427</v>
      </c>
      <c r="X56" s="109">
        <v>480</v>
      </c>
      <c r="Y56" s="109">
        <v>456</v>
      </c>
      <c r="Z56" s="109">
        <v>559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133</v>
      </c>
      <c r="W57" s="109">
        <v>130</v>
      </c>
      <c r="X57" s="109">
        <v>169</v>
      </c>
      <c r="Y57" s="109">
        <v>193</v>
      </c>
      <c r="Z57" s="109">
        <v>213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59</v>
      </c>
      <c r="W58" s="109">
        <v>55</v>
      </c>
      <c r="X58" s="109">
        <v>52</v>
      </c>
      <c r="Y58" s="109">
        <v>55</v>
      </c>
      <c r="Z58" s="109">
        <v>68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22</v>
      </c>
      <c r="W59" s="109">
        <v>13</v>
      </c>
      <c r="X59" s="109">
        <v>28</v>
      </c>
      <c r="Y59" s="109">
        <v>23</v>
      </c>
      <c r="Z59" s="109">
        <v>30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15</v>
      </c>
      <c r="W60" s="109">
        <v>8</v>
      </c>
      <c r="X60" s="109">
        <v>6</v>
      </c>
      <c r="Y60" s="109">
        <v>7</v>
      </c>
      <c r="Z60" s="109">
        <v>11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16027</v>
      </c>
      <c r="W61" s="109">
        <v>13474</v>
      </c>
      <c r="X61" s="109">
        <v>14996</v>
      </c>
      <c r="Y61" s="109">
        <v>15116</v>
      </c>
      <c r="Z61" s="109">
        <v>15859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28</v>
      </c>
      <c r="W63" s="109">
        <v>13</v>
      </c>
      <c r="X63" s="109">
        <v>16</v>
      </c>
      <c r="Y63" s="109">
        <v>49</v>
      </c>
      <c r="Z63" s="109">
        <v>43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334</v>
      </c>
      <c r="W64" s="109">
        <v>326</v>
      </c>
      <c r="X64" s="109">
        <v>311</v>
      </c>
      <c r="Y64" s="109">
        <v>350</v>
      </c>
      <c r="Z64" s="109">
        <v>414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Alice Springs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777</v>
      </c>
      <c r="W65" s="109">
        <v>761</v>
      </c>
      <c r="X65" s="109">
        <v>754</v>
      </c>
      <c r="Y65" s="109">
        <v>839</v>
      </c>
      <c r="Z65" s="109">
        <v>900</v>
      </c>
    </row>
    <row r="66" spans="1:26" x14ac:dyDescent="0.25">
      <c r="S66" s="112" t="s">
        <v>39</v>
      </c>
      <c r="T66" s="112"/>
      <c r="U66" s="109"/>
      <c r="V66" s="109">
        <v>1532</v>
      </c>
      <c r="W66" s="109">
        <v>1285</v>
      </c>
      <c r="X66" s="109">
        <v>1235</v>
      </c>
      <c r="Y66" s="109">
        <v>1129</v>
      </c>
      <c r="Z66" s="109">
        <v>1114</v>
      </c>
    </row>
    <row r="67" spans="1:26" x14ac:dyDescent="0.25">
      <c r="S67" s="112" t="s">
        <v>40</v>
      </c>
      <c r="T67" s="112"/>
      <c r="U67" s="109"/>
      <c r="V67" s="109">
        <v>2689</v>
      </c>
      <c r="W67" s="109">
        <v>2507</v>
      </c>
      <c r="X67" s="109">
        <v>2529</v>
      </c>
      <c r="Y67" s="109">
        <v>2389</v>
      </c>
      <c r="Z67" s="109">
        <v>2696</v>
      </c>
    </row>
    <row r="68" spans="1:26" x14ac:dyDescent="0.25">
      <c r="S68" s="112" t="s">
        <v>41</v>
      </c>
      <c r="T68" s="112"/>
      <c r="U68" s="109"/>
      <c r="V68" s="109">
        <v>2190</v>
      </c>
      <c r="W68" s="109">
        <v>2037</v>
      </c>
      <c r="X68" s="109">
        <v>2293</v>
      </c>
      <c r="Y68" s="109">
        <v>2387</v>
      </c>
      <c r="Z68" s="109">
        <v>2757</v>
      </c>
    </row>
    <row r="69" spans="1:26" x14ac:dyDescent="0.25">
      <c r="S69" s="112" t="s">
        <v>42</v>
      </c>
      <c r="T69" s="112"/>
      <c r="U69" s="109"/>
      <c r="V69" s="109">
        <v>1696</v>
      </c>
      <c r="W69" s="109">
        <v>1435</v>
      </c>
      <c r="X69" s="109">
        <v>1657</v>
      </c>
      <c r="Y69" s="109">
        <v>1749</v>
      </c>
      <c r="Z69" s="109">
        <v>1868</v>
      </c>
    </row>
    <row r="70" spans="1:26" x14ac:dyDescent="0.25">
      <c r="S70" s="112" t="s">
        <v>43</v>
      </c>
      <c r="T70" s="112"/>
      <c r="U70" s="109"/>
      <c r="V70" s="109">
        <v>1435</v>
      </c>
      <c r="W70" s="109">
        <v>1202</v>
      </c>
      <c r="X70" s="109">
        <v>1407</v>
      </c>
      <c r="Y70" s="109">
        <v>1359</v>
      </c>
      <c r="Z70" s="109">
        <v>1438</v>
      </c>
    </row>
    <row r="71" spans="1:26" x14ac:dyDescent="0.25">
      <c r="S71" s="112" t="s">
        <v>44</v>
      </c>
      <c r="T71" s="112"/>
      <c r="U71" s="109"/>
      <c r="V71" s="109">
        <v>1550</v>
      </c>
      <c r="W71" s="109">
        <v>1282</v>
      </c>
      <c r="X71" s="109">
        <v>1333</v>
      </c>
      <c r="Y71" s="109">
        <v>1249</v>
      </c>
      <c r="Z71" s="109">
        <v>1295</v>
      </c>
    </row>
    <row r="72" spans="1:26" x14ac:dyDescent="0.25">
      <c r="S72" s="112" t="s">
        <v>45</v>
      </c>
      <c r="T72" s="112"/>
      <c r="U72" s="109"/>
      <c r="V72" s="109">
        <v>1358</v>
      </c>
      <c r="W72" s="109">
        <v>1150</v>
      </c>
      <c r="X72" s="109">
        <v>1355</v>
      </c>
      <c r="Y72" s="109">
        <v>1352</v>
      </c>
      <c r="Z72" s="109">
        <v>1340</v>
      </c>
    </row>
    <row r="73" spans="1:26" x14ac:dyDescent="0.25">
      <c r="S73" s="112" t="s">
        <v>46</v>
      </c>
      <c r="T73" s="112"/>
      <c r="U73" s="109"/>
      <c r="V73" s="109">
        <v>1178</v>
      </c>
      <c r="W73" s="109">
        <v>948</v>
      </c>
      <c r="X73" s="109">
        <v>1131</v>
      </c>
      <c r="Y73" s="109">
        <v>1104</v>
      </c>
      <c r="Z73" s="109">
        <v>1134</v>
      </c>
    </row>
    <row r="74" spans="1:26" x14ac:dyDescent="0.25">
      <c r="S74" s="112" t="s">
        <v>47</v>
      </c>
      <c r="T74" s="112"/>
      <c r="U74" s="109"/>
      <c r="V74" s="109">
        <v>885</v>
      </c>
      <c r="W74" s="109">
        <v>762</v>
      </c>
      <c r="X74" s="109">
        <v>918</v>
      </c>
      <c r="Y74" s="109">
        <v>825</v>
      </c>
      <c r="Z74" s="109">
        <v>877</v>
      </c>
    </row>
    <row r="75" spans="1:26" x14ac:dyDescent="0.25">
      <c r="S75" s="112" t="s">
        <v>48</v>
      </c>
      <c r="T75" s="112"/>
      <c r="U75" s="109"/>
      <c r="V75" s="109">
        <v>396</v>
      </c>
      <c r="W75" s="109">
        <v>352</v>
      </c>
      <c r="X75" s="109">
        <v>459</v>
      </c>
      <c r="Y75" s="109">
        <v>463</v>
      </c>
      <c r="Z75" s="109">
        <v>474</v>
      </c>
    </row>
    <row r="76" spans="1:26" x14ac:dyDescent="0.25">
      <c r="S76" s="112" t="s">
        <v>49</v>
      </c>
      <c r="T76" s="112"/>
      <c r="U76" s="109"/>
      <c r="V76" s="109">
        <v>137</v>
      </c>
      <c r="W76" s="109">
        <v>107</v>
      </c>
      <c r="X76" s="109">
        <v>142</v>
      </c>
      <c r="Y76" s="109">
        <v>147</v>
      </c>
      <c r="Z76" s="109">
        <v>158</v>
      </c>
    </row>
    <row r="77" spans="1:26" x14ac:dyDescent="0.25">
      <c r="S77" s="112" t="s">
        <v>50</v>
      </c>
      <c r="T77" s="112"/>
      <c r="U77" s="109"/>
      <c r="V77" s="109">
        <v>60</v>
      </c>
      <c r="W77" s="109">
        <v>38</v>
      </c>
      <c r="X77" s="109">
        <v>37</v>
      </c>
      <c r="Y77" s="109">
        <v>58</v>
      </c>
      <c r="Z77" s="109">
        <v>58</v>
      </c>
    </row>
    <row r="78" spans="1:26" x14ac:dyDescent="0.25">
      <c r="S78" s="112" t="s">
        <v>51</v>
      </c>
      <c r="T78" s="112"/>
      <c r="U78" s="109"/>
      <c r="V78" s="109">
        <v>13</v>
      </c>
      <c r="W78" s="109">
        <v>10</v>
      </c>
      <c r="X78" s="109">
        <v>17</v>
      </c>
      <c r="Y78" s="109">
        <v>15</v>
      </c>
      <c r="Z78" s="109">
        <v>19</v>
      </c>
    </row>
    <row r="79" spans="1:26" x14ac:dyDescent="0.25">
      <c r="S79" s="112" t="s">
        <v>52</v>
      </c>
      <c r="T79" s="112"/>
      <c r="U79" s="109"/>
      <c r="V79" s="109">
        <v>15</v>
      </c>
      <c r="W79" s="109">
        <v>11</v>
      </c>
      <c r="X79" s="109">
        <v>4</v>
      </c>
      <c r="Y79" s="109">
        <v>7</v>
      </c>
      <c r="Z79" s="109">
        <v>6</v>
      </c>
    </row>
    <row r="80" spans="1:26" x14ac:dyDescent="0.25">
      <c r="S80" s="115" t="s">
        <v>53</v>
      </c>
      <c r="T80" s="115"/>
      <c r="U80" s="109"/>
      <c r="V80" s="109">
        <v>16276</v>
      </c>
      <c r="W80" s="109">
        <v>14229</v>
      </c>
      <c r="X80" s="109">
        <v>15601</v>
      </c>
      <c r="Y80" s="109">
        <v>15471</v>
      </c>
      <c r="Z80" s="109">
        <v>16602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Alice Springs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970</v>
      </c>
      <c r="W83" s="109">
        <v>903</v>
      </c>
      <c r="X83" s="109">
        <v>952</v>
      </c>
      <c r="Y83" s="109">
        <v>932</v>
      </c>
      <c r="Z83" s="109">
        <v>940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1280</v>
      </c>
      <c r="W84" s="109">
        <v>1154</v>
      </c>
      <c r="X84" s="109">
        <v>1279</v>
      </c>
      <c r="Y84" s="109">
        <v>1218</v>
      </c>
      <c r="Z84" s="109">
        <v>1229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1718</v>
      </c>
      <c r="W85" s="109">
        <v>1673</v>
      </c>
      <c r="X85" s="109">
        <v>1692</v>
      </c>
      <c r="Y85" s="109">
        <v>1656</v>
      </c>
      <c r="Z85" s="109">
        <v>1665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32,491</v>
      </c>
      <c r="D86" s="93">
        <f t="shared" ref="D86:D91" si="4">AD4</f>
        <v>6.1138508769065014E-2</v>
      </c>
      <c r="E86" s="94">
        <f t="shared" ref="E86:E91" si="5">AD4</f>
        <v>6.1138508769065014E-2</v>
      </c>
      <c r="F86" s="93">
        <f t="shared" ref="F86:F91" si="6">AF4</f>
        <v>5.9133126934984848E-3</v>
      </c>
      <c r="G86" s="94">
        <f t="shared" ref="G86:G91" si="7">AF4</f>
        <v>5.9133126934984848E-3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1721</v>
      </c>
      <c r="W86" s="109">
        <v>1379</v>
      </c>
      <c r="X86" s="109">
        <v>1701</v>
      </c>
      <c r="Y86" s="109">
        <v>1630</v>
      </c>
      <c r="Z86" s="109">
        <v>1654</v>
      </c>
    </row>
    <row r="87" spans="1:30" ht="15" customHeight="1" x14ac:dyDescent="0.25">
      <c r="A87" s="95" t="s">
        <v>4</v>
      </c>
      <c r="B87" s="48"/>
      <c r="C87" s="56" t="str">
        <f t="shared" si="3"/>
        <v>15,859</v>
      </c>
      <c r="D87" s="93">
        <f t="shared" si="4"/>
        <v>4.915321513627946E-2</v>
      </c>
      <c r="E87" s="94">
        <f t="shared" si="5"/>
        <v>4.915321513627946E-2</v>
      </c>
      <c r="F87" s="93">
        <f t="shared" si="6"/>
        <v>-1.0544047916146715E-2</v>
      </c>
      <c r="G87" s="94">
        <f t="shared" si="7"/>
        <v>-1.0544047916146715E-2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477</v>
      </c>
      <c r="W87" s="109">
        <v>443</v>
      </c>
      <c r="X87" s="109">
        <v>444</v>
      </c>
      <c r="Y87" s="109">
        <v>408</v>
      </c>
      <c r="Z87" s="109">
        <v>415</v>
      </c>
    </row>
    <row r="88" spans="1:30" ht="15" customHeight="1" x14ac:dyDescent="0.25">
      <c r="A88" s="95" t="s">
        <v>5</v>
      </c>
      <c r="B88" s="48"/>
      <c r="C88" s="56" t="str">
        <f t="shared" si="3"/>
        <v>16,604</v>
      </c>
      <c r="D88" s="93">
        <f t="shared" si="4"/>
        <v>7.3233792256479857E-2</v>
      </c>
      <c r="E88" s="94">
        <f t="shared" si="5"/>
        <v>7.3233792256479857E-2</v>
      </c>
      <c r="F88" s="93">
        <f t="shared" si="6"/>
        <v>2.0215053763440904E-2</v>
      </c>
      <c r="G88" s="94">
        <f t="shared" si="7"/>
        <v>2.0215053763440904E-2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396</v>
      </c>
      <c r="W88" s="109">
        <v>382</v>
      </c>
      <c r="X88" s="109">
        <v>390</v>
      </c>
      <c r="Y88" s="109">
        <v>364</v>
      </c>
      <c r="Z88" s="109">
        <v>360</v>
      </c>
    </row>
    <row r="89" spans="1:30" ht="15" customHeight="1" x14ac:dyDescent="0.25">
      <c r="A89" s="48" t="s">
        <v>6</v>
      </c>
      <c r="B89" s="48"/>
      <c r="C89" s="56" t="str">
        <f t="shared" si="3"/>
        <v>19,296</v>
      </c>
      <c r="D89" s="93">
        <f t="shared" si="4"/>
        <v>7.8345346286430306E-3</v>
      </c>
      <c r="E89" s="94">
        <f t="shared" si="5"/>
        <v>7.8345346286430306E-3</v>
      </c>
      <c r="F89" s="93">
        <f t="shared" si="6"/>
        <v>-7.7937592583743442E-2</v>
      </c>
      <c r="G89" s="94">
        <f t="shared" si="7"/>
        <v>-7.7937592583743442E-2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642</v>
      </c>
      <c r="W89" s="109">
        <v>563</v>
      </c>
      <c r="X89" s="109">
        <v>600</v>
      </c>
      <c r="Y89" s="109">
        <v>590</v>
      </c>
      <c r="Z89" s="109">
        <v>529</v>
      </c>
    </row>
    <row r="90" spans="1:30" ht="15" customHeight="1" x14ac:dyDescent="0.25">
      <c r="A90" s="48" t="s">
        <v>96</v>
      </c>
      <c r="B90" s="48"/>
      <c r="C90" s="56" t="str">
        <f t="shared" si="3"/>
        <v>$46,936</v>
      </c>
      <c r="D90" s="93">
        <f t="shared" si="4"/>
        <v>-4.0683477326487472E-3</v>
      </c>
      <c r="E90" s="94">
        <f t="shared" si="5"/>
        <v>-4.0683477326487472E-3</v>
      </c>
      <c r="F90" s="93">
        <f t="shared" si="6"/>
        <v>0.10589914855997873</v>
      </c>
      <c r="G90" s="94">
        <f t="shared" si="7"/>
        <v>0.10589914855997873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1000</v>
      </c>
      <c r="W90" s="109">
        <v>860</v>
      </c>
      <c r="X90" s="109">
        <v>1006</v>
      </c>
      <c r="Y90" s="109">
        <v>934</v>
      </c>
      <c r="Z90" s="109">
        <v>948</v>
      </c>
    </row>
    <row r="91" spans="1:30" ht="15" customHeight="1" x14ac:dyDescent="0.25">
      <c r="A91" s="48" t="s">
        <v>7</v>
      </c>
      <c r="B91" s="48"/>
      <c r="C91" s="56" t="str">
        <f t="shared" si="3"/>
        <v>$1,357.8 mil</v>
      </c>
      <c r="D91" s="93">
        <f t="shared" si="4"/>
        <v>5.1494867578681491E-2</v>
      </c>
      <c r="E91" s="94">
        <f t="shared" si="5"/>
        <v>5.1494867578681491E-2</v>
      </c>
      <c r="F91" s="93">
        <f t="shared" si="6"/>
        <v>0.11334396399285374</v>
      </c>
      <c r="G91" s="94">
        <f t="shared" si="7"/>
        <v>0.11334396399285374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10438</v>
      </c>
      <c r="W91" s="109">
        <v>8731</v>
      </c>
      <c r="X91" s="109">
        <v>9992</v>
      </c>
      <c r="Y91" s="109">
        <v>9526</v>
      </c>
      <c r="Z91" s="109">
        <v>9521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893</v>
      </c>
      <c r="W93" s="109">
        <v>819</v>
      </c>
      <c r="X93" s="109">
        <v>890</v>
      </c>
      <c r="Y93" s="109">
        <v>878</v>
      </c>
      <c r="Z93" s="109">
        <v>895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2371</v>
      </c>
      <c r="W94" s="109">
        <v>2171</v>
      </c>
      <c r="X94" s="109">
        <v>2371</v>
      </c>
      <c r="Y94" s="109">
        <v>2323</v>
      </c>
      <c r="Z94" s="109">
        <v>2304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280</v>
      </c>
      <c r="W95" s="109">
        <v>264</v>
      </c>
      <c r="X95" s="109">
        <v>294</v>
      </c>
      <c r="Y95" s="109">
        <v>271</v>
      </c>
      <c r="Z95" s="109">
        <v>287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2003</v>
      </c>
      <c r="W96" s="109">
        <v>1570</v>
      </c>
      <c r="X96" s="109">
        <v>2009</v>
      </c>
      <c r="Y96" s="109">
        <v>1878</v>
      </c>
      <c r="Z96" s="109">
        <v>1935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1672</v>
      </c>
      <c r="W97" s="109">
        <v>1615</v>
      </c>
      <c r="X97" s="109">
        <v>1596</v>
      </c>
      <c r="Y97" s="109">
        <v>1575</v>
      </c>
      <c r="Z97" s="109">
        <v>1587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630</v>
      </c>
      <c r="W98" s="109">
        <v>602</v>
      </c>
      <c r="X98" s="109">
        <v>614</v>
      </c>
      <c r="Y98" s="109">
        <v>565</v>
      </c>
      <c r="Z98" s="109">
        <v>548</v>
      </c>
    </row>
    <row r="99" spans="1:32" ht="15" customHeight="1" x14ac:dyDescent="0.25">
      <c r="S99" s="112" t="s">
        <v>130</v>
      </c>
      <c r="T99" s="112"/>
      <c r="U99" s="109"/>
      <c r="V99" s="109">
        <v>72</v>
      </c>
      <c r="W99" s="109">
        <v>55</v>
      </c>
      <c r="X99" s="109">
        <v>67</v>
      </c>
      <c r="Y99" s="109">
        <v>62</v>
      </c>
      <c r="Z99" s="109">
        <v>76</v>
      </c>
    </row>
    <row r="100" spans="1:32" ht="15" customHeight="1" x14ac:dyDescent="0.25">
      <c r="S100" s="112" t="s">
        <v>58</v>
      </c>
      <c r="T100" s="112"/>
      <c r="U100" s="109"/>
      <c r="V100" s="109">
        <v>581</v>
      </c>
      <c r="W100" s="109">
        <v>548</v>
      </c>
      <c r="X100" s="109">
        <v>576</v>
      </c>
      <c r="Y100" s="109">
        <v>511</v>
      </c>
      <c r="Z100" s="109">
        <v>540</v>
      </c>
    </row>
    <row r="101" spans="1:32" x14ac:dyDescent="0.25">
      <c r="A101" s="16"/>
      <c r="S101" s="115" t="s">
        <v>53</v>
      </c>
      <c r="T101" s="115"/>
      <c r="U101" s="109"/>
      <c r="V101" s="109">
        <v>10485</v>
      </c>
      <c r="W101" s="109">
        <v>8784</v>
      </c>
      <c r="X101" s="109">
        <v>10009</v>
      </c>
      <c r="Y101" s="109">
        <v>9589</v>
      </c>
      <c r="Z101" s="109">
        <v>9753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21149</v>
      </c>
      <c r="W104" s="109">
        <v>19114</v>
      </c>
      <c r="X104" s="109">
        <v>20715</v>
      </c>
      <c r="Y104" s="109">
        <v>20541</v>
      </c>
      <c r="Z104" s="109">
        <v>22434</v>
      </c>
      <c r="AB104" s="106" t="str">
        <f>TEXT(Z104,"###,###")</f>
        <v>22,434</v>
      </c>
      <c r="AD104" s="127">
        <f>Z104/($Z$4)*100</f>
        <v>69.046812963589915</v>
      </c>
      <c r="AF104" s="106"/>
    </row>
    <row r="105" spans="1:32" x14ac:dyDescent="0.25">
      <c r="S105" s="112" t="s">
        <v>17</v>
      </c>
      <c r="T105" s="112"/>
      <c r="U105" s="109"/>
      <c r="V105" s="109">
        <v>7424</v>
      </c>
      <c r="W105" s="109">
        <v>7624</v>
      </c>
      <c r="X105" s="109">
        <v>8886</v>
      </c>
      <c r="Y105" s="109">
        <v>8904</v>
      </c>
      <c r="Z105" s="109">
        <v>8782</v>
      </c>
      <c r="AB105" s="106" t="str">
        <f>TEXT(Z105,"###,###")</f>
        <v>8,782</v>
      </c>
      <c r="AD105" s="127">
        <f>Z105/($Z$4)*100</f>
        <v>27.029023421870672</v>
      </c>
      <c r="AF105" s="106"/>
    </row>
    <row r="106" spans="1:32" x14ac:dyDescent="0.25">
      <c r="S106" s="115" t="s">
        <v>53</v>
      </c>
      <c r="T106" s="115"/>
      <c r="U106" s="117"/>
      <c r="V106" s="117">
        <v>28573</v>
      </c>
      <c r="W106" s="117">
        <v>26738</v>
      </c>
      <c r="X106" s="117">
        <v>29601</v>
      </c>
      <c r="Y106" s="117">
        <v>29445</v>
      </c>
      <c r="Z106" s="117">
        <v>31216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3544</v>
      </c>
      <c r="W108" s="109">
        <v>2599</v>
      </c>
      <c r="X108" s="109">
        <v>2802</v>
      </c>
      <c r="Y108" s="109">
        <v>3043</v>
      </c>
      <c r="Z108" s="109">
        <v>3068</v>
      </c>
      <c r="AB108" s="106" t="str">
        <f>TEXT(Z108,"###,###")</f>
        <v>3,068</v>
      </c>
      <c r="AD108" s="127">
        <f>Z108/($Z$4)*100</f>
        <v>9.4426148779662054</v>
      </c>
      <c r="AF108" s="106"/>
    </row>
    <row r="109" spans="1:32" x14ac:dyDescent="0.25">
      <c r="S109" s="112" t="s">
        <v>20</v>
      </c>
      <c r="T109" s="112"/>
      <c r="U109" s="109"/>
      <c r="V109" s="109">
        <v>4770</v>
      </c>
      <c r="W109" s="109">
        <v>4126</v>
      </c>
      <c r="X109" s="109">
        <v>4731</v>
      </c>
      <c r="Y109" s="109">
        <v>4758</v>
      </c>
      <c r="Z109" s="109">
        <v>4851</v>
      </c>
      <c r="AB109" s="106" t="str">
        <f>TEXT(Z109,"###,###")</f>
        <v>4,851</v>
      </c>
      <c r="AD109" s="127">
        <f>Z109/($Z$4)*100</f>
        <v>14.930288387553475</v>
      </c>
      <c r="AF109" s="106"/>
    </row>
    <row r="110" spans="1:32" x14ac:dyDescent="0.25">
      <c r="S110" s="112" t="s">
        <v>21</v>
      </c>
      <c r="T110" s="112"/>
      <c r="U110" s="109"/>
      <c r="V110" s="109">
        <v>10497</v>
      </c>
      <c r="W110" s="109">
        <v>8902</v>
      </c>
      <c r="X110" s="109">
        <v>10248</v>
      </c>
      <c r="Y110" s="109">
        <v>9086</v>
      </c>
      <c r="Z110" s="109">
        <v>10299</v>
      </c>
      <c r="AB110" s="106" t="str">
        <f>TEXT(Z110,"###,###")</f>
        <v>10,299</v>
      </c>
      <c r="AD110" s="127">
        <f>Z110/($Z$4)*100</f>
        <v>31.698008679326584</v>
      </c>
      <c r="AF110" s="106"/>
    </row>
    <row r="111" spans="1:32" x14ac:dyDescent="0.25">
      <c r="S111" s="112" t="s">
        <v>22</v>
      </c>
      <c r="T111" s="112"/>
      <c r="U111" s="109"/>
      <c r="V111" s="109">
        <v>10064</v>
      </c>
      <c r="W111" s="109">
        <v>10911</v>
      </c>
      <c r="X111" s="109">
        <v>11633</v>
      </c>
      <c r="Y111" s="109">
        <v>12558</v>
      </c>
      <c r="Z111" s="109">
        <v>12992</v>
      </c>
      <c r="AB111" s="106" t="str">
        <f>TEXT(Z111,"###,###")</f>
        <v>12,992</v>
      </c>
      <c r="AD111" s="127">
        <f>Z111/($Z$4)*100</f>
        <v>39.986457788310609</v>
      </c>
      <c r="AF111" s="106"/>
    </row>
    <row r="112" spans="1:32" x14ac:dyDescent="0.25">
      <c r="S112" s="115" t="s">
        <v>53</v>
      </c>
      <c r="T112" s="115"/>
      <c r="U112" s="109"/>
      <c r="V112" s="109">
        <v>32303</v>
      </c>
      <c r="W112" s="109">
        <v>27704</v>
      </c>
      <c r="X112" s="109">
        <v>30590</v>
      </c>
      <c r="Y112" s="109">
        <v>30619</v>
      </c>
      <c r="Z112" s="109">
        <v>32493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40.04</v>
      </c>
      <c r="W118" s="128">
        <v>39.840000000000003</v>
      </c>
      <c r="X118" s="128">
        <v>40.450000000000003</v>
      </c>
      <c r="Y118" s="128">
        <v>40.619999999999997</v>
      </c>
      <c r="Z118" s="128">
        <v>40.590000000000003</v>
      </c>
      <c r="AB118" s="106" t="str">
        <f>TEXT(Z118,"##.0")</f>
        <v>40.6</v>
      </c>
    </row>
    <row r="120" spans="19:32" x14ac:dyDescent="0.25">
      <c r="S120" s="98" t="s">
        <v>98</v>
      </c>
      <c r="T120" s="109"/>
      <c r="U120" s="109"/>
      <c r="V120" s="109">
        <v>19198</v>
      </c>
      <c r="W120" s="109">
        <v>15939</v>
      </c>
      <c r="X120" s="109">
        <v>18254</v>
      </c>
      <c r="Y120" s="109">
        <v>17353</v>
      </c>
      <c r="Z120" s="109">
        <v>17485</v>
      </c>
      <c r="AB120" s="106" t="str">
        <f>TEXT(Z120,"###,###")</f>
        <v>17,485</v>
      </c>
    </row>
    <row r="121" spans="19:32" x14ac:dyDescent="0.25">
      <c r="S121" s="98" t="s">
        <v>99</v>
      </c>
      <c r="T121" s="109"/>
      <c r="U121" s="109"/>
      <c r="V121" s="109">
        <v>621</v>
      </c>
      <c r="W121" s="109">
        <v>512</v>
      </c>
      <c r="X121" s="109">
        <v>567</v>
      </c>
      <c r="Y121" s="109">
        <v>544</v>
      </c>
      <c r="Z121" s="109">
        <v>521</v>
      </c>
      <c r="AB121" s="106" t="str">
        <f>TEXT(Z121,"###,###")</f>
        <v>521</v>
      </c>
    </row>
    <row r="122" spans="19:32" x14ac:dyDescent="0.25">
      <c r="S122" s="98" t="s">
        <v>100</v>
      </c>
      <c r="T122" s="109"/>
      <c r="U122" s="109"/>
      <c r="V122" s="109">
        <v>1110</v>
      </c>
      <c r="W122" s="109">
        <v>1072</v>
      </c>
      <c r="X122" s="109">
        <v>1174</v>
      </c>
      <c r="Y122" s="109">
        <v>1245</v>
      </c>
      <c r="Z122" s="109">
        <v>1297</v>
      </c>
      <c r="AB122" s="106" t="str">
        <f>TEXT(Z122,"###,###")</f>
        <v>1,297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20308</v>
      </c>
      <c r="W124" s="109">
        <v>17011</v>
      </c>
      <c r="X124" s="109">
        <v>19428</v>
      </c>
      <c r="Y124" s="109">
        <v>18598</v>
      </c>
      <c r="Z124" s="109">
        <v>18782</v>
      </c>
      <c r="AB124" s="106" t="str">
        <f>TEXT(Z124,"###,###")</f>
        <v>18,782</v>
      </c>
      <c r="AD124" s="124">
        <f>Z124/$Z$7*100</f>
        <v>97.33623548922057</v>
      </c>
    </row>
    <row r="125" spans="19:32" x14ac:dyDescent="0.25">
      <c r="S125" s="98" t="s">
        <v>102</v>
      </c>
      <c r="T125" s="109"/>
      <c r="U125" s="109"/>
      <c r="V125" s="109">
        <v>1731</v>
      </c>
      <c r="W125" s="109">
        <v>1584</v>
      </c>
      <c r="X125" s="109">
        <v>1741</v>
      </c>
      <c r="Y125" s="109">
        <v>1789</v>
      </c>
      <c r="Z125" s="109">
        <v>1818</v>
      </c>
      <c r="AB125" s="106" t="str">
        <f>TEXT(Z125,"###,###")</f>
        <v>1,818</v>
      </c>
      <c r="AD125" s="124">
        <f>Z125/$Z$7*100</f>
        <v>9.4216417910447756</v>
      </c>
    </row>
    <row r="127" spans="19:32" x14ac:dyDescent="0.25">
      <c r="S127" s="98" t="s">
        <v>103</v>
      </c>
      <c r="T127" s="109"/>
      <c r="U127" s="109"/>
      <c r="V127" s="109">
        <v>10437</v>
      </c>
      <c r="W127" s="109">
        <v>8734</v>
      </c>
      <c r="X127" s="109">
        <v>9989</v>
      </c>
      <c r="Y127" s="109">
        <v>9528</v>
      </c>
      <c r="Z127" s="109">
        <v>9519</v>
      </c>
      <c r="AB127" s="106" t="str">
        <f>TEXT(Z127,"###,###")</f>
        <v>9,519</v>
      </c>
      <c r="AD127" s="124">
        <f>Z127/$Z$7*100</f>
        <v>49.331467661691541</v>
      </c>
    </row>
    <row r="128" spans="19:32" x14ac:dyDescent="0.25">
      <c r="S128" s="98" t="s">
        <v>104</v>
      </c>
      <c r="T128" s="109"/>
      <c r="U128" s="109"/>
      <c r="V128" s="109">
        <v>10485</v>
      </c>
      <c r="W128" s="109">
        <v>8782</v>
      </c>
      <c r="X128" s="109">
        <v>10012</v>
      </c>
      <c r="Y128" s="109">
        <v>9593</v>
      </c>
      <c r="Z128" s="109">
        <v>9750</v>
      </c>
      <c r="AB128" s="106" t="str">
        <f>TEXT(Z128,"###,###")</f>
        <v>9,750</v>
      </c>
      <c r="AD128" s="124">
        <f>Z128/$Z$7*100</f>
        <v>50.528606965174127</v>
      </c>
    </row>
    <row r="130" spans="19:20" x14ac:dyDescent="0.25">
      <c r="S130" s="98" t="s">
        <v>156</v>
      </c>
      <c r="T130" s="124">
        <v>90.614635157545607</v>
      </c>
    </row>
    <row r="131" spans="19:20" x14ac:dyDescent="0.25">
      <c r="S131" s="98" t="s">
        <v>157</v>
      </c>
      <c r="T131" s="124">
        <v>2.7000414593698174</v>
      </c>
    </row>
    <row r="132" spans="19:20" x14ac:dyDescent="0.25">
      <c r="S132" s="98" t="s">
        <v>158</v>
      </c>
      <c r="T132" s="124">
        <v>6.7216003316749582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03D9FBE-6CF2-43F5-80A1-40838BDC25C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A2780357-946B-4E8E-9E9B-DC07399FC33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3275D799-F9CB-41F6-841B-EA9E3650BA4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2E277F5E-6346-43A5-BBE2-5F2CA9C3885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666B-91BE-47F5-A7AF-E0EC98DA34EA}">
  <sheetPr codeName="Sheet17">
    <tabColor theme="4" tint="-0.249977111117893"/>
  </sheetPr>
  <dimension ref="A1:N58"/>
  <sheetViews>
    <sheetView topLeftCell="A57" workbookViewId="0">
      <selection activeCell="A99" sqref="A99"/>
    </sheetView>
  </sheetViews>
  <sheetFormatPr defaultRowHeight="15" x14ac:dyDescent="0.25"/>
  <cols>
    <col min="1" max="1" width="43.140625" bestFit="1" customWidth="1"/>
    <col min="2" max="2" width="14.85546875" bestFit="1" customWidth="1"/>
    <col min="3" max="3" width="16.7109375" bestFit="1" customWidth="1"/>
    <col min="4" max="8" width="14.85546875" bestFit="1" customWidth="1"/>
    <col min="9" max="9" width="7.85546875" customWidth="1"/>
    <col min="10" max="10" width="11.5703125" bestFit="1" customWidth="1"/>
    <col min="11" max="11" width="5.28515625" customWidth="1"/>
    <col min="13" max="13" width="4.28515625" customWidth="1"/>
  </cols>
  <sheetData>
    <row r="1" spans="1:14" ht="18" thickBot="1" x14ac:dyDescent="0.35">
      <c r="A1" s="49" t="str">
        <f>C3</f>
        <v>Northern Territory</v>
      </c>
      <c r="B1" s="49"/>
      <c r="C1" s="49"/>
      <c r="D1" s="49"/>
      <c r="E1" s="49"/>
      <c r="F1" s="49"/>
      <c r="G1" s="50">
        <f>G3</f>
        <v>7</v>
      </c>
      <c r="H1" s="50"/>
      <c r="J1" s="147" t="s">
        <v>23</v>
      </c>
      <c r="K1" s="147"/>
      <c r="L1" s="147"/>
      <c r="M1" s="147"/>
      <c r="N1" s="147"/>
    </row>
    <row r="2" spans="1:14" ht="18.75" thickTop="1" thickBot="1" x14ac:dyDescent="0.35">
      <c r="A2" s="49"/>
      <c r="B2" s="51" t="s">
        <v>59</v>
      </c>
      <c r="C2" s="51" t="s">
        <v>89</v>
      </c>
      <c r="D2" s="51" t="s">
        <v>125</v>
      </c>
      <c r="E2" s="51" t="s">
        <v>134</v>
      </c>
      <c r="F2" s="51" t="s">
        <v>155</v>
      </c>
      <c r="G2" s="51" t="s">
        <v>163</v>
      </c>
      <c r="H2" s="51" t="s">
        <v>169</v>
      </c>
      <c r="J2" s="147" t="str">
        <f>$H$2</f>
        <v>2021-22</v>
      </c>
      <c r="K2" s="147"/>
      <c r="L2" s="147"/>
      <c r="M2" s="147"/>
      <c r="N2" s="147"/>
    </row>
    <row r="3" spans="1:14" ht="16.5" thickTop="1" thickBot="1" x14ac:dyDescent="0.3">
      <c r="C3" t="s">
        <v>151</v>
      </c>
      <c r="G3" s="3">
        <v>7</v>
      </c>
      <c r="H3" s="3"/>
      <c r="J3" s="20" t="s">
        <v>24</v>
      </c>
      <c r="L3" s="21" t="s">
        <v>25</v>
      </c>
      <c r="N3" s="21" t="s">
        <v>26</v>
      </c>
    </row>
    <row r="4" spans="1:14" x14ac:dyDescent="0.25">
      <c r="A4" s="24" t="s">
        <v>27</v>
      </c>
      <c r="B4" s="31"/>
      <c r="C4" s="31"/>
      <c r="D4" s="31">
        <v>209769</v>
      </c>
      <c r="E4" s="31">
        <v>206085</v>
      </c>
      <c r="F4" s="31">
        <v>200656</v>
      </c>
      <c r="G4" s="31">
        <v>211826</v>
      </c>
      <c r="H4" s="31">
        <v>228310</v>
      </c>
      <c r="J4" s="25" t="str">
        <f>TEXT(H4,"#,###,###")</f>
        <v>228,310</v>
      </c>
      <c r="L4" s="26">
        <f>H4/G4-1</f>
        <v>7.7818586953442903E-2</v>
      </c>
      <c r="N4" s="26">
        <f>H4/D4-1</f>
        <v>8.8387702663405898E-2</v>
      </c>
    </row>
    <row r="5" spans="1:14" x14ac:dyDescent="0.25">
      <c r="A5" s="27" t="s">
        <v>4</v>
      </c>
      <c r="B5" s="31"/>
      <c r="C5" s="31"/>
      <c r="D5" s="31">
        <v>111119</v>
      </c>
      <c r="E5" s="31">
        <v>107787</v>
      </c>
      <c r="F5" s="31">
        <v>105070</v>
      </c>
      <c r="G5" s="31">
        <v>110279</v>
      </c>
      <c r="H5" s="31">
        <v>117687</v>
      </c>
      <c r="J5" s="25" t="str">
        <f>TEXT(H5,"#,###,###")</f>
        <v>117,687</v>
      </c>
      <c r="L5" s="26">
        <f t="shared" ref="L5:L9" si="0">H5/G5-1</f>
        <v>6.7175074130160883E-2</v>
      </c>
      <c r="N5" s="26">
        <f t="shared" ref="N5:N8" si="1">H5/D5-1</f>
        <v>5.910780334596244E-2</v>
      </c>
    </row>
    <row r="6" spans="1:14" x14ac:dyDescent="0.25">
      <c r="A6" s="27" t="s">
        <v>5</v>
      </c>
      <c r="B6" s="31"/>
      <c r="C6" s="31"/>
      <c r="D6" s="31">
        <v>98650</v>
      </c>
      <c r="E6" s="31">
        <v>98303</v>
      </c>
      <c r="F6" s="31">
        <v>95583</v>
      </c>
      <c r="G6" s="31">
        <v>101319</v>
      </c>
      <c r="H6" s="31">
        <v>110413</v>
      </c>
      <c r="J6" s="25" t="str">
        <f>TEXT(H6,"#,###,###")</f>
        <v>110,413</v>
      </c>
      <c r="L6" s="26">
        <f t="shared" si="0"/>
        <v>8.9756116819155407E-2</v>
      </c>
      <c r="N6" s="26">
        <f t="shared" si="1"/>
        <v>0.11923973644196662</v>
      </c>
    </row>
    <row r="7" spans="1:14" x14ac:dyDescent="0.25">
      <c r="A7" s="24" t="s">
        <v>6</v>
      </c>
      <c r="B7" s="31"/>
      <c r="C7" s="31"/>
      <c r="D7" s="31">
        <v>138852</v>
      </c>
      <c r="E7" s="31">
        <v>136553</v>
      </c>
      <c r="F7" s="31">
        <v>135494</v>
      </c>
      <c r="G7" s="31">
        <v>135880</v>
      </c>
      <c r="H7" s="31">
        <v>139592</v>
      </c>
      <c r="J7" s="25" t="str">
        <f>TEXT(H7,"#,###,###")</f>
        <v>139,592</v>
      </c>
      <c r="L7" s="26">
        <f t="shared" si="0"/>
        <v>2.7318221960553446E-2</v>
      </c>
      <c r="N7" s="26">
        <f t="shared" si="1"/>
        <v>5.3294154927547854E-3</v>
      </c>
    </row>
    <row r="8" spans="1:14" x14ac:dyDescent="0.25">
      <c r="A8" s="24" t="s">
        <v>28</v>
      </c>
      <c r="B8" s="31"/>
      <c r="C8" s="31"/>
      <c r="D8" s="31">
        <v>48519</v>
      </c>
      <c r="E8" s="31">
        <v>48816</v>
      </c>
      <c r="F8" s="31">
        <v>48329.32</v>
      </c>
      <c r="G8" s="31">
        <v>50169</v>
      </c>
      <c r="H8" s="31">
        <v>50280.88</v>
      </c>
      <c r="J8" s="25" t="str">
        <f>TEXT(H8,"$###,###")</f>
        <v>$50,281</v>
      </c>
      <c r="L8" s="26">
        <f t="shared" si="0"/>
        <v>2.2300623891247096E-3</v>
      </c>
      <c r="N8" s="26">
        <f t="shared" si="1"/>
        <v>3.6313196891939237E-2</v>
      </c>
    </row>
    <row r="9" spans="1:14" x14ac:dyDescent="0.25">
      <c r="A9" s="24" t="s">
        <v>7</v>
      </c>
      <c r="B9" s="31"/>
      <c r="C9" s="31"/>
      <c r="D9" s="31">
        <v>9193220841</v>
      </c>
      <c r="E9" s="31">
        <v>9001190553</v>
      </c>
      <c r="F9" s="31">
        <v>9011100073</v>
      </c>
      <c r="G9" s="31">
        <v>9469285149</v>
      </c>
      <c r="H9" s="31">
        <v>10078216929</v>
      </c>
      <c r="J9" s="25" t="str">
        <f>TEXT(H9/1000000000,"$#,###.0")&amp;" bil"</f>
        <v>$10.1 bil</v>
      </c>
      <c r="L9" s="26">
        <f t="shared" si="0"/>
        <v>6.4305992524082534E-2</v>
      </c>
      <c r="N9" s="26">
        <f>H9/D9-1</f>
        <v>9.6266162132545352E-2</v>
      </c>
    </row>
    <row r="10" spans="1:14" x14ac:dyDescent="0.25">
      <c r="A10" s="24"/>
    </row>
    <row r="11" spans="1:14" x14ac:dyDescent="0.25">
      <c r="A11" s="24" t="s">
        <v>29</v>
      </c>
      <c r="B11" s="31"/>
      <c r="C11" s="31"/>
      <c r="D11" s="31">
        <v>197374</v>
      </c>
      <c r="E11" s="31">
        <v>193279</v>
      </c>
      <c r="F11" s="31">
        <v>187251</v>
      </c>
      <c r="G11" s="31">
        <v>197708</v>
      </c>
      <c r="H11" s="31">
        <v>213841</v>
      </c>
    </row>
    <row r="12" spans="1:14" x14ac:dyDescent="0.25">
      <c r="A12" s="24" t="s">
        <v>30</v>
      </c>
      <c r="B12" s="31"/>
      <c r="C12" s="31"/>
      <c r="D12" s="31">
        <v>12394</v>
      </c>
      <c r="E12" s="31">
        <v>12806</v>
      </c>
      <c r="F12" s="31">
        <v>13409</v>
      </c>
      <c r="G12" s="31">
        <v>14118</v>
      </c>
      <c r="H12" s="31">
        <v>14466</v>
      </c>
    </row>
    <row r="13" spans="1:14" x14ac:dyDescent="0.25">
      <c r="A13" s="24"/>
      <c r="B13" s="24"/>
    </row>
    <row r="14" spans="1:14" ht="15.75" thickBot="1" x14ac:dyDescent="0.3">
      <c r="A14" s="33" t="s">
        <v>31</v>
      </c>
      <c r="B14" s="33"/>
      <c r="C14" s="20"/>
      <c r="D14" s="20"/>
      <c r="E14" s="20"/>
      <c r="F14" s="20"/>
      <c r="G14" s="20"/>
      <c r="H14" s="20"/>
      <c r="J14" s="33" t="s">
        <v>32</v>
      </c>
    </row>
    <row r="15" spans="1:14" x14ac:dyDescent="0.25">
      <c r="A15" s="37" t="s">
        <v>60</v>
      </c>
      <c r="B15" s="37"/>
      <c r="C15" s="38"/>
      <c r="D15" s="38"/>
      <c r="E15" s="38"/>
      <c r="F15" s="38"/>
      <c r="G15" s="31">
        <v>4733</v>
      </c>
      <c r="H15" s="31">
        <v>4770</v>
      </c>
      <c r="J15" s="52">
        <f t="shared" ref="J15:J34" si="2">IF(H15="np",0,H15/$H$34)</f>
        <v>2.0893012010196842E-2</v>
      </c>
    </row>
    <row r="16" spans="1:14" x14ac:dyDescent="0.25">
      <c r="A16" s="37" t="s">
        <v>61</v>
      </c>
      <c r="B16" s="37"/>
      <c r="C16" s="38"/>
      <c r="D16" s="38"/>
      <c r="E16" s="38"/>
      <c r="F16" s="38"/>
      <c r="G16" s="31">
        <v>3463</v>
      </c>
      <c r="H16" s="31">
        <v>3552</v>
      </c>
      <c r="J16" s="52">
        <f t="shared" si="2"/>
        <v>1.5558066805077396E-2</v>
      </c>
    </row>
    <row r="17" spans="1:10" x14ac:dyDescent="0.25">
      <c r="A17" s="37" t="s">
        <v>62</v>
      </c>
      <c r="B17" s="37"/>
      <c r="C17" s="38"/>
      <c r="D17" s="38"/>
      <c r="E17" s="38"/>
      <c r="F17" s="38"/>
      <c r="G17" s="31">
        <v>5338</v>
      </c>
      <c r="H17" s="31">
        <v>5541</v>
      </c>
      <c r="J17" s="52">
        <f t="shared" si="2"/>
        <v>2.42700586055557E-2</v>
      </c>
    </row>
    <row r="18" spans="1:10" x14ac:dyDescent="0.25">
      <c r="A18" s="37" t="s">
        <v>63</v>
      </c>
      <c r="B18" s="37"/>
      <c r="C18" s="38"/>
      <c r="D18" s="38"/>
      <c r="E18" s="38"/>
      <c r="F18" s="38"/>
      <c r="G18" s="31">
        <v>1882</v>
      </c>
      <c r="H18" s="31">
        <v>1862</v>
      </c>
      <c r="J18" s="52">
        <f t="shared" si="2"/>
        <v>8.1557208308147833E-3</v>
      </c>
    </row>
    <row r="19" spans="1:10" x14ac:dyDescent="0.25">
      <c r="A19" s="37" t="s">
        <v>64</v>
      </c>
      <c r="B19" s="37"/>
      <c r="C19" s="38"/>
      <c r="D19" s="38"/>
      <c r="E19" s="38"/>
      <c r="F19" s="38"/>
      <c r="G19" s="31">
        <v>17247</v>
      </c>
      <c r="H19" s="31">
        <v>18178</v>
      </c>
      <c r="J19" s="52">
        <f t="shared" si="2"/>
        <v>7.962121013026377E-2</v>
      </c>
    </row>
    <row r="20" spans="1:10" x14ac:dyDescent="0.25">
      <c r="A20" s="37" t="s">
        <v>65</v>
      </c>
      <c r="B20" s="37"/>
      <c r="C20" s="38"/>
      <c r="D20" s="38"/>
      <c r="E20" s="38"/>
      <c r="F20" s="38"/>
      <c r="G20" s="31">
        <v>4551</v>
      </c>
      <c r="H20" s="31">
        <v>4581</v>
      </c>
      <c r="J20" s="52">
        <f t="shared" si="2"/>
        <v>2.0065175685264513E-2</v>
      </c>
    </row>
    <row r="21" spans="1:10" x14ac:dyDescent="0.25">
      <c r="A21" s="37" t="s">
        <v>66</v>
      </c>
      <c r="B21" s="37"/>
      <c r="C21" s="38"/>
      <c r="D21" s="38"/>
      <c r="E21" s="38"/>
      <c r="F21" s="38"/>
      <c r="G21" s="31">
        <v>17206</v>
      </c>
      <c r="H21" s="31">
        <v>19596</v>
      </c>
      <c r="J21" s="52">
        <f t="shared" si="2"/>
        <v>8.5832172610443874E-2</v>
      </c>
    </row>
    <row r="22" spans="1:10" x14ac:dyDescent="0.25">
      <c r="A22" s="37" t="s">
        <v>67</v>
      </c>
      <c r="B22" s="37"/>
      <c r="C22" s="38"/>
      <c r="D22" s="38"/>
      <c r="E22" s="38"/>
      <c r="F22" s="38"/>
      <c r="G22" s="31">
        <v>20081</v>
      </c>
      <c r="H22" s="31">
        <v>23112</v>
      </c>
      <c r="J22" s="52">
        <f t="shared" si="2"/>
        <v>0.10123255630601036</v>
      </c>
    </row>
    <row r="23" spans="1:10" x14ac:dyDescent="0.25">
      <c r="A23" s="37" t="s">
        <v>68</v>
      </c>
      <c r="B23" s="37"/>
      <c r="C23" s="38"/>
      <c r="D23" s="38"/>
      <c r="E23" s="38"/>
      <c r="F23" s="38"/>
      <c r="G23" s="31">
        <v>8156</v>
      </c>
      <c r="H23" s="31">
        <v>9060</v>
      </c>
      <c r="J23" s="52">
        <f t="shared" si="2"/>
        <v>3.9683582560248086E-2</v>
      </c>
    </row>
    <row r="24" spans="1:10" x14ac:dyDescent="0.25">
      <c r="A24" s="37" t="s">
        <v>69</v>
      </c>
      <c r="B24" s="37"/>
      <c r="C24" s="38"/>
      <c r="D24" s="38"/>
      <c r="E24" s="38"/>
      <c r="F24" s="38"/>
      <c r="G24" s="31">
        <v>1311</v>
      </c>
      <c r="H24" s="31">
        <v>1694</v>
      </c>
      <c r="J24" s="52">
        <f t="shared" si="2"/>
        <v>7.4198663197638254E-3</v>
      </c>
    </row>
    <row r="25" spans="1:10" x14ac:dyDescent="0.25">
      <c r="A25" s="37" t="s">
        <v>70</v>
      </c>
      <c r="B25" s="37"/>
      <c r="C25" s="38"/>
      <c r="D25" s="38"/>
      <c r="E25" s="38"/>
      <c r="F25" s="38"/>
      <c r="G25" s="31">
        <v>2890</v>
      </c>
      <c r="H25" s="31">
        <v>3215</v>
      </c>
      <c r="J25" s="52">
        <f t="shared" si="2"/>
        <v>1.4081977696600178E-2</v>
      </c>
    </row>
    <row r="26" spans="1:10" x14ac:dyDescent="0.25">
      <c r="A26" s="37" t="s">
        <v>71</v>
      </c>
      <c r="B26" s="37"/>
      <c r="C26" s="38"/>
      <c r="D26" s="38"/>
      <c r="E26" s="38"/>
      <c r="F26" s="38"/>
      <c r="G26" s="31">
        <v>3348</v>
      </c>
      <c r="H26" s="31">
        <v>3394</v>
      </c>
      <c r="J26" s="52">
        <f t="shared" si="2"/>
        <v>1.4866013157779471E-2</v>
      </c>
    </row>
    <row r="27" spans="1:10" x14ac:dyDescent="0.25">
      <c r="A27" s="37" t="s">
        <v>72</v>
      </c>
      <c r="B27" s="37"/>
      <c r="C27" s="38"/>
      <c r="D27" s="38"/>
      <c r="E27" s="38"/>
      <c r="F27" s="38"/>
      <c r="G27" s="31">
        <v>11069</v>
      </c>
      <c r="H27" s="31">
        <v>12507</v>
      </c>
      <c r="J27" s="52">
        <f t="shared" si="2"/>
        <v>5.4781740295918632E-2</v>
      </c>
    </row>
    <row r="28" spans="1:10" x14ac:dyDescent="0.25">
      <c r="A28" s="37" t="s">
        <v>73</v>
      </c>
      <c r="B28" s="37"/>
      <c r="C28" s="38"/>
      <c r="D28" s="38"/>
      <c r="E28" s="38"/>
      <c r="F28" s="38"/>
      <c r="G28" s="31">
        <v>16180</v>
      </c>
      <c r="H28" s="31">
        <v>17071</v>
      </c>
      <c r="J28" s="52">
        <f t="shared" si="2"/>
        <v>7.4772454512802997E-2</v>
      </c>
    </row>
    <row r="29" spans="1:10" x14ac:dyDescent="0.25">
      <c r="A29" s="37" t="s">
        <v>74</v>
      </c>
      <c r="B29" s="37"/>
      <c r="C29" s="38"/>
      <c r="D29" s="38"/>
      <c r="E29" s="38"/>
      <c r="F29" s="38"/>
      <c r="G29" s="31">
        <v>25795</v>
      </c>
      <c r="H29" s="31">
        <v>32548</v>
      </c>
      <c r="J29" s="52">
        <f t="shared" si="2"/>
        <v>0.14256305134337249</v>
      </c>
    </row>
    <row r="30" spans="1:10" x14ac:dyDescent="0.25">
      <c r="A30" s="37" t="s">
        <v>75</v>
      </c>
      <c r="B30" s="37"/>
      <c r="C30" s="38"/>
      <c r="D30" s="38"/>
      <c r="E30" s="38"/>
      <c r="F30" s="38"/>
      <c r="G30" s="31">
        <v>18146</v>
      </c>
      <c r="H30" s="31">
        <v>22486</v>
      </c>
      <c r="J30" s="52">
        <f t="shared" si="2"/>
        <v>9.8490622235070477E-2</v>
      </c>
    </row>
    <row r="31" spans="1:10" x14ac:dyDescent="0.25">
      <c r="A31" s="37" t="s">
        <v>76</v>
      </c>
      <c r="B31" s="37"/>
      <c r="C31" s="38"/>
      <c r="D31" s="38"/>
      <c r="E31" s="38"/>
      <c r="F31" s="38"/>
      <c r="G31" s="31">
        <v>30794</v>
      </c>
      <c r="H31" s="31">
        <v>24368</v>
      </c>
      <c r="J31" s="52">
        <f t="shared" si="2"/>
        <v>0.10673394479339132</v>
      </c>
    </row>
    <row r="32" spans="1:10" x14ac:dyDescent="0.25">
      <c r="A32" s="37" t="str">
        <f>"Distribution of jobs per industry "&amp;"("&amp;Z2&amp;") *"</f>
        <v>Distribution of jobs per industry () *</v>
      </c>
      <c r="B32" s="37"/>
      <c r="C32" s="38"/>
      <c r="D32" s="38"/>
      <c r="E32" s="38"/>
      <c r="F32" s="38"/>
      <c r="G32" s="31">
        <v>5426</v>
      </c>
      <c r="H32" s="31">
        <v>6021</v>
      </c>
      <c r="J32" s="52">
        <f t="shared" si="2"/>
        <v>2.6372500065701295E-2</v>
      </c>
    </row>
    <row r="33" spans="1:14" x14ac:dyDescent="0.25">
      <c r="A33" s="37" t="s">
        <v>78</v>
      </c>
      <c r="B33" s="37"/>
      <c r="C33" s="38"/>
      <c r="D33" s="38"/>
      <c r="E33" s="38"/>
      <c r="F33" s="38"/>
      <c r="G33" s="31">
        <v>10690</v>
      </c>
      <c r="H33" s="31">
        <v>11322</v>
      </c>
      <c r="J33" s="52">
        <f t="shared" si="2"/>
        <v>4.9591337941184199E-2</v>
      </c>
    </row>
    <row r="34" spans="1:14" ht="15.75" thickBot="1" x14ac:dyDescent="0.3">
      <c r="A34" s="39" t="s">
        <v>79</v>
      </c>
      <c r="B34" s="39"/>
      <c r="C34" s="40"/>
      <c r="D34" s="40"/>
      <c r="E34" s="40"/>
      <c r="F34" s="40"/>
      <c r="G34" s="41">
        <v>211826</v>
      </c>
      <c r="H34" s="41">
        <v>228306</v>
      </c>
      <c r="J34" s="42">
        <f t="shared" si="2"/>
        <v>1</v>
      </c>
    </row>
    <row r="35" spans="1:14" ht="15.75" thickTop="1" x14ac:dyDescent="0.25">
      <c r="G35" s="43"/>
      <c r="H35" s="43"/>
    </row>
    <row r="36" spans="1:14" x14ac:dyDescent="0.25">
      <c r="J36" s="86"/>
      <c r="L36" s="87"/>
      <c r="N36" s="87"/>
    </row>
    <row r="37" spans="1:14" x14ac:dyDescent="0.25">
      <c r="A37" s="24" t="s">
        <v>9</v>
      </c>
      <c r="B37" s="31"/>
      <c r="C37" s="31"/>
      <c r="D37" s="31"/>
      <c r="E37" s="31"/>
      <c r="F37" s="31"/>
      <c r="G37" s="31"/>
      <c r="H37" s="31"/>
      <c r="J37" s="25"/>
      <c r="L37" s="88"/>
      <c r="N37" s="88"/>
    </row>
    <row r="38" spans="1:14" x14ac:dyDescent="0.25">
      <c r="A38" s="24" t="s">
        <v>10</v>
      </c>
      <c r="B38" s="31"/>
      <c r="C38" s="31"/>
      <c r="D38" s="31"/>
      <c r="E38" s="31"/>
      <c r="F38" s="31"/>
      <c r="G38" s="31"/>
      <c r="H38" s="31"/>
      <c r="J38" s="25"/>
      <c r="L38" s="88"/>
      <c r="N38" s="88"/>
    </row>
    <row r="39" spans="1:14" x14ac:dyDescent="0.25">
      <c r="A39" s="24" t="s">
        <v>11</v>
      </c>
      <c r="B39" s="24"/>
      <c r="G39" s="31"/>
      <c r="H39" s="31"/>
      <c r="J39" s="25"/>
      <c r="L39" s="89"/>
      <c r="N39" s="25"/>
    </row>
    <row r="40" spans="1:14" x14ac:dyDescent="0.25">
      <c r="A40" s="24" t="s">
        <v>33</v>
      </c>
      <c r="B40" s="31"/>
      <c r="C40" s="31"/>
      <c r="D40" s="31"/>
      <c r="E40" s="31"/>
      <c r="F40" s="31"/>
      <c r="G40" s="31"/>
      <c r="H40" s="31"/>
      <c r="J40" s="25"/>
    </row>
    <row r="42" spans="1:14" x14ac:dyDescent="0.25">
      <c r="A42" s="37"/>
      <c r="B42" s="37"/>
      <c r="G42" s="43"/>
      <c r="H42" s="43"/>
    </row>
    <row r="43" spans="1:14" ht="15.75" thickBot="1" x14ac:dyDescent="0.3">
      <c r="A43" s="44" t="s">
        <v>13</v>
      </c>
      <c r="B43" s="44"/>
      <c r="J43" s="85"/>
      <c r="K43" s="86"/>
      <c r="L43" s="86"/>
      <c r="M43" s="86"/>
      <c r="N43" s="86"/>
    </row>
    <row r="44" spans="1:14" x14ac:dyDescent="0.25">
      <c r="A44" s="37" t="s">
        <v>14</v>
      </c>
      <c r="B44" s="37"/>
      <c r="C44" s="31"/>
      <c r="D44" s="31"/>
      <c r="E44" s="31"/>
      <c r="F44" s="31"/>
      <c r="G44" s="31"/>
      <c r="H44" s="31"/>
      <c r="J44" s="25"/>
      <c r="L44" s="89"/>
      <c r="N44" s="25"/>
    </row>
    <row r="45" spans="1:14" x14ac:dyDescent="0.25">
      <c r="A45" s="53" t="s">
        <v>15</v>
      </c>
      <c r="B45" s="53"/>
      <c r="C45" s="31"/>
      <c r="D45" s="31"/>
      <c r="E45" s="31"/>
      <c r="F45" s="31"/>
      <c r="G45" s="31"/>
      <c r="H45" s="31"/>
      <c r="J45" s="25"/>
      <c r="L45" s="89"/>
      <c r="N45" s="25"/>
    </row>
    <row r="46" spans="1:14" x14ac:dyDescent="0.25">
      <c r="A46" s="53" t="s">
        <v>16</v>
      </c>
      <c r="B46" s="53"/>
      <c r="C46" s="31"/>
      <c r="D46" s="31"/>
      <c r="E46" s="31"/>
      <c r="F46" s="31"/>
      <c r="G46" s="31"/>
      <c r="H46" s="31"/>
      <c r="J46" s="25"/>
      <c r="L46" s="89"/>
      <c r="N46" s="25"/>
    </row>
    <row r="47" spans="1:14" x14ac:dyDescent="0.25">
      <c r="A47" s="37" t="s">
        <v>17</v>
      </c>
      <c r="B47" s="37"/>
      <c r="C47" s="31"/>
      <c r="D47" s="31"/>
      <c r="E47" s="31"/>
      <c r="F47" s="31"/>
      <c r="G47" s="31"/>
      <c r="H47" s="31"/>
      <c r="J47" s="25"/>
      <c r="L47" s="89"/>
      <c r="N47" s="25"/>
    </row>
    <row r="48" spans="1:14" ht="15.75" thickBot="1" x14ac:dyDescent="0.3">
      <c r="A48" s="44" t="s">
        <v>18</v>
      </c>
      <c r="B48" s="44"/>
      <c r="C48" s="31"/>
      <c r="D48" s="31"/>
      <c r="E48" s="31"/>
      <c r="F48" s="31"/>
      <c r="G48" s="31"/>
      <c r="H48" s="31"/>
    </row>
    <row r="49" spans="1:14" x14ac:dyDescent="0.25">
      <c r="A49" s="37" t="s">
        <v>19</v>
      </c>
      <c r="B49" s="37"/>
      <c r="C49" s="31"/>
      <c r="D49" s="31"/>
      <c r="E49" s="31"/>
      <c r="F49" s="31"/>
      <c r="G49" s="31"/>
      <c r="H49" s="31"/>
      <c r="J49" s="25"/>
      <c r="L49" s="89"/>
      <c r="N49" s="25"/>
    </row>
    <row r="50" spans="1:14" x14ac:dyDescent="0.25">
      <c r="A50" s="37" t="s">
        <v>20</v>
      </c>
      <c r="B50" s="37"/>
      <c r="C50" s="31"/>
      <c r="D50" s="31"/>
      <c r="E50" s="31"/>
      <c r="F50" s="31"/>
      <c r="G50" s="31"/>
      <c r="H50" s="31"/>
      <c r="J50" s="25"/>
      <c r="L50" s="89"/>
      <c r="N50" s="25"/>
    </row>
    <row r="51" spans="1:14" x14ac:dyDescent="0.25">
      <c r="A51" s="37" t="s">
        <v>21</v>
      </c>
      <c r="B51" s="37"/>
      <c r="C51" s="31"/>
      <c r="D51" s="31"/>
      <c r="E51" s="31"/>
      <c r="F51" s="31"/>
      <c r="G51" s="31"/>
      <c r="H51" s="31"/>
      <c r="J51" s="25"/>
      <c r="L51" s="89"/>
      <c r="N51" s="25"/>
    </row>
    <row r="52" spans="1:14" x14ac:dyDescent="0.25">
      <c r="A52" s="37" t="s">
        <v>22</v>
      </c>
      <c r="B52" s="37"/>
      <c r="C52" s="31"/>
      <c r="D52" s="31"/>
      <c r="E52" s="31"/>
      <c r="F52" s="31"/>
      <c r="G52" s="31"/>
      <c r="H52" s="31"/>
      <c r="J52" s="25"/>
      <c r="L52" s="89"/>
      <c r="N52" s="25"/>
    </row>
    <row r="54" spans="1:14" x14ac:dyDescent="0.25">
      <c r="J54" s="86"/>
      <c r="L54" s="87"/>
      <c r="N54" s="87"/>
    </row>
    <row r="55" spans="1:14" x14ac:dyDescent="0.25">
      <c r="A55" s="37" t="s">
        <v>87</v>
      </c>
      <c r="B55" s="31"/>
      <c r="C55" s="31"/>
      <c r="D55" s="31"/>
      <c r="E55" s="31"/>
      <c r="F55" s="31"/>
      <c r="G55" s="31"/>
      <c r="H55" s="31"/>
      <c r="J55" s="25"/>
      <c r="L55" s="26"/>
      <c r="N55" s="26"/>
    </row>
    <row r="56" spans="1:14" x14ac:dyDescent="0.25">
      <c r="A56" s="37" t="s">
        <v>88</v>
      </c>
      <c r="B56" s="31"/>
      <c r="C56" s="31"/>
      <c r="D56" s="31"/>
      <c r="E56" s="31"/>
      <c r="F56" s="31"/>
      <c r="G56" s="31"/>
      <c r="H56" s="31"/>
      <c r="J56" s="25"/>
      <c r="L56" s="26"/>
      <c r="N56" s="26"/>
    </row>
    <row r="57" spans="1:14" ht="15.75" thickBot="1" x14ac:dyDescent="0.3">
      <c r="A57" s="39" t="s">
        <v>53</v>
      </c>
      <c r="B57" s="41"/>
      <c r="C57" s="41"/>
      <c r="D57" s="41"/>
      <c r="E57" s="41"/>
      <c r="F57" s="41"/>
      <c r="G57" s="41"/>
      <c r="H57" s="41"/>
    </row>
    <row r="58" spans="1:14" ht="15.75" thickTop="1" x14ac:dyDescent="0.25"/>
  </sheetData>
  <mergeCells count="2">
    <mergeCell ref="J1:N1"/>
    <mergeCell ref="J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572E-6DFA-479B-A993-02D92953AD3C}">
  <sheetPr codeName="Sheet66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106</v>
      </c>
      <c r="T1" s="96"/>
      <c r="U1" s="96"/>
      <c r="V1" s="96"/>
      <c r="W1" s="96"/>
      <c r="X1" s="96"/>
      <c r="Y1" s="97" t="s">
        <v>136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106</v>
      </c>
      <c r="Y3" s="102" t="s">
        <v>136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13.2 Barkly,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3514</v>
      </c>
      <c r="W4" s="105">
        <v>2960</v>
      </c>
      <c r="X4" s="105">
        <v>3467</v>
      </c>
      <c r="Y4" s="105">
        <v>3545</v>
      </c>
      <c r="Z4" s="105">
        <v>3724</v>
      </c>
      <c r="AB4" s="106" t="str">
        <f>TEXT(Z4,"###,###")</f>
        <v>3,724</v>
      </c>
      <c r="AD4" s="107">
        <f>Z4/Y4-1</f>
        <v>5.0493653032440022E-2</v>
      </c>
      <c r="AF4" s="107">
        <f>Z4/V4-1</f>
        <v>5.9760956175298752E-2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1953</v>
      </c>
      <c r="W5" s="105">
        <v>1528</v>
      </c>
      <c r="X5" s="105">
        <v>1875</v>
      </c>
      <c r="Y5" s="105">
        <v>1856</v>
      </c>
      <c r="Z5" s="105">
        <v>1947</v>
      </c>
      <c r="AB5" s="106" t="str">
        <f>TEXT(Z5,"###,###")</f>
        <v>1,947</v>
      </c>
      <c r="AD5" s="107">
        <f t="shared" ref="AD5:AD9" si="0">Z5/Y5-1</f>
        <v>4.9030172413793149E-2</v>
      </c>
      <c r="AF5" s="107">
        <f t="shared" ref="AF5:AF9" si="1">Z5/V5-1</f>
        <v>-3.072196620583667E-3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1562</v>
      </c>
      <c r="W6" s="105">
        <v>1433</v>
      </c>
      <c r="X6" s="105">
        <v>1588</v>
      </c>
      <c r="Y6" s="105">
        <v>1683</v>
      </c>
      <c r="Z6" s="105">
        <v>1766</v>
      </c>
      <c r="AB6" s="106" t="str">
        <f>TEXT(Z6,"###,###")</f>
        <v>1,766</v>
      </c>
      <c r="AD6" s="107">
        <f t="shared" si="0"/>
        <v>4.9316696375519831E-2</v>
      </c>
      <c r="AF6" s="107">
        <f t="shared" si="1"/>
        <v>0.13060179257362359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2367</v>
      </c>
      <c r="W7" s="105">
        <v>2034</v>
      </c>
      <c r="X7" s="105">
        <v>2407</v>
      </c>
      <c r="Y7" s="105">
        <v>2369</v>
      </c>
      <c r="Z7" s="105">
        <v>2406</v>
      </c>
      <c r="AB7" s="106" t="str">
        <f>TEXT(Z7,"###,###")</f>
        <v>2,406</v>
      </c>
      <c r="AD7" s="107">
        <f t="shared" si="0"/>
        <v>1.5618404390038032E-2</v>
      </c>
      <c r="AF7" s="107">
        <f t="shared" si="1"/>
        <v>1.6476552598225558E-2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3,724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2,406</v>
      </c>
      <c r="P8" s="64"/>
      <c r="S8" s="104" t="s">
        <v>83</v>
      </c>
      <c r="T8" s="105"/>
      <c r="U8" s="105"/>
      <c r="V8" s="105">
        <v>41280.660000000003</v>
      </c>
      <c r="W8" s="105">
        <v>45147</v>
      </c>
      <c r="X8" s="105">
        <v>44649.67</v>
      </c>
      <c r="Y8" s="105">
        <v>45149</v>
      </c>
      <c r="Z8" s="105">
        <v>46849.99</v>
      </c>
      <c r="AB8" s="106" t="str">
        <f>TEXT(Z8,"$###,###")</f>
        <v>$46,850</v>
      </c>
      <c r="AD8" s="107">
        <f t="shared" si="0"/>
        <v>3.7675031562160788E-2</v>
      </c>
      <c r="AF8" s="107">
        <f t="shared" si="1"/>
        <v>0.13491378287071942</v>
      </c>
    </row>
    <row r="9" spans="1:32" x14ac:dyDescent="0.25">
      <c r="A9" s="29" t="s">
        <v>14</v>
      </c>
      <c r="B9" s="68"/>
      <c r="C9" s="69"/>
      <c r="D9" s="70">
        <f>AD104</f>
        <v>63.184747583243826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53.283458021612638</v>
      </c>
      <c r="P9" s="71" t="s">
        <v>84</v>
      </c>
      <c r="S9" s="104" t="s">
        <v>7</v>
      </c>
      <c r="T9" s="105"/>
      <c r="U9" s="105"/>
      <c r="V9" s="105">
        <v>119346503</v>
      </c>
      <c r="W9" s="105">
        <v>113814115</v>
      </c>
      <c r="X9" s="105">
        <v>130507813</v>
      </c>
      <c r="Y9" s="105">
        <v>133330965</v>
      </c>
      <c r="Z9" s="105">
        <v>143829051</v>
      </c>
      <c r="AB9" s="106" t="str">
        <f>TEXT(Z9/1000000,"$#,###.0")&amp;" mil"</f>
        <v>$143.8 mil</v>
      </c>
      <c r="AD9" s="107">
        <f t="shared" si="0"/>
        <v>7.8737043566736276E-2</v>
      </c>
      <c r="AF9" s="107">
        <f t="shared" si="1"/>
        <v>0.20513837761966092</v>
      </c>
    </row>
    <row r="10" spans="1:32" x14ac:dyDescent="0.25">
      <c r="A10" s="29" t="s">
        <v>17</v>
      </c>
      <c r="B10" s="68"/>
      <c r="C10" s="69"/>
      <c r="D10" s="70">
        <f>AD105</f>
        <v>33.834586466165412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46.633416458852864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94.804655029093936</v>
      </c>
      <c r="P11" s="71" t="s">
        <v>84</v>
      </c>
      <c r="S11" s="104" t="s">
        <v>29</v>
      </c>
      <c r="T11" s="109"/>
      <c r="U11" s="109"/>
      <c r="V11" s="109">
        <v>3375</v>
      </c>
      <c r="W11" s="109">
        <v>2856</v>
      </c>
      <c r="X11" s="109">
        <v>3327</v>
      </c>
      <c r="Y11" s="109">
        <v>3415</v>
      </c>
      <c r="Z11" s="109">
        <v>3590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1.0806317539484622</v>
      </c>
      <c r="P12" s="71" t="s">
        <v>84</v>
      </c>
      <c r="S12" s="104" t="s">
        <v>30</v>
      </c>
      <c r="T12" s="109"/>
      <c r="U12" s="109"/>
      <c r="V12" s="109">
        <v>140</v>
      </c>
      <c r="W12" s="109">
        <v>100</v>
      </c>
      <c r="X12" s="109">
        <v>136</v>
      </c>
      <c r="Y12" s="109">
        <v>130</v>
      </c>
      <c r="Z12" s="109">
        <v>134</v>
      </c>
    </row>
    <row r="13" spans="1:32" ht="15" customHeight="1" x14ac:dyDescent="0.25">
      <c r="A13" s="29" t="s">
        <v>19</v>
      </c>
      <c r="B13" s="69"/>
      <c r="C13" s="69"/>
      <c r="D13" s="70">
        <f>AD108</f>
        <v>8.6734693877551017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4.2394014962593518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15.896885069817401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40.3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36.788399570354457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21.53526970954357</v>
      </c>
      <c r="P15" s="71" t="s">
        <v>84</v>
      </c>
      <c r="S15" s="112" t="s">
        <v>60</v>
      </c>
      <c r="T15" s="112"/>
      <c r="U15" s="113"/>
      <c r="V15" s="113">
        <v>226</v>
      </c>
      <c r="W15" s="113">
        <v>123</v>
      </c>
      <c r="X15" s="113">
        <v>194</v>
      </c>
      <c r="Y15" s="109">
        <v>213</v>
      </c>
      <c r="Z15" s="109">
        <v>254</v>
      </c>
      <c r="AB15" s="114">
        <f t="shared" ref="AB15:AB34" si="2">IF(Z15="np",0,Z15/$Z$34)</f>
        <v>6.8297929550954553E-2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35.553168635875402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78.46473029045643</v>
      </c>
      <c r="P16" s="36" t="s">
        <v>84</v>
      </c>
      <c r="S16" s="112" t="s">
        <v>61</v>
      </c>
      <c r="T16" s="112"/>
      <c r="U16" s="113"/>
      <c r="V16" s="113">
        <v>36</v>
      </c>
      <c r="W16" s="113">
        <v>36</v>
      </c>
      <c r="X16" s="113">
        <v>37</v>
      </c>
      <c r="Y16" s="109">
        <v>43</v>
      </c>
      <c r="Z16" s="109">
        <v>47</v>
      </c>
      <c r="AB16" s="114">
        <f t="shared" si="2"/>
        <v>1.2637805861790804E-2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59</v>
      </c>
      <c r="W17" s="113">
        <v>31</v>
      </c>
      <c r="X17" s="113">
        <v>30</v>
      </c>
      <c r="Y17" s="109">
        <v>39</v>
      </c>
      <c r="Z17" s="109">
        <v>42</v>
      </c>
      <c r="AB17" s="114">
        <f t="shared" si="2"/>
        <v>1.12933584296854E-2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17</v>
      </c>
      <c r="W18" s="113">
        <v>22</v>
      </c>
      <c r="X18" s="113">
        <v>18</v>
      </c>
      <c r="Y18" s="109">
        <v>17</v>
      </c>
      <c r="Z18" s="109">
        <v>16</v>
      </c>
      <c r="AB18" s="114">
        <f t="shared" si="2"/>
        <v>4.3022317827372952E-3</v>
      </c>
    </row>
    <row r="19" spans="1:28" x14ac:dyDescent="0.25">
      <c r="A19" s="60" t="str">
        <f>$S$1&amp;" ("&amp;$V$2&amp;" to "&amp;$Z$2&amp;")"</f>
        <v>Barkly (2017-18 to 2021-22)</v>
      </c>
      <c r="B19" s="60"/>
      <c r="C19" s="60"/>
      <c r="D19" s="60"/>
      <c r="E19" s="60"/>
      <c r="F19" s="60"/>
      <c r="G19" s="60" t="str">
        <f>$S$1&amp;" ("&amp;$V$2&amp;" to "&amp;$Z$2&amp;")"</f>
        <v>Barkly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283</v>
      </c>
      <c r="W19" s="113">
        <v>219</v>
      </c>
      <c r="X19" s="113">
        <v>248</v>
      </c>
      <c r="Y19" s="109">
        <v>241</v>
      </c>
      <c r="Z19" s="109">
        <v>220</v>
      </c>
      <c r="AB19" s="114">
        <f t="shared" si="2"/>
        <v>5.9155687012637806E-2</v>
      </c>
    </row>
    <row r="20" spans="1:28" x14ac:dyDescent="0.25">
      <c r="S20" s="112" t="s">
        <v>65</v>
      </c>
      <c r="T20" s="112"/>
      <c r="U20" s="113"/>
      <c r="V20" s="113">
        <v>69</v>
      </c>
      <c r="W20" s="113">
        <v>65</v>
      </c>
      <c r="X20" s="113">
        <v>51</v>
      </c>
      <c r="Y20" s="109">
        <v>17</v>
      </c>
      <c r="Z20" s="109">
        <v>14</v>
      </c>
      <c r="AB20" s="114">
        <f t="shared" si="2"/>
        <v>3.7644528098951329E-3</v>
      </c>
    </row>
    <row r="21" spans="1:28" x14ac:dyDescent="0.25">
      <c r="S21" s="112" t="s">
        <v>66</v>
      </c>
      <c r="T21" s="112"/>
      <c r="U21" s="113"/>
      <c r="V21" s="113">
        <v>306</v>
      </c>
      <c r="W21" s="113">
        <v>218</v>
      </c>
      <c r="X21" s="113">
        <v>330</v>
      </c>
      <c r="Y21" s="109">
        <v>331</v>
      </c>
      <c r="Z21" s="109">
        <v>409</v>
      </c>
      <c r="AB21" s="114">
        <f t="shared" si="2"/>
        <v>0.1099757999462221</v>
      </c>
    </row>
    <row r="22" spans="1:28" x14ac:dyDescent="0.25">
      <c r="S22" s="112" t="s">
        <v>67</v>
      </c>
      <c r="T22" s="112"/>
      <c r="U22" s="113"/>
      <c r="V22" s="113">
        <v>281</v>
      </c>
      <c r="W22" s="113">
        <v>229</v>
      </c>
      <c r="X22" s="113">
        <v>242</v>
      </c>
      <c r="Y22" s="109">
        <v>213</v>
      </c>
      <c r="Z22" s="109">
        <v>254</v>
      </c>
      <c r="AB22" s="114">
        <f t="shared" si="2"/>
        <v>6.8297929550954553E-2</v>
      </c>
    </row>
    <row r="23" spans="1:28" x14ac:dyDescent="0.25">
      <c r="S23" s="112" t="s">
        <v>68</v>
      </c>
      <c r="T23" s="112"/>
      <c r="U23" s="113"/>
      <c r="V23" s="113">
        <v>70</v>
      </c>
      <c r="W23" s="113">
        <v>45</v>
      </c>
      <c r="X23" s="113">
        <v>56</v>
      </c>
      <c r="Y23" s="109">
        <v>54</v>
      </c>
      <c r="Z23" s="109">
        <v>54</v>
      </c>
      <c r="AB23" s="114">
        <f t="shared" si="2"/>
        <v>1.452003226673837E-2</v>
      </c>
    </row>
    <row r="24" spans="1:28" x14ac:dyDescent="0.25">
      <c r="S24" s="112" t="s">
        <v>69</v>
      </c>
      <c r="T24" s="112"/>
      <c r="U24" s="113"/>
      <c r="V24" s="113">
        <v>9</v>
      </c>
      <c r="W24" s="113">
        <v>7</v>
      </c>
      <c r="X24" s="113">
        <v>6</v>
      </c>
      <c r="Y24" s="109">
        <v>12</v>
      </c>
      <c r="Z24" s="109">
        <v>16</v>
      </c>
      <c r="AB24" s="114">
        <f t="shared" si="2"/>
        <v>4.3022317827372952E-3</v>
      </c>
    </row>
    <row r="25" spans="1:28" x14ac:dyDescent="0.25">
      <c r="S25" s="112" t="s">
        <v>70</v>
      </c>
      <c r="T25" s="112"/>
      <c r="U25" s="113"/>
      <c r="V25" s="113">
        <v>23</v>
      </c>
      <c r="W25" s="113">
        <v>18</v>
      </c>
      <c r="X25" s="113">
        <v>25</v>
      </c>
      <c r="Y25" s="109">
        <v>22</v>
      </c>
      <c r="Z25" s="109">
        <v>28</v>
      </c>
      <c r="AB25" s="114">
        <f t="shared" si="2"/>
        <v>7.5289056197902658E-3</v>
      </c>
    </row>
    <row r="26" spans="1:28" x14ac:dyDescent="0.25">
      <c r="S26" s="112" t="s">
        <v>71</v>
      </c>
      <c r="T26" s="112"/>
      <c r="U26" s="113"/>
      <c r="V26" s="113">
        <v>35</v>
      </c>
      <c r="W26" s="113">
        <v>41</v>
      </c>
      <c r="X26" s="113">
        <v>42</v>
      </c>
      <c r="Y26" s="109">
        <v>32</v>
      </c>
      <c r="Z26" s="109">
        <v>36</v>
      </c>
      <c r="AB26" s="114">
        <f t="shared" si="2"/>
        <v>9.6800215111589143E-3</v>
      </c>
    </row>
    <row r="27" spans="1:28" x14ac:dyDescent="0.25">
      <c r="S27" s="112" t="s">
        <v>72</v>
      </c>
      <c r="T27" s="112"/>
      <c r="U27" s="113"/>
      <c r="V27" s="113">
        <v>58</v>
      </c>
      <c r="W27" s="113">
        <v>59</v>
      </c>
      <c r="X27" s="113">
        <v>64</v>
      </c>
      <c r="Y27" s="109">
        <v>126</v>
      </c>
      <c r="Z27" s="109">
        <v>131</v>
      </c>
      <c r="AB27" s="114">
        <f t="shared" si="2"/>
        <v>3.5224522721161604E-2</v>
      </c>
    </row>
    <row r="28" spans="1:28" x14ac:dyDescent="0.25">
      <c r="S28" s="112" t="s">
        <v>73</v>
      </c>
      <c r="T28" s="112"/>
      <c r="U28" s="113"/>
      <c r="V28" s="113">
        <v>133</v>
      </c>
      <c r="W28" s="113">
        <v>113</v>
      </c>
      <c r="X28" s="113">
        <v>136</v>
      </c>
      <c r="Y28" s="109">
        <v>151</v>
      </c>
      <c r="Z28" s="109">
        <v>142</v>
      </c>
      <c r="AB28" s="114">
        <f t="shared" si="2"/>
        <v>3.8182307071793493E-2</v>
      </c>
    </row>
    <row r="29" spans="1:28" x14ac:dyDescent="0.25">
      <c r="S29" s="112" t="s">
        <v>74</v>
      </c>
      <c r="T29" s="112"/>
      <c r="U29" s="113"/>
      <c r="V29" s="113">
        <v>443</v>
      </c>
      <c r="W29" s="113">
        <v>474</v>
      </c>
      <c r="X29" s="113">
        <v>634</v>
      </c>
      <c r="Y29" s="109">
        <v>646</v>
      </c>
      <c r="Z29" s="109">
        <v>820</v>
      </c>
      <c r="AB29" s="114">
        <f t="shared" si="2"/>
        <v>0.22048937886528636</v>
      </c>
    </row>
    <row r="30" spans="1:28" x14ac:dyDescent="0.25">
      <c r="S30" s="112" t="s">
        <v>75</v>
      </c>
      <c r="T30" s="112"/>
      <c r="U30" s="113"/>
      <c r="V30" s="113">
        <v>428</v>
      </c>
      <c r="W30" s="113">
        <v>413</v>
      </c>
      <c r="X30" s="113">
        <v>422</v>
      </c>
      <c r="Y30" s="109">
        <v>437</v>
      </c>
      <c r="Z30" s="109">
        <v>479</v>
      </c>
      <c r="AB30" s="114">
        <f t="shared" si="2"/>
        <v>0.12879806399569776</v>
      </c>
    </row>
    <row r="31" spans="1:28" x14ac:dyDescent="0.25">
      <c r="S31" s="112" t="s">
        <v>76</v>
      </c>
      <c r="T31" s="112"/>
      <c r="U31" s="113"/>
      <c r="V31" s="113">
        <v>485</v>
      </c>
      <c r="W31" s="113">
        <v>632</v>
      </c>
      <c r="X31" s="113">
        <v>695</v>
      </c>
      <c r="Y31" s="109">
        <v>681</v>
      </c>
      <c r="Z31" s="109">
        <v>491</v>
      </c>
      <c r="AB31" s="114">
        <f t="shared" si="2"/>
        <v>0.13202473783275073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20</v>
      </c>
      <c r="W32" s="113">
        <v>20</v>
      </c>
      <c r="X32" s="113">
        <v>15</v>
      </c>
      <c r="Y32" s="109">
        <v>54</v>
      </c>
      <c r="Z32" s="109">
        <v>24</v>
      </c>
      <c r="AB32" s="114">
        <f t="shared" si="2"/>
        <v>6.4533476741059428E-3</v>
      </c>
    </row>
    <row r="33" spans="19:32" x14ac:dyDescent="0.25">
      <c r="S33" s="112" t="s">
        <v>78</v>
      </c>
      <c r="T33" s="112"/>
      <c r="U33" s="113"/>
      <c r="V33" s="113">
        <v>140</v>
      </c>
      <c r="W33" s="113">
        <v>96</v>
      </c>
      <c r="X33" s="113">
        <v>117</v>
      </c>
      <c r="Y33" s="109">
        <v>135</v>
      </c>
      <c r="Z33" s="109">
        <v>167</v>
      </c>
      <c r="AB33" s="114">
        <f t="shared" si="2"/>
        <v>4.4904544232320515E-2</v>
      </c>
    </row>
    <row r="34" spans="19:32" x14ac:dyDescent="0.25">
      <c r="S34" s="115" t="s">
        <v>53</v>
      </c>
      <c r="T34" s="115"/>
      <c r="U34" s="116"/>
      <c r="V34" s="116">
        <v>3512</v>
      </c>
      <c r="W34" s="116">
        <v>2960</v>
      </c>
      <c r="X34" s="116">
        <v>3466</v>
      </c>
      <c r="Y34" s="117">
        <v>3545</v>
      </c>
      <c r="Z34" s="117">
        <v>3719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1936</v>
      </c>
      <c r="W37" s="109">
        <v>1589</v>
      </c>
      <c r="X37" s="109">
        <v>1910</v>
      </c>
      <c r="Y37" s="109">
        <v>1853</v>
      </c>
      <c r="Z37" s="109">
        <v>1891</v>
      </c>
      <c r="AB37" s="129">
        <f>Z37/Z40*100</f>
        <v>78.46473029045643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427</v>
      </c>
      <c r="W38" s="109">
        <v>443</v>
      </c>
      <c r="X38" s="109">
        <v>497</v>
      </c>
      <c r="Y38" s="109">
        <v>515</v>
      </c>
      <c r="Z38" s="109">
        <v>519</v>
      </c>
      <c r="AB38" s="129">
        <f>Z38/Z40*100</f>
        <v>21.53526970954357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2363</v>
      </c>
      <c r="W40" s="109">
        <v>2032</v>
      </c>
      <c r="X40" s="109">
        <v>2407</v>
      </c>
      <c r="Y40" s="109">
        <v>2368</v>
      </c>
      <c r="Z40" s="109">
        <v>2410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4</v>
      </c>
      <c r="Y44" s="109">
        <v>1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25</v>
      </c>
      <c r="W45" s="109">
        <v>26</v>
      </c>
      <c r="X45" s="109">
        <v>14</v>
      </c>
      <c r="Y45" s="109">
        <v>27</v>
      </c>
      <c r="Z45" s="109">
        <v>40</v>
      </c>
    </row>
    <row r="46" spans="19:32" x14ac:dyDescent="0.25">
      <c r="S46" s="112" t="s">
        <v>38</v>
      </c>
      <c r="T46" s="112"/>
      <c r="U46" s="109"/>
      <c r="V46" s="109">
        <v>99</v>
      </c>
      <c r="W46" s="109">
        <v>63</v>
      </c>
      <c r="X46" s="109">
        <v>81</v>
      </c>
      <c r="Y46" s="109">
        <v>69</v>
      </c>
      <c r="Z46" s="109">
        <v>71</v>
      </c>
    </row>
    <row r="47" spans="19:32" x14ac:dyDescent="0.25">
      <c r="S47" s="112" t="s">
        <v>39</v>
      </c>
      <c r="T47" s="112"/>
      <c r="U47" s="109"/>
      <c r="V47" s="109">
        <v>192</v>
      </c>
      <c r="W47" s="109">
        <v>136</v>
      </c>
      <c r="X47" s="109">
        <v>139</v>
      </c>
      <c r="Y47" s="109">
        <v>160</v>
      </c>
      <c r="Z47" s="109">
        <v>152</v>
      </c>
    </row>
    <row r="48" spans="19:32" x14ac:dyDescent="0.25">
      <c r="S48" s="112" t="s">
        <v>40</v>
      </c>
      <c r="T48" s="112"/>
      <c r="U48" s="109"/>
      <c r="V48" s="109">
        <v>309</v>
      </c>
      <c r="W48" s="109">
        <v>233</v>
      </c>
      <c r="X48" s="109">
        <v>280</v>
      </c>
      <c r="Y48" s="109">
        <v>249</v>
      </c>
      <c r="Z48" s="109">
        <v>299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283</v>
      </c>
      <c r="W49" s="109">
        <v>233</v>
      </c>
      <c r="X49" s="109">
        <v>290</v>
      </c>
      <c r="Y49" s="109">
        <v>253</v>
      </c>
      <c r="Z49" s="109">
        <v>295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Barkly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166</v>
      </c>
      <c r="W50" s="109">
        <v>188</v>
      </c>
      <c r="X50" s="109">
        <v>218</v>
      </c>
      <c r="Y50" s="109">
        <v>214</v>
      </c>
      <c r="Z50" s="109">
        <v>230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175</v>
      </c>
      <c r="W51" s="109">
        <v>102</v>
      </c>
      <c r="X51" s="109">
        <v>125</v>
      </c>
      <c r="Y51" s="109">
        <v>146</v>
      </c>
      <c r="Z51" s="109">
        <v>176</v>
      </c>
    </row>
    <row r="52" spans="1:26" ht="15" customHeight="1" x14ac:dyDescent="0.25">
      <c r="S52" s="112" t="s">
        <v>44</v>
      </c>
      <c r="T52" s="112"/>
      <c r="U52" s="109"/>
      <c r="V52" s="109">
        <v>189</v>
      </c>
      <c r="W52" s="109">
        <v>145</v>
      </c>
      <c r="X52" s="109">
        <v>169</v>
      </c>
      <c r="Y52" s="109">
        <v>181</v>
      </c>
      <c r="Z52" s="109">
        <v>148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150</v>
      </c>
      <c r="W53" s="109">
        <v>109</v>
      </c>
      <c r="X53" s="109">
        <v>163</v>
      </c>
      <c r="Y53" s="109">
        <v>159</v>
      </c>
      <c r="Z53" s="109">
        <v>157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171</v>
      </c>
      <c r="W54" s="109">
        <v>134</v>
      </c>
      <c r="X54" s="109">
        <v>166</v>
      </c>
      <c r="Y54" s="109">
        <v>140</v>
      </c>
      <c r="Z54" s="109">
        <v>140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107</v>
      </c>
      <c r="W55" s="109">
        <v>78</v>
      </c>
      <c r="X55" s="109">
        <v>108</v>
      </c>
      <c r="Y55" s="109">
        <v>129</v>
      </c>
      <c r="Z55" s="109">
        <v>125</v>
      </c>
    </row>
    <row r="56" spans="1:26" ht="15" customHeight="1" x14ac:dyDescent="0.25">
      <c r="S56" s="112" t="s">
        <v>48</v>
      </c>
      <c r="T56" s="112"/>
      <c r="U56" s="109"/>
      <c r="V56" s="109">
        <v>49</v>
      </c>
      <c r="W56" s="109">
        <v>40</v>
      </c>
      <c r="X56" s="109">
        <v>60</v>
      </c>
      <c r="Y56" s="109">
        <v>69</v>
      </c>
      <c r="Z56" s="109">
        <v>67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19</v>
      </c>
      <c r="W57" s="109">
        <v>24</v>
      </c>
      <c r="X57" s="109">
        <v>35</v>
      </c>
      <c r="Y57" s="109">
        <v>36</v>
      </c>
      <c r="Z57" s="109">
        <v>29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14</v>
      </c>
      <c r="W58" s="109">
        <v>13</v>
      </c>
      <c r="X58" s="109">
        <v>17</v>
      </c>
      <c r="Y58" s="109">
        <v>15</v>
      </c>
      <c r="Z58" s="109">
        <v>10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6</v>
      </c>
      <c r="Z59" s="109">
        <v>6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2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1948</v>
      </c>
      <c r="W61" s="109">
        <v>1531</v>
      </c>
      <c r="X61" s="109">
        <v>1873</v>
      </c>
      <c r="Y61" s="109">
        <v>1856</v>
      </c>
      <c r="Z61" s="109">
        <v>1949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6</v>
      </c>
      <c r="X63" s="109">
        <v>0</v>
      </c>
      <c r="Y63" s="109">
        <v>4</v>
      </c>
      <c r="Z63" s="109">
        <v>6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33</v>
      </c>
      <c r="W64" s="109">
        <v>24</v>
      </c>
      <c r="X64" s="109">
        <v>25</v>
      </c>
      <c r="Y64" s="109">
        <v>31</v>
      </c>
      <c r="Z64" s="109">
        <v>31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Barkly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64</v>
      </c>
      <c r="W65" s="109">
        <v>64</v>
      </c>
      <c r="X65" s="109">
        <v>75</v>
      </c>
      <c r="Y65" s="109">
        <v>86</v>
      </c>
      <c r="Z65" s="109">
        <v>98</v>
      </c>
    </row>
    <row r="66" spans="1:26" x14ac:dyDescent="0.25">
      <c r="S66" s="112" t="s">
        <v>39</v>
      </c>
      <c r="T66" s="112"/>
      <c r="U66" s="109"/>
      <c r="V66" s="109">
        <v>167</v>
      </c>
      <c r="W66" s="109">
        <v>124</v>
      </c>
      <c r="X66" s="109">
        <v>125</v>
      </c>
      <c r="Y66" s="109">
        <v>138</v>
      </c>
      <c r="Z66" s="109">
        <v>148</v>
      </c>
    </row>
    <row r="67" spans="1:26" x14ac:dyDescent="0.25">
      <c r="S67" s="112" t="s">
        <v>40</v>
      </c>
      <c r="T67" s="112"/>
      <c r="U67" s="109"/>
      <c r="V67" s="109">
        <v>240</v>
      </c>
      <c r="W67" s="109">
        <v>219</v>
      </c>
      <c r="X67" s="109">
        <v>249</v>
      </c>
      <c r="Y67" s="109">
        <v>241</v>
      </c>
      <c r="Z67" s="109">
        <v>275</v>
      </c>
    </row>
    <row r="68" spans="1:26" x14ac:dyDescent="0.25">
      <c r="S68" s="112" t="s">
        <v>41</v>
      </c>
      <c r="T68" s="112"/>
      <c r="U68" s="109"/>
      <c r="V68" s="109">
        <v>202</v>
      </c>
      <c r="W68" s="109">
        <v>232</v>
      </c>
      <c r="X68" s="109">
        <v>253</v>
      </c>
      <c r="Y68" s="109">
        <v>231</v>
      </c>
      <c r="Z68" s="109">
        <v>262</v>
      </c>
    </row>
    <row r="69" spans="1:26" x14ac:dyDescent="0.25">
      <c r="S69" s="112" t="s">
        <v>42</v>
      </c>
      <c r="T69" s="112"/>
      <c r="U69" s="109"/>
      <c r="V69" s="109">
        <v>156</v>
      </c>
      <c r="W69" s="109">
        <v>155</v>
      </c>
      <c r="X69" s="109">
        <v>178</v>
      </c>
      <c r="Y69" s="109">
        <v>201</v>
      </c>
      <c r="Z69" s="109">
        <v>200</v>
      </c>
    </row>
    <row r="70" spans="1:26" x14ac:dyDescent="0.25">
      <c r="S70" s="112" t="s">
        <v>43</v>
      </c>
      <c r="T70" s="112"/>
      <c r="U70" s="109"/>
      <c r="V70" s="109">
        <v>122</v>
      </c>
      <c r="W70" s="109">
        <v>103</v>
      </c>
      <c r="X70" s="109">
        <v>105</v>
      </c>
      <c r="Y70" s="109">
        <v>137</v>
      </c>
      <c r="Z70" s="109">
        <v>130</v>
      </c>
    </row>
    <row r="71" spans="1:26" x14ac:dyDescent="0.25">
      <c r="S71" s="112" t="s">
        <v>44</v>
      </c>
      <c r="T71" s="112"/>
      <c r="U71" s="109"/>
      <c r="V71" s="109">
        <v>148</v>
      </c>
      <c r="W71" s="109">
        <v>131</v>
      </c>
      <c r="X71" s="109">
        <v>147</v>
      </c>
      <c r="Y71" s="109">
        <v>132</v>
      </c>
      <c r="Z71" s="109">
        <v>149</v>
      </c>
    </row>
    <row r="72" spans="1:26" x14ac:dyDescent="0.25">
      <c r="S72" s="112" t="s">
        <v>45</v>
      </c>
      <c r="T72" s="112"/>
      <c r="U72" s="109"/>
      <c r="V72" s="109">
        <v>145</v>
      </c>
      <c r="W72" s="109">
        <v>140</v>
      </c>
      <c r="X72" s="109">
        <v>147</v>
      </c>
      <c r="Y72" s="109">
        <v>170</v>
      </c>
      <c r="Z72" s="109">
        <v>156</v>
      </c>
    </row>
    <row r="73" spans="1:26" x14ac:dyDescent="0.25">
      <c r="S73" s="112" t="s">
        <v>46</v>
      </c>
      <c r="T73" s="112"/>
      <c r="U73" s="109"/>
      <c r="V73" s="109">
        <v>124</v>
      </c>
      <c r="W73" s="109">
        <v>117</v>
      </c>
      <c r="X73" s="109">
        <v>128</v>
      </c>
      <c r="Y73" s="109">
        <v>127</v>
      </c>
      <c r="Z73" s="109">
        <v>136</v>
      </c>
    </row>
    <row r="74" spans="1:26" x14ac:dyDescent="0.25">
      <c r="S74" s="112" t="s">
        <v>47</v>
      </c>
      <c r="T74" s="112"/>
      <c r="U74" s="109"/>
      <c r="V74" s="109">
        <v>96</v>
      </c>
      <c r="W74" s="109">
        <v>74</v>
      </c>
      <c r="X74" s="109">
        <v>97</v>
      </c>
      <c r="Y74" s="109">
        <v>103</v>
      </c>
      <c r="Z74" s="109">
        <v>94</v>
      </c>
    </row>
    <row r="75" spans="1:26" x14ac:dyDescent="0.25">
      <c r="S75" s="112" t="s">
        <v>48</v>
      </c>
      <c r="T75" s="112"/>
      <c r="U75" s="109"/>
      <c r="V75" s="109">
        <v>42</v>
      </c>
      <c r="W75" s="109">
        <v>34</v>
      </c>
      <c r="X75" s="109">
        <v>44</v>
      </c>
      <c r="Y75" s="109">
        <v>61</v>
      </c>
      <c r="Z75" s="109">
        <v>61</v>
      </c>
    </row>
    <row r="76" spans="1:26" x14ac:dyDescent="0.25">
      <c r="S76" s="112" t="s">
        <v>49</v>
      </c>
      <c r="T76" s="112"/>
      <c r="U76" s="109"/>
      <c r="V76" s="109">
        <v>13</v>
      </c>
      <c r="W76" s="109">
        <v>10</v>
      </c>
      <c r="X76" s="109">
        <v>22</v>
      </c>
      <c r="Y76" s="109">
        <v>14</v>
      </c>
      <c r="Z76" s="109">
        <v>13</v>
      </c>
    </row>
    <row r="77" spans="1:26" x14ac:dyDescent="0.25">
      <c r="S77" s="112" t="s">
        <v>50</v>
      </c>
      <c r="T77" s="112"/>
      <c r="U77" s="109"/>
      <c r="V77" s="109">
        <v>3</v>
      </c>
      <c r="W77" s="109">
        <v>3</v>
      </c>
      <c r="X77" s="109">
        <v>4</v>
      </c>
      <c r="Y77" s="109">
        <v>6</v>
      </c>
      <c r="Z77" s="109">
        <v>6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1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1561</v>
      </c>
      <c r="W80" s="109">
        <v>1431</v>
      </c>
      <c r="X80" s="109">
        <v>1587</v>
      </c>
      <c r="Y80" s="109">
        <v>1683</v>
      </c>
      <c r="Z80" s="109">
        <v>1766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Barkly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103</v>
      </c>
      <c r="W83" s="109">
        <v>104</v>
      </c>
      <c r="X83" s="109">
        <v>114</v>
      </c>
      <c r="Y83" s="109">
        <v>117</v>
      </c>
      <c r="Z83" s="109">
        <v>121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119</v>
      </c>
      <c r="W84" s="109">
        <v>110</v>
      </c>
      <c r="X84" s="109">
        <v>118</v>
      </c>
      <c r="Y84" s="109">
        <v>120</v>
      </c>
      <c r="Z84" s="109">
        <v>115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168</v>
      </c>
      <c r="W85" s="109">
        <v>145</v>
      </c>
      <c r="X85" s="109">
        <v>165</v>
      </c>
      <c r="Y85" s="109">
        <v>169</v>
      </c>
      <c r="Z85" s="109">
        <v>167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3,724</v>
      </c>
      <c r="D86" s="93">
        <f t="shared" ref="D86:D91" si="4">AD4</f>
        <v>5.0493653032440022E-2</v>
      </c>
      <c r="E86" s="94">
        <f t="shared" ref="E86:E91" si="5">AD4</f>
        <v>5.0493653032440022E-2</v>
      </c>
      <c r="F86" s="93">
        <f t="shared" ref="F86:F91" si="6">AF4</f>
        <v>5.9760956175298752E-2</v>
      </c>
      <c r="G86" s="94">
        <f t="shared" ref="G86:G91" si="7">AF4</f>
        <v>5.9760956175298752E-2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225</v>
      </c>
      <c r="W86" s="109">
        <v>207</v>
      </c>
      <c r="X86" s="109">
        <v>244</v>
      </c>
      <c r="Y86" s="109">
        <v>221</v>
      </c>
      <c r="Z86" s="109">
        <v>227</v>
      </c>
    </row>
    <row r="87" spans="1:30" ht="15" customHeight="1" x14ac:dyDescent="0.25">
      <c r="A87" s="95" t="s">
        <v>4</v>
      </c>
      <c r="B87" s="48"/>
      <c r="C87" s="56" t="str">
        <f t="shared" si="3"/>
        <v>1,947</v>
      </c>
      <c r="D87" s="93">
        <f t="shared" si="4"/>
        <v>4.9030172413793149E-2</v>
      </c>
      <c r="E87" s="94">
        <f t="shared" si="5"/>
        <v>4.9030172413793149E-2</v>
      </c>
      <c r="F87" s="93">
        <f t="shared" si="6"/>
        <v>-3.072196620583667E-3</v>
      </c>
      <c r="G87" s="94">
        <f t="shared" si="7"/>
        <v>-3.072196620583667E-3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49</v>
      </c>
      <c r="W87" s="109">
        <v>48</v>
      </c>
      <c r="X87" s="109">
        <v>49</v>
      </c>
      <c r="Y87" s="109">
        <v>42</v>
      </c>
      <c r="Z87" s="109">
        <v>47</v>
      </c>
    </row>
    <row r="88" spans="1:30" ht="15" customHeight="1" x14ac:dyDescent="0.25">
      <c r="A88" s="95" t="s">
        <v>5</v>
      </c>
      <c r="B88" s="48"/>
      <c r="C88" s="56" t="str">
        <f t="shared" si="3"/>
        <v>1,766</v>
      </c>
      <c r="D88" s="93">
        <f t="shared" si="4"/>
        <v>4.9316696375519831E-2</v>
      </c>
      <c r="E88" s="94">
        <f t="shared" si="5"/>
        <v>4.9316696375519831E-2</v>
      </c>
      <c r="F88" s="93">
        <f t="shared" si="6"/>
        <v>0.13060179257362359</v>
      </c>
      <c r="G88" s="94">
        <f t="shared" si="7"/>
        <v>0.13060179257362359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35</v>
      </c>
      <c r="W88" s="109">
        <v>48</v>
      </c>
      <c r="X88" s="109">
        <v>58</v>
      </c>
      <c r="Y88" s="109">
        <v>61</v>
      </c>
      <c r="Z88" s="109">
        <v>41</v>
      </c>
    </row>
    <row r="89" spans="1:30" ht="15" customHeight="1" x14ac:dyDescent="0.25">
      <c r="A89" s="48" t="s">
        <v>6</v>
      </c>
      <c r="B89" s="48"/>
      <c r="C89" s="56" t="str">
        <f t="shared" si="3"/>
        <v>2,406</v>
      </c>
      <c r="D89" s="93">
        <f t="shared" si="4"/>
        <v>1.5618404390038032E-2</v>
      </c>
      <c r="E89" s="94">
        <f t="shared" si="5"/>
        <v>1.5618404390038032E-2</v>
      </c>
      <c r="F89" s="93">
        <f t="shared" si="6"/>
        <v>1.6476552598225558E-2</v>
      </c>
      <c r="G89" s="94">
        <f t="shared" si="7"/>
        <v>1.6476552598225558E-2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67</v>
      </c>
      <c r="W89" s="109">
        <v>52</v>
      </c>
      <c r="X89" s="109">
        <v>59</v>
      </c>
      <c r="Y89" s="109">
        <v>65</v>
      </c>
      <c r="Z89" s="109">
        <v>78</v>
      </c>
    </row>
    <row r="90" spans="1:30" ht="15" customHeight="1" x14ac:dyDescent="0.25">
      <c r="A90" s="48" t="s">
        <v>96</v>
      </c>
      <c r="B90" s="48"/>
      <c r="C90" s="56" t="str">
        <f t="shared" si="3"/>
        <v>$46,850</v>
      </c>
      <c r="D90" s="93">
        <f t="shared" si="4"/>
        <v>3.7675031562160788E-2</v>
      </c>
      <c r="E90" s="94">
        <f t="shared" si="5"/>
        <v>3.7675031562160788E-2</v>
      </c>
      <c r="F90" s="93">
        <f t="shared" si="6"/>
        <v>0.13491378287071942</v>
      </c>
      <c r="G90" s="94">
        <f t="shared" si="7"/>
        <v>0.13491378287071942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207</v>
      </c>
      <c r="W90" s="109">
        <v>154</v>
      </c>
      <c r="X90" s="109">
        <v>206</v>
      </c>
      <c r="Y90" s="109">
        <v>193</v>
      </c>
      <c r="Z90" s="109">
        <v>207</v>
      </c>
    </row>
    <row r="91" spans="1:30" ht="15" customHeight="1" x14ac:dyDescent="0.25">
      <c r="A91" s="48" t="s">
        <v>7</v>
      </c>
      <c r="B91" s="48"/>
      <c r="C91" s="56" t="str">
        <f t="shared" si="3"/>
        <v>$143.8 mil</v>
      </c>
      <c r="D91" s="93">
        <f t="shared" si="4"/>
        <v>7.8737043566736276E-2</v>
      </c>
      <c r="E91" s="94">
        <f t="shared" si="5"/>
        <v>7.8737043566736276E-2</v>
      </c>
      <c r="F91" s="93">
        <f t="shared" si="6"/>
        <v>0.20513837761966092</v>
      </c>
      <c r="G91" s="94">
        <f t="shared" si="7"/>
        <v>0.20513837761966092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1305</v>
      </c>
      <c r="W91" s="109">
        <v>1068</v>
      </c>
      <c r="X91" s="109">
        <v>1329</v>
      </c>
      <c r="Y91" s="109">
        <v>1251</v>
      </c>
      <c r="Z91" s="109">
        <v>1284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72</v>
      </c>
      <c r="W93" s="109">
        <v>80</v>
      </c>
      <c r="X93" s="109">
        <v>97</v>
      </c>
      <c r="Y93" s="109">
        <v>102</v>
      </c>
      <c r="Z93" s="109">
        <v>85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211</v>
      </c>
      <c r="W94" s="109">
        <v>208</v>
      </c>
      <c r="X94" s="109">
        <v>223</v>
      </c>
      <c r="Y94" s="109">
        <v>235</v>
      </c>
      <c r="Z94" s="109">
        <v>203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16</v>
      </c>
      <c r="W95" s="109">
        <v>19</v>
      </c>
      <c r="X95" s="109">
        <v>26</v>
      </c>
      <c r="Y95" s="109">
        <v>20</v>
      </c>
      <c r="Z95" s="109">
        <v>32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228</v>
      </c>
      <c r="W96" s="109">
        <v>232</v>
      </c>
      <c r="X96" s="109">
        <v>230</v>
      </c>
      <c r="Y96" s="109">
        <v>231</v>
      </c>
      <c r="Z96" s="109">
        <v>255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179</v>
      </c>
      <c r="W97" s="109">
        <v>160</v>
      </c>
      <c r="X97" s="109">
        <v>181</v>
      </c>
      <c r="Y97" s="109">
        <v>188</v>
      </c>
      <c r="Z97" s="109">
        <v>191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38</v>
      </c>
      <c r="W98" s="109">
        <v>42</v>
      </c>
      <c r="X98" s="109">
        <v>44</v>
      </c>
      <c r="Y98" s="109">
        <v>48</v>
      </c>
      <c r="Z98" s="109">
        <v>55</v>
      </c>
    </row>
    <row r="99" spans="1:32" ht="15" customHeight="1" x14ac:dyDescent="0.25">
      <c r="S99" s="112" t="s">
        <v>130</v>
      </c>
      <c r="T99" s="112"/>
      <c r="U99" s="109"/>
      <c r="V99" s="109">
        <v>0</v>
      </c>
      <c r="W99" s="109">
        <v>0</v>
      </c>
      <c r="X99" s="109">
        <v>5</v>
      </c>
      <c r="Y99" s="109">
        <v>5</v>
      </c>
      <c r="Z99" s="109">
        <v>8</v>
      </c>
    </row>
    <row r="100" spans="1:32" ht="15" customHeight="1" x14ac:dyDescent="0.25">
      <c r="S100" s="112" t="s">
        <v>58</v>
      </c>
      <c r="T100" s="112"/>
      <c r="U100" s="109"/>
      <c r="V100" s="109">
        <v>79</v>
      </c>
      <c r="W100" s="109">
        <v>67</v>
      </c>
      <c r="X100" s="109">
        <v>80</v>
      </c>
      <c r="Y100" s="109">
        <v>85</v>
      </c>
      <c r="Z100" s="109">
        <v>108</v>
      </c>
    </row>
    <row r="101" spans="1:32" x14ac:dyDescent="0.25">
      <c r="A101" s="16"/>
      <c r="S101" s="115" t="s">
        <v>53</v>
      </c>
      <c r="T101" s="115"/>
      <c r="U101" s="109"/>
      <c r="V101" s="109">
        <v>1062</v>
      </c>
      <c r="W101" s="109">
        <v>969</v>
      </c>
      <c r="X101" s="109">
        <v>1078</v>
      </c>
      <c r="Y101" s="109">
        <v>1112</v>
      </c>
      <c r="Z101" s="109">
        <v>1121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2203</v>
      </c>
      <c r="W104" s="109">
        <v>1744</v>
      </c>
      <c r="X104" s="109">
        <v>2176</v>
      </c>
      <c r="Y104" s="109">
        <v>2120</v>
      </c>
      <c r="Z104" s="109">
        <v>2353</v>
      </c>
      <c r="AB104" s="106" t="str">
        <f>TEXT(Z104,"###,###")</f>
        <v>2,353</v>
      </c>
      <c r="AD104" s="127">
        <f>Z104/($Z$4)*100</f>
        <v>63.184747583243826</v>
      </c>
      <c r="AF104" s="106"/>
    </row>
    <row r="105" spans="1:32" x14ac:dyDescent="0.25">
      <c r="S105" s="112" t="s">
        <v>17</v>
      </c>
      <c r="T105" s="112"/>
      <c r="U105" s="109"/>
      <c r="V105" s="109">
        <v>904</v>
      </c>
      <c r="W105" s="109">
        <v>1235</v>
      </c>
      <c r="X105" s="109">
        <v>1276</v>
      </c>
      <c r="Y105" s="109">
        <v>1306</v>
      </c>
      <c r="Z105" s="109">
        <v>1260</v>
      </c>
      <c r="AB105" s="106" t="str">
        <f>TEXT(Z105,"###,###")</f>
        <v>1,260</v>
      </c>
      <c r="AD105" s="127">
        <f>Z105/($Z$4)*100</f>
        <v>33.834586466165412</v>
      </c>
      <c r="AF105" s="106"/>
    </row>
    <row r="106" spans="1:32" x14ac:dyDescent="0.25">
      <c r="S106" s="115" t="s">
        <v>53</v>
      </c>
      <c r="T106" s="115"/>
      <c r="U106" s="117"/>
      <c r="V106" s="117">
        <v>3107</v>
      </c>
      <c r="W106" s="117">
        <v>2979</v>
      </c>
      <c r="X106" s="117">
        <v>3452</v>
      </c>
      <c r="Y106" s="117">
        <v>3426</v>
      </c>
      <c r="Z106" s="117">
        <v>3613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495</v>
      </c>
      <c r="W108" s="109">
        <v>269</v>
      </c>
      <c r="X108" s="109">
        <v>383</v>
      </c>
      <c r="Y108" s="109">
        <v>255</v>
      </c>
      <c r="Z108" s="109">
        <v>323</v>
      </c>
      <c r="AB108" s="106" t="str">
        <f>TEXT(Z108,"###,###")</f>
        <v>323</v>
      </c>
      <c r="AD108" s="127">
        <f>Z108/($Z$4)*100</f>
        <v>8.6734693877551017</v>
      </c>
      <c r="AF108" s="106"/>
    </row>
    <row r="109" spans="1:32" x14ac:dyDescent="0.25">
      <c r="S109" s="112" t="s">
        <v>20</v>
      </c>
      <c r="T109" s="112"/>
      <c r="U109" s="109"/>
      <c r="V109" s="109">
        <v>728</v>
      </c>
      <c r="W109" s="109">
        <v>504</v>
      </c>
      <c r="X109" s="109">
        <v>622</v>
      </c>
      <c r="Y109" s="109">
        <v>685</v>
      </c>
      <c r="Z109" s="109">
        <v>592</v>
      </c>
      <c r="AB109" s="106" t="str">
        <f>TEXT(Z109,"###,###")</f>
        <v>592</v>
      </c>
      <c r="AD109" s="127">
        <f>Z109/($Z$4)*100</f>
        <v>15.896885069817401</v>
      </c>
      <c r="AF109" s="106"/>
    </row>
    <row r="110" spans="1:32" x14ac:dyDescent="0.25">
      <c r="S110" s="112" t="s">
        <v>21</v>
      </c>
      <c r="T110" s="112"/>
      <c r="U110" s="109"/>
      <c r="V110" s="109">
        <v>1072</v>
      </c>
      <c r="W110" s="109">
        <v>973</v>
      </c>
      <c r="X110" s="109">
        <v>1304</v>
      </c>
      <c r="Y110" s="109">
        <v>1469</v>
      </c>
      <c r="Z110" s="109">
        <v>1370</v>
      </c>
      <c r="AB110" s="106" t="str">
        <f>TEXT(Z110,"###,###")</f>
        <v>1,370</v>
      </c>
      <c r="AD110" s="127">
        <f>Z110/($Z$4)*100</f>
        <v>36.788399570354457</v>
      </c>
      <c r="AF110" s="106"/>
    </row>
    <row r="111" spans="1:32" x14ac:dyDescent="0.25">
      <c r="S111" s="112" t="s">
        <v>22</v>
      </c>
      <c r="T111" s="112"/>
      <c r="U111" s="109"/>
      <c r="V111" s="109">
        <v>792</v>
      </c>
      <c r="W111" s="109">
        <v>1079</v>
      </c>
      <c r="X111" s="109">
        <v>1030</v>
      </c>
      <c r="Y111" s="109">
        <v>1017</v>
      </c>
      <c r="Z111" s="109">
        <v>1324</v>
      </c>
      <c r="AB111" s="106" t="str">
        <f>TEXT(Z111,"###,###")</f>
        <v>1,324</v>
      </c>
      <c r="AD111" s="127">
        <f>Z111/($Z$4)*100</f>
        <v>35.553168635875402</v>
      </c>
      <c r="AF111" s="106"/>
    </row>
    <row r="112" spans="1:32" x14ac:dyDescent="0.25">
      <c r="S112" s="115" t="s">
        <v>53</v>
      </c>
      <c r="T112" s="115"/>
      <c r="U112" s="109"/>
      <c r="V112" s="109">
        <v>3510</v>
      </c>
      <c r="W112" s="109">
        <v>2962</v>
      </c>
      <c r="X112" s="109">
        <v>3464</v>
      </c>
      <c r="Y112" s="109">
        <v>3545</v>
      </c>
      <c r="Z112" s="109">
        <v>3724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39.67</v>
      </c>
      <c r="W118" s="128">
        <v>40.020000000000003</v>
      </c>
      <c r="X118" s="128">
        <v>40.590000000000003</v>
      </c>
      <c r="Y118" s="128">
        <v>41.02</v>
      </c>
      <c r="Z118" s="128">
        <v>40.33</v>
      </c>
      <c r="AB118" s="106" t="str">
        <f>TEXT(Z118,"##.0")</f>
        <v>40.3</v>
      </c>
    </row>
    <row r="120" spans="19:32" x14ac:dyDescent="0.25">
      <c r="S120" s="98" t="s">
        <v>98</v>
      </c>
      <c r="T120" s="109"/>
      <c r="U120" s="109"/>
      <c r="V120" s="109">
        <v>2224</v>
      </c>
      <c r="W120" s="109">
        <v>1934</v>
      </c>
      <c r="X120" s="109">
        <v>2271</v>
      </c>
      <c r="Y120" s="109">
        <v>2238</v>
      </c>
      <c r="Z120" s="109">
        <v>2281</v>
      </c>
      <c r="AB120" s="106" t="str">
        <f>TEXT(Z120,"###,###")</f>
        <v>2,281</v>
      </c>
    </row>
    <row r="121" spans="19:32" x14ac:dyDescent="0.25">
      <c r="S121" s="98" t="s">
        <v>99</v>
      </c>
      <c r="T121" s="109"/>
      <c r="U121" s="109"/>
      <c r="V121" s="109">
        <v>47</v>
      </c>
      <c r="W121" s="109">
        <v>31</v>
      </c>
      <c r="X121" s="109">
        <v>45</v>
      </c>
      <c r="Y121" s="109">
        <v>47</v>
      </c>
      <c r="Z121" s="109">
        <v>26</v>
      </c>
      <c r="AB121" s="106" t="str">
        <f>TEXT(Z121,"###,###")</f>
        <v>26</v>
      </c>
    </row>
    <row r="122" spans="19:32" x14ac:dyDescent="0.25">
      <c r="S122" s="98" t="s">
        <v>100</v>
      </c>
      <c r="T122" s="109"/>
      <c r="U122" s="109"/>
      <c r="V122" s="109">
        <v>94</v>
      </c>
      <c r="W122" s="109">
        <v>69</v>
      </c>
      <c r="X122" s="109">
        <v>91</v>
      </c>
      <c r="Y122" s="109">
        <v>87</v>
      </c>
      <c r="Z122" s="109">
        <v>102</v>
      </c>
      <c r="AB122" s="106" t="str">
        <f>TEXT(Z122,"###,###")</f>
        <v>102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2318</v>
      </c>
      <c r="W124" s="109">
        <v>2003</v>
      </c>
      <c r="X124" s="109">
        <v>2362</v>
      </c>
      <c r="Y124" s="109">
        <v>2325</v>
      </c>
      <c r="Z124" s="109">
        <v>2383</v>
      </c>
      <c r="AB124" s="106" t="str">
        <f>TEXT(Z124,"###,###")</f>
        <v>2,383</v>
      </c>
      <c r="AD124" s="124">
        <f>Z124/$Z$7*100</f>
        <v>99.044056525353284</v>
      </c>
    </row>
    <row r="125" spans="19:32" x14ac:dyDescent="0.25">
      <c r="S125" s="98" t="s">
        <v>102</v>
      </c>
      <c r="T125" s="109"/>
      <c r="U125" s="109"/>
      <c r="V125" s="109">
        <v>141</v>
      </c>
      <c r="W125" s="109">
        <v>100</v>
      </c>
      <c r="X125" s="109">
        <v>136</v>
      </c>
      <c r="Y125" s="109">
        <v>134</v>
      </c>
      <c r="Z125" s="109">
        <v>128</v>
      </c>
      <c r="AB125" s="106" t="str">
        <f>TEXT(Z125,"###,###")</f>
        <v>128</v>
      </c>
      <c r="AD125" s="124">
        <f>Z125/$Z$7*100</f>
        <v>5.320033250207814</v>
      </c>
    </row>
    <row r="127" spans="19:32" x14ac:dyDescent="0.25">
      <c r="S127" s="98" t="s">
        <v>103</v>
      </c>
      <c r="T127" s="109"/>
      <c r="U127" s="109"/>
      <c r="V127" s="109">
        <v>1302</v>
      </c>
      <c r="W127" s="109">
        <v>1064</v>
      </c>
      <c r="X127" s="109">
        <v>1335</v>
      </c>
      <c r="Y127" s="109">
        <v>1249</v>
      </c>
      <c r="Z127" s="109">
        <v>1282</v>
      </c>
      <c r="AB127" s="106" t="str">
        <f>TEXT(Z127,"###,###")</f>
        <v>1,282</v>
      </c>
      <c r="AD127" s="124">
        <f>Z127/$Z$7*100</f>
        <v>53.283458021612638</v>
      </c>
    </row>
    <row r="128" spans="19:32" x14ac:dyDescent="0.25">
      <c r="S128" s="98" t="s">
        <v>104</v>
      </c>
      <c r="T128" s="109"/>
      <c r="U128" s="109"/>
      <c r="V128" s="109">
        <v>1059</v>
      </c>
      <c r="W128" s="109">
        <v>966</v>
      </c>
      <c r="X128" s="109">
        <v>1076</v>
      </c>
      <c r="Y128" s="109">
        <v>1116</v>
      </c>
      <c r="Z128" s="109">
        <v>1122</v>
      </c>
      <c r="AB128" s="106" t="str">
        <f>TEXT(Z128,"###,###")</f>
        <v>1,122</v>
      </c>
      <c r="AD128" s="124">
        <f>Z128/$Z$7*100</f>
        <v>46.633416458852864</v>
      </c>
    </row>
    <row r="130" spans="19:20" x14ac:dyDescent="0.25">
      <c r="S130" s="98" t="s">
        <v>156</v>
      </c>
      <c r="T130" s="124">
        <v>94.804655029093936</v>
      </c>
    </row>
    <row r="131" spans="19:20" x14ac:dyDescent="0.25">
      <c r="S131" s="98" t="s">
        <v>157</v>
      </c>
      <c r="T131" s="124">
        <v>1.0806317539484622</v>
      </c>
    </row>
    <row r="132" spans="19:20" x14ac:dyDescent="0.25">
      <c r="S132" s="98" t="s">
        <v>158</v>
      </c>
      <c r="T132" s="124">
        <v>4.2394014962593518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67AC00B-E82E-4D85-B6DC-D8E3170B553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5BC2E357-9869-461E-BBD2-81E6D3D2641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18F506B0-99D7-48D0-A404-64BB8758502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B228241D-2241-4545-ADE0-D04B05D998B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BB7B-47A1-4D58-A669-5321E3FB5EB1}">
  <sheetPr codeName="Sheet67">
    <tabColor theme="4" tint="-0.249977111117893"/>
  </sheetPr>
  <dimension ref="A1:AK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85546875" bestFit="1" customWidth="1"/>
    <col min="5" max="5" width="5" customWidth="1"/>
    <col min="6" max="6" width="6" customWidth="1"/>
    <col min="7" max="7" width="5.5703125" customWidth="1"/>
    <col min="8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7" width="6.140625" customWidth="1"/>
    <col min="18" max="18" width="6.140625" style="132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style="98" customWidth="1"/>
    <col min="34" max="34" width="9.140625" style="98"/>
    <col min="35" max="37" width="9.140625" style="132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107</v>
      </c>
      <c r="T1" s="96"/>
      <c r="U1" s="96"/>
      <c r="V1" s="96"/>
      <c r="W1" s="96"/>
      <c r="X1" s="96"/>
      <c r="Y1" s="97" t="s">
        <v>137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107</v>
      </c>
      <c r="Y3" s="102" t="s">
        <v>137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13.3 Belyuen,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40</v>
      </c>
      <c r="W4" s="105">
        <v>0</v>
      </c>
      <c r="X4" s="105">
        <v>23</v>
      </c>
      <c r="Y4" s="105">
        <v>35</v>
      </c>
      <c r="Z4" s="105">
        <v>42</v>
      </c>
      <c r="AB4" s="106" t="str">
        <f>TEXT(Z4,"###,###")</f>
        <v>42</v>
      </c>
      <c r="AD4" s="107">
        <v>0</v>
      </c>
      <c r="AF4" s="107">
        <f>Z4/V4-1</f>
        <v>5.0000000000000044E-2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22</v>
      </c>
      <c r="W5" s="105">
        <v>0</v>
      </c>
      <c r="X5" s="105">
        <v>10</v>
      </c>
      <c r="Y5" s="105">
        <v>12</v>
      </c>
      <c r="Z5" s="105">
        <v>16</v>
      </c>
      <c r="AB5" s="106" t="str">
        <f>TEXT(Z5,"###,###")</f>
        <v>16</v>
      </c>
      <c r="AD5" s="107">
        <v>0</v>
      </c>
      <c r="AF5" s="107">
        <f>Z5/V5-1</f>
        <v>-0.27272727272727271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14</v>
      </c>
      <c r="W6" s="105">
        <v>0</v>
      </c>
      <c r="X6" s="105">
        <v>13</v>
      </c>
      <c r="Y6" s="105">
        <v>23</v>
      </c>
      <c r="Z6" s="105">
        <v>24</v>
      </c>
      <c r="AB6" s="106" t="str">
        <f>TEXT(Z6,"###,###")</f>
        <v>24</v>
      </c>
      <c r="AD6" s="107">
        <v>0</v>
      </c>
      <c r="AF6" s="107">
        <f t="shared" ref="AF6:AF9" si="0">Z6/V6-1</f>
        <v>0.71428571428571419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31</v>
      </c>
      <c r="W7" s="105">
        <v>0</v>
      </c>
      <c r="X7" s="105">
        <v>18</v>
      </c>
      <c r="Y7" s="105">
        <v>32</v>
      </c>
      <c r="Z7" s="105">
        <v>33</v>
      </c>
      <c r="AB7" s="106" t="str">
        <f>TEXT(Z7,"###,###")</f>
        <v>33</v>
      </c>
      <c r="AD7" s="107">
        <v>0</v>
      </c>
      <c r="AF7" s="107">
        <f t="shared" si="0"/>
        <v>6.4516129032258007E-2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42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33</v>
      </c>
      <c r="P8" s="64"/>
      <c r="S8" s="104" t="s">
        <v>83</v>
      </c>
      <c r="T8" s="105"/>
      <c r="U8" s="105"/>
      <c r="V8" s="105">
        <v>5700</v>
      </c>
      <c r="W8" s="105">
        <v>21623</v>
      </c>
      <c r="X8" s="105">
        <v>5948.2</v>
      </c>
      <c r="Y8" s="105">
        <v>5506</v>
      </c>
      <c r="Z8" s="105">
        <v>12728</v>
      </c>
      <c r="AB8" s="106" t="str">
        <f>TEXT(Z8,"$###,###")</f>
        <v>$12,728</v>
      </c>
      <c r="AD8" s="107">
        <v>0</v>
      </c>
      <c r="AF8" s="107">
        <f t="shared" si="0"/>
        <v>1.2329824561403511</v>
      </c>
    </row>
    <row r="9" spans="1:32" x14ac:dyDescent="0.25">
      <c r="A9" s="29" t="s">
        <v>14</v>
      </c>
      <c r="B9" s="68"/>
      <c r="C9" s="69"/>
      <c r="D9" s="70">
        <f>AD104</f>
        <v>7.1428571428571423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24.242424242424242</v>
      </c>
      <c r="P9" s="71" t="s">
        <v>84</v>
      </c>
      <c r="S9" s="104" t="s">
        <v>7</v>
      </c>
      <c r="T9" s="105"/>
      <c r="U9" s="105"/>
      <c r="V9" s="105">
        <v>556520</v>
      </c>
      <c r="W9" s="105">
        <v>21623</v>
      </c>
      <c r="X9" s="105">
        <v>235011</v>
      </c>
      <c r="Y9" s="105">
        <v>339555</v>
      </c>
      <c r="Z9" s="105">
        <v>433371</v>
      </c>
      <c r="AB9" s="106" t="str">
        <f>TEXT(Z9/1000000,"$#,##0.0")&amp;" mil"</f>
        <v>$0.4 mil</v>
      </c>
      <c r="AD9" s="107">
        <v>0</v>
      </c>
      <c r="AF9" s="107">
        <f t="shared" si="0"/>
        <v>-0.22128405088765901</v>
      </c>
    </row>
    <row r="10" spans="1:32" x14ac:dyDescent="0.25">
      <c r="A10" s="29" t="s">
        <v>17</v>
      </c>
      <c r="B10" s="68"/>
      <c r="C10" s="69"/>
      <c r="D10" s="70">
        <f>AD105</f>
        <v>85.714285714285708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75.757575757575751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100</v>
      </c>
      <c r="P11" s="71" t="s">
        <v>84</v>
      </c>
      <c r="S11" s="104" t="s">
        <v>29</v>
      </c>
      <c r="T11" s="109"/>
      <c r="U11" s="109"/>
      <c r="V11" s="109">
        <v>41</v>
      </c>
      <c r="W11" s="109">
        <v>0</v>
      </c>
      <c r="X11" s="109">
        <v>22</v>
      </c>
      <c r="Y11" s="109">
        <v>35</v>
      </c>
      <c r="Z11" s="109">
        <v>37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0</v>
      </c>
      <c r="P12" s="71" t="s">
        <v>84</v>
      </c>
      <c r="S12" s="104" t="s">
        <v>30</v>
      </c>
      <c r="T12" s="109"/>
      <c r="U12" s="109"/>
      <c r="V12" s="109">
        <v>0</v>
      </c>
      <c r="W12" s="109">
        <v>0</v>
      </c>
      <c r="X12" s="109">
        <v>0</v>
      </c>
      <c r="Y12" s="109">
        <v>0</v>
      </c>
      <c r="Z12" s="109">
        <v>0</v>
      </c>
    </row>
    <row r="13" spans="1:32" ht="15" customHeight="1" x14ac:dyDescent="0.25">
      <c r="A13" s="29" t="s">
        <v>19</v>
      </c>
      <c r="B13" s="69"/>
      <c r="C13" s="69"/>
      <c r="D13" s="70">
        <f>AD108</f>
        <v>0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0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 t="shared" ref="D14:D16" si="1">AD109</f>
        <v>9.5238095238095237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39.9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 t="shared" si="1"/>
        <v>64.285714285714292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18.421052631578945</v>
      </c>
      <c r="P15" s="71" t="s">
        <v>84</v>
      </c>
      <c r="S15" s="112" t="s">
        <v>60</v>
      </c>
      <c r="T15" s="112"/>
      <c r="U15" s="113"/>
      <c r="V15" s="113">
        <v>0</v>
      </c>
      <c r="W15" s="113">
        <v>0</v>
      </c>
      <c r="X15" s="113">
        <v>0</v>
      </c>
      <c r="Y15" s="109">
        <v>1</v>
      </c>
      <c r="Z15" s="109">
        <v>0</v>
      </c>
      <c r="AB15" s="114">
        <f t="shared" ref="AB15:AB34" si="2">IF(Z15="np",0,Z15/$Z$34)</f>
        <v>0</v>
      </c>
    </row>
    <row r="16" spans="1:32" ht="15" customHeight="1" thickBot="1" x14ac:dyDescent="0.3">
      <c r="A16" s="80" t="s">
        <v>22</v>
      </c>
      <c r="B16" s="34"/>
      <c r="C16" s="34"/>
      <c r="D16" s="81">
        <f t="shared" si="1"/>
        <v>23.809523809523807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81.578947368421055</v>
      </c>
      <c r="P16" s="36" t="s">
        <v>84</v>
      </c>
      <c r="S16" s="112" t="s">
        <v>61</v>
      </c>
      <c r="T16" s="112"/>
      <c r="U16" s="113"/>
      <c r="V16" s="113">
        <v>0</v>
      </c>
      <c r="W16" s="113">
        <v>0</v>
      </c>
      <c r="X16" s="113">
        <v>0</v>
      </c>
      <c r="Y16" s="109">
        <v>0</v>
      </c>
      <c r="Z16" s="109">
        <v>0</v>
      </c>
      <c r="AB16" s="114">
        <f t="shared" si="2"/>
        <v>0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0</v>
      </c>
      <c r="W17" s="113">
        <v>0</v>
      </c>
      <c r="X17" s="113">
        <v>0</v>
      </c>
      <c r="Y17" s="109">
        <v>0</v>
      </c>
      <c r="Z17" s="109">
        <v>0</v>
      </c>
      <c r="AB17" s="114">
        <f t="shared" si="2"/>
        <v>0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0</v>
      </c>
      <c r="W18" s="113">
        <v>0</v>
      </c>
      <c r="X18" s="113">
        <v>0</v>
      </c>
      <c r="Y18" s="109">
        <v>0</v>
      </c>
      <c r="Z18" s="109">
        <v>0</v>
      </c>
      <c r="AB18" s="114">
        <f t="shared" si="2"/>
        <v>0</v>
      </c>
    </row>
    <row r="19" spans="1:28" x14ac:dyDescent="0.25">
      <c r="A19" s="60" t="str">
        <f>$S$1&amp;" ("&amp;$V$2&amp;" to "&amp;$Z$2&amp;")"</f>
        <v>Belyuen (2017-18 to 2021-22)</v>
      </c>
      <c r="B19" s="60"/>
      <c r="C19" s="60"/>
      <c r="D19" s="60"/>
      <c r="E19" s="60"/>
      <c r="F19" s="60"/>
      <c r="G19" s="60" t="str">
        <f>$S$1&amp;" ("&amp;$V$2&amp;" to "&amp;$Z$2&amp;")"</f>
        <v>Belyuen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15</v>
      </c>
      <c r="W19" s="113">
        <v>0</v>
      </c>
      <c r="X19" s="113">
        <v>0</v>
      </c>
      <c r="Y19" s="109">
        <v>1</v>
      </c>
      <c r="Z19" s="109">
        <v>0</v>
      </c>
      <c r="AB19" s="114">
        <f t="shared" si="2"/>
        <v>0</v>
      </c>
    </row>
    <row r="20" spans="1:28" x14ac:dyDescent="0.25">
      <c r="S20" s="112" t="s">
        <v>65</v>
      </c>
      <c r="T20" s="112"/>
      <c r="U20" s="113"/>
      <c r="V20" s="113">
        <v>0</v>
      </c>
      <c r="W20" s="113">
        <v>0</v>
      </c>
      <c r="X20" s="113">
        <v>0</v>
      </c>
      <c r="Y20" s="109">
        <v>0</v>
      </c>
      <c r="Z20" s="109">
        <v>0</v>
      </c>
      <c r="AB20" s="114">
        <f t="shared" si="2"/>
        <v>0</v>
      </c>
    </row>
    <row r="21" spans="1:28" x14ac:dyDescent="0.25">
      <c r="S21" s="112" t="s">
        <v>66</v>
      </c>
      <c r="T21" s="112"/>
      <c r="U21" s="113"/>
      <c r="V21" s="113">
        <v>0</v>
      </c>
      <c r="W21" s="113">
        <v>0</v>
      </c>
      <c r="X21" s="113">
        <v>0</v>
      </c>
      <c r="Y21" s="109">
        <v>1</v>
      </c>
      <c r="Z21" s="109">
        <v>0</v>
      </c>
      <c r="AB21" s="114">
        <f t="shared" si="2"/>
        <v>0</v>
      </c>
    </row>
    <row r="22" spans="1:28" x14ac:dyDescent="0.25">
      <c r="S22" s="112" t="s">
        <v>67</v>
      </c>
      <c r="T22" s="112"/>
      <c r="U22" s="113"/>
      <c r="V22" s="113">
        <v>0</v>
      </c>
      <c r="W22" s="113">
        <v>0</v>
      </c>
      <c r="X22" s="113">
        <v>0</v>
      </c>
      <c r="Y22" s="109">
        <v>0</v>
      </c>
      <c r="Z22" s="109">
        <v>0</v>
      </c>
      <c r="AB22" s="114">
        <f t="shared" si="2"/>
        <v>0</v>
      </c>
    </row>
    <row r="23" spans="1:28" x14ac:dyDescent="0.25">
      <c r="S23" s="112" t="s">
        <v>68</v>
      </c>
      <c r="T23" s="112"/>
      <c r="U23" s="113"/>
      <c r="V23" s="113">
        <v>0</v>
      </c>
      <c r="W23" s="113">
        <v>0</v>
      </c>
      <c r="X23" s="113">
        <v>0</v>
      </c>
      <c r="Y23" s="109">
        <v>0</v>
      </c>
      <c r="Z23" s="109">
        <v>0</v>
      </c>
      <c r="AB23" s="114">
        <f t="shared" si="2"/>
        <v>0</v>
      </c>
    </row>
    <row r="24" spans="1:28" x14ac:dyDescent="0.25">
      <c r="S24" s="112" t="s">
        <v>69</v>
      </c>
      <c r="T24" s="112"/>
      <c r="U24" s="113"/>
      <c r="V24" s="113">
        <v>0</v>
      </c>
      <c r="W24" s="113">
        <v>0</v>
      </c>
      <c r="X24" s="113">
        <v>0</v>
      </c>
      <c r="Y24" s="109">
        <v>0</v>
      </c>
      <c r="Z24" s="109">
        <v>0</v>
      </c>
      <c r="AB24" s="114">
        <f t="shared" si="2"/>
        <v>0</v>
      </c>
    </row>
    <row r="25" spans="1:28" x14ac:dyDescent="0.25">
      <c r="S25" s="112" t="s">
        <v>70</v>
      </c>
      <c r="T25" s="112"/>
      <c r="U25" s="113"/>
      <c r="V25" s="113">
        <v>0</v>
      </c>
      <c r="W25" s="113">
        <v>0</v>
      </c>
      <c r="X25" s="113">
        <v>0</v>
      </c>
      <c r="Y25" s="109">
        <v>0</v>
      </c>
      <c r="Z25" s="109">
        <v>0</v>
      </c>
      <c r="AB25" s="114">
        <f t="shared" si="2"/>
        <v>0</v>
      </c>
    </row>
    <row r="26" spans="1:28" x14ac:dyDescent="0.25">
      <c r="S26" s="112" t="s">
        <v>71</v>
      </c>
      <c r="T26" s="112"/>
      <c r="U26" s="113"/>
      <c r="V26" s="113">
        <v>0</v>
      </c>
      <c r="W26" s="113">
        <v>0</v>
      </c>
      <c r="X26" s="113">
        <v>0</v>
      </c>
      <c r="Y26" s="109">
        <v>0</v>
      </c>
      <c r="Z26" s="109">
        <v>0</v>
      </c>
      <c r="AB26" s="114">
        <f t="shared" si="2"/>
        <v>0</v>
      </c>
    </row>
    <row r="27" spans="1:28" x14ac:dyDescent="0.25">
      <c r="S27" s="112" t="s">
        <v>72</v>
      </c>
      <c r="T27" s="112"/>
      <c r="U27" s="113"/>
      <c r="V27" s="113">
        <v>0</v>
      </c>
      <c r="W27" s="113">
        <v>0</v>
      </c>
      <c r="X27" s="113">
        <v>0</v>
      </c>
      <c r="Y27" s="109">
        <v>0</v>
      </c>
      <c r="Z27" s="109">
        <v>0</v>
      </c>
      <c r="AB27" s="114">
        <f t="shared" si="2"/>
        <v>0</v>
      </c>
    </row>
    <row r="28" spans="1:28" x14ac:dyDescent="0.25">
      <c r="S28" s="112" t="s">
        <v>73</v>
      </c>
      <c r="T28" s="112"/>
      <c r="U28" s="113"/>
      <c r="V28" s="113">
        <v>0</v>
      </c>
      <c r="W28" s="113">
        <v>0</v>
      </c>
      <c r="X28" s="113">
        <v>0</v>
      </c>
      <c r="Y28" s="109">
        <v>0</v>
      </c>
      <c r="Z28" s="109">
        <v>0</v>
      </c>
      <c r="AB28" s="114">
        <f t="shared" si="2"/>
        <v>0</v>
      </c>
    </row>
    <row r="29" spans="1:28" x14ac:dyDescent="0.25">
      <c r="S29" s="112" t="s">
        <v>74</v>
      </c>
      <c r="T29" s="112"/>
      <c r="U29" s="113"/>
      <c r="V29" s="113">
        <v>15</v>
      </c>
      <c r="W29" s="113">
        <v>0</v>
      </c>
      <c r="X29" s="113">
        <v>14</v>
      </c>
      <c r="Y29" s="109">
        <v>23</v>
      </c>
      <c r="Z29" s="109">
        <v>20</v>
      </c>
      <c r="AB29" s="114">
        <f t="shared" si="2"/>
        <v>0.47619047619047616</v>
      </c>
    </row>
    <row r="30" spans="1:28" x14ac:dyDescent="0.25">
      <c r="S30" s="112" t="s">
        <v>75</v>
      </c>
      <c r="T30" s="112"/>
      <c r="U30" s="113"/>
      <c r="V30" s="113">
        <v>6</v>
      </c>
      <c r="W30" s="113">
        <v>0</v>
      </c>
      <c r="X30" s="113">
        <v>0</v>
      </c>
      <c r="Y30" s="109">
        <v>1</v>
      </c>
      <c r="Z30" s="109">
        <v>8</v>
      </c>
      <c r="AB30" s="114">
        <f t="shared" si="2"/>
        <v>0.19047619047619047</v>
      </c>
    </row>
    <row r="31" spans="1:28" x14ac:dyDescent="0.25">
      <c r="S31" s="112" t="s">
        <v>76</v>
      </c>
      <c r="T31" s="112"/>
      <c r="U31" s="113"/>
      <c r="V31" s="113">
        <v>0</v>
      </c>
      <c r="W31" s="113">
        <v>0</v>
      </c>
      <c r="X31" s="113">
        <v>0</v>
      </c>
      <c r="Y31" s="109">
        <v>1</v>
      </c>
      <c r="Z31" s="109">
        <v>0</v>
      </c>
      <c r="AB31" s="114">
        <f t="shared" si="2"/>
        <v>0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0</v>
      </c>
      <c r="W32" s="113">
        <v>0</v>
      </c>
      <c r="X32" s="113">
        <v>0</v>
      </c>
      <c r="Y32" s="109">
        <v>0</v>
      </c>
      <c r="Z32" s="109">
        <v>0</v>
      </c>
      <c r="AB32" s="114">
        <f t="shared" si="2"/>
        <v>0</v>
      </c>
    </row>
    <row r="33" spans="19:32" x14ac:dyDescent="0.25">
      <c r="S33" s="112" t="s">
        <v>78</v>
      </c>
      <c r="T33" s="112"/>
      <c r="U33" s="113"/>
      <c r="V33" s="113">
        <v>3</v>
      </c>
      <c r="W33" s="113">
        <v>0</v>
      </c>
      <c r="X33" s="113">
        <v>3</v>
      </c>
      <c r="Y33" s="109">
        <v>6</v>
      </c>
      <c r="Z33" s="109">
        <v>9</v>
      </c>
      <c r="AB33" s="114">
        <f t="shared" si="2"/>
        <v>0.21428571428571427</v>
      </c>
    </row>
    <row r="34" spans="19:32" x14ac:dyDescent="0.25">
      <c r="S34" s="115" t="s">
        <v>53</v>
      </c>
      <c r="T34" s="115"/>
      <c r="U34" s="116"/>
      <c r="V34" s="116">
        <v>37</v>
      </c>
      <c r="W34" s="116">
        <v>0</v>
      </c>
      <c r="X34" s="116">
        <v>21</v>
      </c>
      <c r="Y34" s="117">
        <v>35</v>
      </c>
      <c r="Z34" s="117">
        <v>42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30</v>
      </c>
      <c r="W37" s="109">
        <v>0</v>
      </c>
      <c r="X37" s="109">
        <v>18</v>
      </c>
      <c r="Y37" s="109">
        <v>25</v>
      </c>
      <c r="Z37" s="109">
        <v>31</v>
      </c>
      <c r="AB37" s="129">
        <f>Z37/Z40*100</f>
        <v>81.578947368421055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8</v>
      </c>
      <c r="W38" s="109">
        <v>0</v>
      </c>
      <c r="X38" s="109">
        <v>0</v>
      </c>
      <c r="Y38" s="109">
        <v>3</v>
      </c>
      <c r="Z38" s="109">
        <v>7</v>
      </c>
      <c r="AB38" s="129">
        <f>Z38/Z40*100</f>
        <v>18.421052631578945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38</v>
      </c>
      <c r="W40" s="109">
        <v>0</v>
      </c>
      <c r="X40" s="109">
        <v>18</v>
      </c>
      <c r="Y40" s="109">
        <v>28</v>
      </c>
      <c r="Z40" s="109">
        <v>38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0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0</v>
      </c>
      <c r="W45" s="109">
        <v>0</v>
      </c>
      <c r="X45" s="109">
        <v>0</v>
      </c>
      <c r="Y45" s="109">
        <v>0</v>
      </c>
      <c r="Z45" s="109">
        <v>0</v>
      </c>
    </row>
    <row r="46" spans="19:32" x14ac:dyDescent="0.25">
      <c r="S46" s="112" t="s">
        <v>38</v>
      </c>
      <c r="T46" s="112"/>
      <c r="U46" s="109"/>
      <c r="V46" s="109">
        <v>0</v>
      </c>
      <c r="W46" s="109">
        <v>0</v>
      </c>
      <c r="X46" s="109">
        <v>0</v>
      </c>
      <c r="Y46" s="109">
        <v>0</v>
      </c>
      <c r="Z46" s="109">
        <v>0</v>
      </c>
    </row>
    <row r="47" spans="19:32" x14ac:dyDescent="0.25">
      <c r="S47" s="112" t="s">
        <v>39</v>
      </c>
      <c r="T47" s="112"/>
      <c r="U47" s="109"/>
      <c r="V47" s="109">
        <v>0</v>
      </c>
      <c r="W47" s="109">
        <v>0</v>
      </c>
      <c r="X47" s="109">
        <v>0</v>
      </c>
      <c r="Y47" s="109">
        <v>3</v>
      </c>
      <c r="Z47" s="109">
        <v>0</v>
      </c>
    </row>
    <row r="48" spans="19:32" x14ac:dyDescent="0.25">
      <c r="S48" s="112" t="s">
        <v>40</v>
      </c>
      <c r="T48" s="112"/>
      <c r="U48" s="109"/>
      <c r="V48" s="109">
        <v>6</v>
      </c>
      <c r="W48" s="109">
        <v>0</v>
      </c>
      <c r="X48" s="109">
        <v>0</v>
      </c>
      <c r="Y48" s="109">
        <v>2</v>
      </c>
      <c r="Z48" s="109">
        <v>4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0</v>
      </c>
      <c r="W49" s="109">
        <v>0</v>
      </c>
      <c r="X49" s="109">
        <v>0</v>
      </c>
      <c r="Y49" s="109">
        <v>0</v>
      </c>
      <c r="Z49" s="109">
        <v>0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Belyuen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4</v>
      </c>
      <c r="W50" s="109">
        <v>0</v>
      </c>
      <c r="X50" s="109">
        <v>0</v>
      </c>
      <c r="Y50" s="109">
        <v>1</v>
      </c>
      <c r="Z50" s="109">
        <v>0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0</v>
      </c>
      <c r="W51" s="109">
        <v>0</v>
      </c>
      <c r="X51" s="109">
        <v>0</v>
      </c>
      <c r="Y51" s="109">
        <v>1</v>
      </c>
      <c r="Z51" s="109">
        <v>0</v>
      </c>
    </row>
    <row r="52" spans="1:26" ht="15" customHeight="1" x14ac:dyDescent="0.25">
      <c r="S52" s="112" t="s">
        <v>44</v>
      </c>
      <c r="T52" s="112"/>
      <c r="U52" s="109"/>
      <c r="V52" s="109">
        <v>7</v>
      </c>
      <c r="W52" s="109">
        <v>0</v>
      </c>
      <c r="X52" s="109">
        <v>0</v>
      </c>
      <c r="Y52" s="109">
        <v>1</v>
      </c>
      <c r="Z52" s="109">
        <v>0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7</v>
      </c>
      <c r="W53" s="109">
        <v>0</v>
      </c>
      <c r="X53" s="109">
        <v>0</v>
      </c>
      <c r="Y53" s="109">
        <v>1</v>
      </c>
      <c r="Z53" s="109">
        <v>0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0</v>
      </c>
      <c r="W54" s="109">
        <v>0</v>
      </c>
      <c r="X54" s="109">
        <v>6</v>
      </c>
      <c r="Y54" s="109">
        <v>3</v>
      </c>
      <c r="Z54" s="109">
        <v>4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0</v>
      </c>
      <c r="W55" s="109">
        <v>0</v>
      </c>
      <c r="X55" s="109">
        <v>0</v>
      </c>
      <c r="Y55" s="109">
        <v>0</v>
      </c>
      <c r="Z55" s="109">
        <v>0</v>
      </c>
    </row>
    <row r="56" spans="1:26" ht="15" customHeight="1" x14ac:dyDescent="0.25">
      <c r="S56" s="112" t="s">
        <v>48</v>
      </c>
      <c r="T56" s="112"/>
      <c r="U56" s="109"/>
      <c r="V56" s="109">
        <v>0</v>
      </c>
      <c r="W56" s="109">
        <v>0</v>
      </c>
      <c r="X56" s="109">
        <v>0</v>
      </c>
      <c r="Y56" s="109">
        <v>0</v>
      </c>
      <c r="Z56" s="109">
        <v>0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0</v>
      </c>
      <c r="W57" s="109">
        <v>0</v>
      </c>
      <c r="X57" s="109">
        <v>0</v>
      </c>
      <c r="Y57" s="109">
        <v>0</v>
      </c>
      <c r="Z57" s="109">
        <v>0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0</v>
      </c>
      <c r="W58" s="109">
        <v>0</v>
      </c>
      <c r="X58" s="109">
        <v>0</v>
      </c>
      <c r="Y58" s="109">
        <v>0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0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0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28</v>
      </c>
      <c r="W61" s="109">
        <v>0</v>
      </c>
      <c r="X61" s="109">
        <v>8</v>
      </c>
      <c r="Y61" s="109">
        <v>12</v>
      </c>
      <c r="Z61" s="109">
        <v>12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0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0</v>
      </c>
      <c r="W64" s="109">
        <v>0</v>
      </c>
      <c r="X64" s="109">
        <v>0</v>
      </c>
      <c r="Y64" s="109">
        <v>0</v>
      </c>
      <c r="Z64" s="109">
        <v>0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Belyuen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0</v>
      </c>
      <c r="W65" s="109">
        <v>0</v>
      </c>
      <c r="X65" s="109">
        <v>4</v>
      </c>
      <c r="Y65" s="109">
        <v>1</v>
      </c>
      <c r="Z65" s="109">
        <v>0</v>
      </c>
    </row>
    <row r="66" spans="1:26" x14ac:dyDescent="0.25">
      <c r="S66" s="112" t="s">
        <v>39</v>
      </c>
      <c r="T66" s="112"/>
      <c r="U66" s="109"/>
      <c r="V66" s="109">
        <v>0</v>
      </c>
      <c r="W66" s="109">
        <v>0</v>
      </c>
      <c r="X66" s="109">
        <v>0</v>
      </c>
      <c r="Y66" s="109">
        <v>2</v>
      </c>
      <c r="Z66" s="109">
        <v>4</v>
      </c>
    </row>
    <row r="67" spans="1:26" x14ac:dyDescent="0.25">
      <c r="S67" s="112" t="s">
        <v>40</v>
      </c>
      <c r="T67" s="112"/>
      <c r="U67" s="109"/>
      <c r="V67" s="109">
        <v>0</v>
      </c>
      <c r="W67" s="109">
        <v>0</v>
      </c>
      <c r="X67" s="109">
        <v>0</v>
      </c>
      <c r="Y67" s="109">
        <v>7</v>
      </c>
      <c r="Z67" s="109">
        <v>7</v>
      </c>
    </row>
    <row r="68" spans="1:26" x14ac:dyDescent="0.25">
      <c r="S68" s="112" t="s">
        <v>41</v>
      </c>
      <c r="T68" s="112"/>
      <c r="U68" s="109"/>
      <c r="V68" s="109">
        <v>0</v>
      </c>
      <c r="W68" s="109">
        <v>0</v>
      </c>
      <c r="X68" s="109">
        <v>0</v>
      </c>
      <c r="Y68" s="109">
        <v>2</v>
      </c>
      <c r="Z68" s="109">
        <v>3</v>
      </c>
    </row>
    <row r="69" spans="1:26" x14ac:dyDescent="0.25">
      <c r="S69" s="112" t="s">
        <v>42</v>
      </c>
      <c r="T69" s="112"/>
      <c r="U69" s="109"/>
      <c r="V69" s="109">
        <v>0</v>
      </c>
      <c r="W69" s="109">
        <v>0</v>
      </c>
      <c r="X69" s="109">
        <v>0</v>
      </c>
      <c r="Y69" s="109">
        <v>3</v>
      </c>
      <c r="Z69" s="109">
        <v>5</v>
      </c>
    </row>
    <row r="70" spans="1:26" x14ac:dyDescent="0.25">
      <c r="S70" s="112" t="s">
        <v>43</v>
      </c>
      <c r="T70" s="112"/>
      <c r="U70" s="109"/>
      <c r="V70" s="109">
        <v>6</v>
      </c>
      <c r="W70" s="109">
        <v>0</v>
      </c>
      <c r="X70" s="109">
        <v>0</v>
      </c>
      <c r="Y70" s="109">
        <v>0</v>
      </c>
      <c r="Z70" s="109">
        <v>0</v>
      </c>
    </row>
    <row r="71" spans="1:26" x14ac:dyDescent="0.25">
      <c r="S71" s="112" t="s">
        <v>44</v>
      </c>
      <c r="T71" s="112"/>
      <c r="U71" s="109"/>
      <c r="V71" s="109">
        <v>5</v>
      </c>
      <c r="W71" s="109">
        <v>0</v>
      </c>
      <c r="X71" s="109">
        <v>0</v>
      </c>
      <c r="Y71" s="109">
        <v>2</v>
      </c>
      <c r="Z71" s="109">
        <v>0</v>
      </c>
    </row>
    <row r="72" spans="1:26" x14ac:dyDescent="0.25">
      <c r="S72" s="112" t="s">
        <v>45</v>
      </c>
      <c r="T72" s="112"/>
      <c r="U72" s="109"/>
      <c r="V72" s="109">
        <v>0</v>
      </c>
      <c r="W72" s="109">
        <v>0</v>
      </c>
      <c r="X72" s="109">
        <v>4</v>
      </c>
      <c r="Y72" s="109">
        <v>3</v>
      </c>
      <c r="Z72" s="109">
        <v>0</v>
      </c>
    </row>
    <row r="73" spans="1:26" x14ac:dyDescent="0.25">
      <c r="S73" s="112" t="s">
        <v>46</v>
      </c>
      <c r="T73" s="112"/>
      <c r="U73" s="109"/>
      <c r="V73" s="109">
        <v>0</v>
      </c>
      <c r="W73" s="109">
        <v>0</v>
      </c>
      <c r="X73" s="109">
        <v>0</v>
      </c>
      <c r="Y73" s="109">
        <v>1</v>
      </c>
      <c r="Z73" s="109">
        <v>0</v>
      </c>
    </row>
    <row r="74" spans="1:26" x14ac:dyDescent="0.25">
      <c r="S74" s="112" t="s">
        <v>47</v>
      </c>
      <c r="T74" s="112"/>
      <c r="U74" s="109"/>
      <c r="V74" s="109">
        <v>0</v>
      </c>
      <c r="W74" s="109">
        <v>0</v>
      </c>
      <c r="X74" s="109">
        <v>0</v>
      </c>
      <c r="Y74" s="109">
        <v>2</v>
      </c>
      <c r="Z74" s="109">
        <v>6</v>
      </c>
    </row>
    <row r="75" spans="1:26" x14ac:dyDescent="0.25">
      <c r="S75" s="112" t="s">
        <v>48</v>
      </c>
      <c r="T75" s="112"/>
      <c r="U75" s="109"/>
      <c r="V75" s="109">
        <v>0</v>
      </c>
      <c r="W75" s="109">
        <v>0</v>
      </c>
      <c r="X75" s="109">
        <v>0</v>
      </c>
      <c r="Y75" s="109">
        <v>0</v>
      </c>
      <c r="Z75" s="109">
        <v>0</v>
      </c>
    </row>
    <row r="76" spans="1:26" x14ac:dyDescent="0.25">
      <c r="S76" s="112" t="s">
        <v>49</v>
      </c>
      <c r="T76" s="112"/>
      <c r="U76" s="109"/>
      <c r="V76" s="109">
        <v>0</v>
      </c>
      <c r="W76" s="109">
        <v>0</v>
      </c>
      <c r="X76" s="109">
        <v>0</v>
      </c>
      <c r="Y76" s="109">
        <v>0</v>
      </c>
      <c r="Z76" s="109">
        <v>0</v>
      </c>
    </row>
    <row r="77" spans="1:26" x14ac:dyDescent="0.25">
      <c r="S77" s="112" t="s">
        <v>50</v>
      </c>
      <c r="T77" s="112"/>
      <c r="U77" s="109"/>
      <c r="V77" s="109">
        <v>0</v>
      </c>
      <c r="W77" s="109">
        <v>0</v>
      </c>
      <c r="X77" s="109">
        <v>0</v>
      </c>
      <c r="Y77" s="109">
        <v>0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15</v>
      </c>
      <c r="W80" s="109">
        <v>0</v>
      </c>
      <c r="X80" s="109">
        <v>14</v>
      </c>
      <c r="Y80" s="109">
        <v>23</v>
      </c>
      <c r="Z80" s="109">
        <v>25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Belyuen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6</v>
      </c>
      <c r="W83" s="109">
        <v>0</v>
      </c>
      <c r="X83" s="109">
        <v>0</v>
      </c>
      <c r="Y83" s="109">
        <v>0</v>
      </c>
      <c r="Z83" s="109">
        <v>0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7</v>
      </c>
      <c r="W84" s="109">
        <v>0</v>
      </c>
      <c r="X84" s="109">
        <v>6</v>
      </c>
      <c r="Y84" s="109">
        <v>4</v>
      </c>
      <c r="Z84" s="109">
        <v>6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0</v>
      </c>
      <c r="W85" s="109">
        <v>0</v>
      </c>
      <c r="X85" s="109">
        <v>0</v>
      </c>
      <c r="Y85" s="109">
        <v>0</v>
      </c>
      <c r="Z85" s="109">
        <v>0</v>
      </c>
    </row>
    <row r="86" spans="1:30" ht="15" customHeight="1" x14ac:dyDescent="0.25">
      <c r="A86" s="48" t="s">
        <v>3</v>
      </c>
      <c r="B86" s="48"/>
      <c r="C86" s="56" t="str">
        <f>AB4</f>
        <v>42</v>
      </c>
      <c r="D86" s="93">
        <f t="shared" ref="D86:D91" si="3">AD4</f>
        <v>0</v>
      </c>
      <c r="E86" s="94">
        <f t="shared" ref="E86:E91" si="4">AD4</f>
        <v>0</v>
      </c>
      <c r="F86" s="93">
        <f t="shared" ref="F86:F91" si="5">AF4</f>
        <v>5.0000000000000044E-2</v>
      </c>
      <c r="G86" s="94">
        <f t="shared" ref="G86:G91" si="6">AF4</f>
        <v>5.0000000000000044E-2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0</v>
      </c>
      <c r="W86" s="109">
        <v>0</v>
      </c>
      <c r="X86" s="109">
        <v>0</v>
      </c>
      <c r="Y86" s="109">
        <v>0</v>
      </c>
      <c r="Z86" s="109">
        <v>4</v>
      </c>
    </row>
    <row r="87" spans="1:30" ht="15" customHeight="1" x14ac:dyDescent="0.25">
      <c r="A87" s="95" t="s">
        <v>4</v>
      </c>
      <c r="B87" s="48"/>
      <c r="C87" s="56" t="str">
        <f t="shared" ref="C87:C91" si="7">AB5</f>
        <v>16</v>
      </c>
      <c r="D87" s="93">
        <f t="shared" si="3"/>
        <v>0</v>
      </c>
      <c r="E87" s="94">
        <f t="shared" si="4"/>
        <v>0</v>
      </c>
      <c r="F87" s="93">
        <f t="shared" si="5"/>
        <v>-0.27272727272727271</v>
      </c>
      <c r="G87" s="94">
        <f t="shared" si="6"/>
        <v>-0.27272727272727271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0</v>
      </c>
      <c r="W87" s="109">
        <v>0</v>
      </c>
      <c r="X87" s="109">
        <v>0</v>
      </c>
      <c r="Y87" s="109">
        <v>0</v>
      </c>
      <c r="Z87" s="109">
        <v>0</v>
      </c>
    </row>
    <row r="88" spans="1:30" ht="15" customHeight="1" x14ac:dyDescent="0.25">
      <c r="A88" s="95" t="s">
        <v>5</v>
      </c>
      <c r="B88" s="48"/>
      <c r="C88" s="56" t="str">
        <f t="shared" si="7"/>
        <v>24</v>
      </c>
      <c r="D88" s="93">
        <f t="shared" si="3"/>
        <v>0</v>
      </c>
      <c r="E88" s="94">
        <f t="shared" si="4"/>
        <v>0</v>
      </c>
      <c r="F88" s="93">
        <f t="shared" si="5"/>
        <v>0.71428571428571419</v>
      </c>
      <c r="G88" s="94">
        <f t="shared" si="6"/>
        <v>0.71428571428571419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0</v>
      </c>
      <c r="W88" s="109">
        <v>0</v>
      </c>
      <c r="X88" s="109">
        <v>0</v>
      </c>
      <c r="Y88" s="109">
        <v>0</v>
      </c>
      <c r="Z88" s="109">
        <v>0</v>
      </c>
    </row>
    <row r="89" spans="1:30" ht="15" customHeight="1" x14ac:dyDescent="0.25">
      <c r="A89" s="48" t="s">
        <v>6</v>
      </c>
      <c r="B89" s="48"/>
      <c r="C89" s="56" t="str">
        <f t="shared" si="7"/>
        <v>33</v>
      </c>
      <c r="D89" s="93">
        <f t="shared" si="3"/>
        <v>0</v>
      </c>
      <c r="E89" s="94">
        <f t="shared" si="4"/>
        <v>0</v>
      </c>
      <c r="F89" s="93">
        <f t="shared" si="5"/>
        <v>6.4516129032258007E-2</v>
      </c>
      <c r="G89" s="94">
        <f t="shared" si="6"/>
        <v>6.4516129032258007E-2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0</v>
      </c>
      <c r="W89" s="109">
        <v>0</v>
      </c>
      <c r="X89" s="109">
        <v>0</v>
      </c>
      <c r="Y89" s="109">
        <v>0</v>
      </c>
      <c r="Z89" s="109">
        <v>0</v>
      </c>
    </row>
    <row r="90" spans="1:30" ht="15" customHeight="1" x14ac:dyDescent="0.25">
      <c r="A90" s="48" t="s">
        <v>96</v>
      </c>
      <c r="B90" s="48"/>
      <c r="C90" s="131" t="str">
        <f t="shared" si="7"/>
        <v>$12,728</v>
      </c>
      <c r="D90" s="93">
        <f t="shared" si="3"/>
        <v>0</v>
      </c>
      <c r="E90" s="94">
        <f t="shared" si="4"/>
        <v>0</v>
      </c>
      <c r="F90" s="93">
        <f t="shared" si="5"/>
        <v>1.2329824561403511</v>
      </c>
      <c r="G90" s="94">
        <f t="shared" si="6"/>
        <v>1.2329824561403511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0</v>
      </c>
      <c r="W90" s="109">
        <v>0</v>
      </c>
      <c r="X90" s="109">
        <v>0</v>
      </c>
      <c r="Y90" s="109">
        <v>0</v>
      </c>
      <c r="Z90" s="109">
        <v>0</v>
      </c>
    </row>
    <row r="91" spans="1:30" ht="15" customHeight="1" x14ac:dyDescent="0.25">
      <c r="A91" s="48" t="s">
        <v>7</v>
      </c>
      <c r="B91" s="48"/>
      <c r="C91" s="131" t="str">
        <f t="shared" si="7"/>
        <v>$0.4 mil</v>
      </c>
      <c r="D91" s="93">
        <f t="shared" si="3"/>
        <v>0</v>
      </c>
      <c r="E91" s="94">
        <f t="shared" si="4"/>
        <v>0</v>
      </c>
      <c r="F91" s="93">
        <f t="shared" si="5"/>
        <v>-0.22128405088765901</v>
      </c>
      <c r="G91" s="94">
        <f t="shared" si="6"/>
        <v>-0.22128405088765901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22</v>
      </c>
      <c r="W91" s="109">
        <v>0</v>
      </c>
      <c r="X91" s="109">
        <v>7</v>
      </c>
      <c r="Y91" s="109">
        <v>8</v>
      </c>
      <c r="Z91" s="109">
        <v>11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0</v>
      </c>
      <c r="W93" s="109">
        <v>0</v>
      </c>
      <c r="X93" s="109">
        <v>0</v>
      </c>
      <c r="Y93" s="109">
        <v>0</v>
      </c>
      <c r="Z93" s="109">
        <v>0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0</v>
      </c>
      <c r="W94" s="109">
        <v>0</v>
      </c>
      <c r="X94" s="109">
        <v>0</v>
      </c>
      <c r="Y94" s="109">
        <v>0</v>
      </c>
      <c r="Z94" s="109">
        <v>0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0</v>
      </c>
      <c r="W95" s="109">
        <v>0</v>
      </c>
      <c r="X95" s="109">
        <v>0</v>
      </c>
      <c r="Y95" s="109">
        <v>0</v>
      </c>
      <c r="Z95" s="109">
        <v>0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7</v>
      </c>
      <c r="W96" s="109">
        <v>0</v>
      </c>
      <c r="X96" s="109">
        <v>5</v>
      </c>
      <c r="Y96" s="109">
        <v>6</v>
      </c>
      <c r="Z96" s="109">
        <v>6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0</v>
      </c>
      <c r="W97" s="109">
        <v>0</v>
      </c>
      <c r="X97" s="109">
        <v>8</v>
      </c>
      <c r="Y97" s="109">
        <v>3</v>
      </c>
      <c r="Z97" s="109">
        <v>8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0</v>
      </c>
      <c r="W98" s="109">
        <v>0</v>
      </c>
      <c r="X98" s="109">
        <v>0</v>
      </c>
      <c r="Y98" s="109">
        <v>0</v>
      </c>
      <c r="Z98" s="109">
        <v>0</v>
      </c>
    </row>
    <row r="99" spans="1:32" ht="15" customHeight="1" x14ac:dyDescent="0.25">
      <c r="S99" s="112" t="s">
        <v>130</v>
      </c>
      <c r="T99" s="112"/>
      <c r="U99" s="109"/>
      <c r="V99" s="109">
        <v>0</v>
      </c>
      <c r="W99" s="109">
        <v>0</v>
      </c>
      <c r="X99" s="109">
        <v>0</v>
      </c>
      <c r="Y99" s="109">
        <v>0</v>
      </c>
      <c r="Z99" s="109">
        <v>0</v>
      </c>
    </row>
    <row r="100" spans="1:32" ht="15" customHeight="1" x14ac:dyDescent="0.25">
      <c r="S100" s="112" t="s">
        <v>58</v>
      </c>
      <c r="T100" s="112"/>
      <c r="U100" s="109"/>
      <c r="V100" s="109">
        <v>0</v>
      </c>
      <c r="W100" s="109">
        <v>0</v>
      </c>
      <c r="X100" s="109">
        <v>0</v>
      </c>
      <c r="Y100" s="109">
        <v>0</v>
      </c>
      <c r="Z100" s="109">
        <v>0</v>
      </c>
    </row>
    <row r="101" spans="1:32" x14ac:dyDescent="0.25">
      <c r="A101" s="16"/>
      <c r="S101" s="115" t="s">
        <v>53</v>
      </c>
      <c r="T101" s="115"/>
      <c r="U101" s="109"/>
      <c r="V101" s="109">
        <v>12</v>
      </c>
      <c r="W101" s="109">
        <v>0</v>
      </c>
      <c r="X101" s="109">
        <v>10</v>
      </c>
      <c r="Y101" s="109">
        <v>18</v>
      </c>
      <c r="Z101" s="109">
        <v>23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0</v>
      </c>
      <c r="W104" s="109">
        <v>0</v>
      </c>
      <c r="X104" s="109">
        <v>2</v>
      </c>
      <c r="Y104" s="109">
        <v>3</v>
      </c>
      <c r="Z104" s="109">
        <v>3</v>
      </c>
      <c r="AB104" s="106" t="str">
        <f>TEXT(Z104,"###,###")</f>
        <v>3</v>
      </c>
      <c r="AD104" s="127">
        <f>Z104/($Z$4)*100</f>
        <v>7.1428571428571423</v>
      </c>
      <c r="AF104" s="106"/>
    </row>
    <row r="105" spans="1:32" x14ac:dyDescent="0.25">
      <c r="S105" s="112" t="s">
        <v>17</v>
      </c>
      <c r="T105" s="112"/>
      <c r="U105" s="109"/>
      <c r="V105" s="109">
        <v>24</v>
      </c>
      <c r="W105" s="109">
        <v>0</v>
      </c>
      <c r="X105" s="109">
        <v>19</v>
      </c>
      <c r="Y105" s="109">
        <v>31</v>
      </c>
      <c r="Z105" s="109">
        <v>36</v>
      </c>
      <c r="AB105" s="106" t="str">
        <f>TEXT(Z105,"###,###")</f>
        <v>36</v>
      </c>
      <c r="AD105" s="127">
        <f>Z105/($Z$4)*100</f>
        <v>85.714285714285708</v>
      </c>
      <c r="AF105" s="106"/>
    </row>
    <row r="106" spans="1:32" x14ac:dyDescent="0.25">
      <c r="S106" s="115" t="s">
        <v>53</v>
      </c>
      <c r="T106" s="115"/>
      <c r="U106" s="117"/>
      <c r="V106" s="117">
        <v>24</v>
      </c>
      <c r="W106" s="117">
        <v>0</v>
      </c>
      <c r="X106" s="117">
        <v>21</v>
      </c>
      <c r="Y106" s="117">
        <v>34</v>
      </c>
      <c r="Z106" s="117">
        <v>39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0</v>
      </c>
      <c r="W108" s="109">
        <v>0</v>
      </c>
      <c r="X108" s="109">
        <v>0</v>
      </c>
      <c r="Y108" s="109">
        <v>0</v>
      </c>
      <c r="Z108" s="109">
        <v>0</v>
      </c>
      <c r="AB108" s="106" t="str">
        <f>TEXT(Z108,"###,###")</f>
        <v/>
      </c>
      <c r="AD108" s="127">
        <f>Z108/($Z$4)*100</f>
        <v>0</v>
      </c>
      <c r="AF108" s="106"/>
    </row>
    <row r="109" spans="1:32" x14ac:dyDescent="0.25">
      <c r="S109" s="112" t="s">
        <v>20</v>
      </c>
      <c r="T109" s="112"/>
      <c r="U109" s="109"/>
      <c r="V109" s="109">
        <v>14</v>
      </c>
      <c r="W109" s="109">
        <v>0</v>
      </c>
      <c r="X109" s="109">
        <v>0</v>
      </c>
      <c r="Y109" s="109">
        <v>2</v>
      </c>
      <c r="Z109" s="109">
        <v>4</v>
      </c>
      <c r="AB109" s="106" t="str">
        <f>TEXT(Z109,"###,###")</f>
        <v>4</v>
      </c>
      <c r="AD109" s="127">
        <f>Z109/($Z$4)*100</f>
        <v>9.5238095238095237</v>
      </c>
      <c r="AF109" s="106"/>
    </row>
    <row r="110" spans="1:32" x14ac:dyDescent="0.25">
      <c r="S110" s="112" t="s">
        <v>21</v>
      </c>
      <c r="T110" s="112"/>
      <c r="U110" s="109"/>
      <c r="V110" s="109">
        <v>15</v>
      </c>
      <c r="W110" s="109">
        <v>0</v>
      </c>
      <c r="X110" s="109">
        <v>16</v>
      </c>
      <c r="Y110" s="109">
        <v>24</v>
      </c>
      <c r="Z110" s="109">
        <v>27</v>
      </c>
      <c r="AB110" s="106" t="str">
        <f>TEXT(Z110,"###,###")</f>
        <v>27</v>
      </c>
      <c r="AD110" s="127">
        <f>Z110/($Z$4)*100</f>
        <v>64.285714285714292</v>
      </c>
      <c r="AF110" s="106"/>
    </row>
    <row r="111" spans="1:32" x14ac:dyDescent="0.25">
      <c r="S111" s="112" t="s">
        <v>22</v>
      </c>
      <c r="T111" s="112"/>
      <c r="U111" s="109"/>
      <c r="V111" s="109">
        <v>6</v>
      </c>
      <c r="W111" s="109">
        <v>0</v>
      </c>
      <c r="X111" s="109">
        <v>4</v>
      </c>
      <c r="Y111" s="109">
        <v>8</v>
      </c>
      <c r="Z111" s="109">
        <v>10</v>
      </c>
      <c r="AB111" s="106" t="str">
        <f>TEXT(Z111,"###,###")</f>
        <v>10</v>
      </c>
      <c r="AD111" s="127">
        <f>Z111/($Z$4)*100</f>
        <v>23.809523809523807</v>
      </c>
      <c r="AF111" s="106"/>
    </row>
    <row r="112" spans="1:32" x14ac:dyDescent="0.25">
      <c r="S112" s="115" t="s">
        <v>53</v>
      </c>
      <c r="T112" s="115"/>
      <c r="U112" s="109"/>
      <c r="V112" s="109">
        <v>41</v>
      </c>
      <c r="W112" s="109">
        <v>0</v>
      </c>
      <c r="X112" s="109">
        <v>20</v>
      </c>
      <c r="Y112" s="109">
        <v>35</v>
      </c>
      <c r="Z112" s="109">
        <v>38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41.03</v>
      </c>
      <c r="W118" s="128">
        <v>43</v>
      </c>
      <c r="X118" s="128">
        <v>42.79</v>
      </c>
      <c r="Y118" s="128">
        <v>39.130000000000003</v>
      </c>
      <c r="Z118" s="128">
        <v>39.94</v>
      </c>
      <c r="AB118" s="106" t="str">
        <f>TEXT(Z118,"##.0")</f>
        <v>39.9</v>
      </c>
    </row>
    <row r="120" spans="19:32" x14ac:dyDescent="0.25">
      <c r="S120" s="98" t="s">
        <v>98</v>
      </c>
      <c r="T120" s="109"/>
      <c r="U120" s="109"/>
      <c r="V120" s="109">
        <v>30</v>
      </c>
      <c r="W120" s="109">
        <v>0</v>
      </c>
      <c r="X120" s="109">
        <v>17</v>
      </c>
      <c r="Y120" s="109">
        <v>33</v>
      </c>
      <c r="Z120" s="109">
        <v>33</v>
      </c>
      <c r="AB120" s="106" t="str">
        <f>TEXT(Z120,"###,###")</f>
        <v>33</v>
      </c>
    </row>
    <row r="121" spans="19:32" x14ac:dyDescent="0.25">
      <c r="S121" s="98" t="s">
        <v>99</v>
      </c>
      <c r="T121" s="109"/>
      <c r="U121" s="109"/>
      <c r="V121" s="109">
        <v>0</v>
      </c>
      <c r="W121" s="109">
        <v>0</v>
      </c>
      <c r="X121" s="109">
        <v>0</v>
      </c>
      <c r="Y121" s="109">
        <v>0</v>
      </c>
      <c r="Z121" s="109">
        <v>0</v>
      </c>
      <c r="AB121" s="106" t="str">
        <f>TEXT(Z121,"###,###")</f>
        <v/>
      </c>
    </row>
    <row r="122" spans="19:32" x14ac:dyDescent="0.25">
      <c r="S122" s="98" t="s">
        <v>100</v>
      </c>
      <c r="T122" s="109"/>
      <c r="U122" s="109"/>
      <c r="V122" s="109">
        <v>0</v>
      </c>
      <c r="W122" s="109">
        <v>0</v>
      </c>
      <c r="X122" s="109">
        <v>0</v>
      </c>
      <c r="Y122" s="109">
        <v>0</v>
      </c>
      <c r="Z122" s="109">
        <v>0</v>
      </c>
      <c r="AB122" s="106" t="str">
        <f>TEXT(Z122,"###,###")</f>
        <v/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30</v>
      </c>
      <c r="W124" s="109">
        <v>0</v>
      </c>
      <c r="X124" s="109">
        <v>17</v>
      </c>
      <c r="Y124" s="109">
        <v>33</v>
      </c>
      <c r="Z124" s="109">
        <v>33</v>
      </c>
      <c r="AB124" s="106" t="str">
        <f>TEXT(Z124,"###,###")</f>
        <v>33</v>
      </c>
      <c r="AD124" s="124">
        <f>Z124/$Z$7*100</f>
        <v>100</v>
      </c>
    </row>
    <row r="125" spans="19:32" x14ac:dyDescent="0.25">
      <c r="S125" s="98" t="s">
        <v>102</v>
      </c>
      <c r="T125" s="109"/>
      <c r="U125" s="109"/>
      <c r="V125" s="109">
        <v>0</v>
      </c>
      <c r="W125" s="109">
        <v>0</v>
      </c>
      <c r="X125" s="109">
        <v>0</v>
      </c>
      <c r="Y125" s="109">
        <v>0</v>
      </c>
      <c r="Z125" s="109">
        <v>0</v>
      </c>
      <c r="AB125" s="106" t="str">
        <f>TEXT(Z125,"###,###")</f>
        <v/>
      </c>
      <c r="AD125" s="124">
        <f>Z125/$Z$7*100</f>
        <v>0</v>
      </c>
    </row>
    <row r="127" spans="19:32" x14ac:dyDescent="0.25">
      <c r="S127" s="98" t="s">
        <v>103</v>
      </c>
      <c r="T127" s="109"/>
      <c r="U127" s="109"/>
      <c r="V127" s="109">
        <v>18</v>
      </c>
      <c r="W127" s="109">
        <v>0</v>
      </c>
      <c r="X127" s="109">
        <v>4</v>
      </c>
      <c r="Y127" s="109">
        <v>10</v>
      </c>
      <c r="Z127" s="109">
        <v>8</v>
      </c>
      <c r="AB127" s="106" t="str">
        <f>TEXT(Z127,"###,###")</f>
        <v>8</v>
      </c>
      <c r="AD127" s="124">
        <f>Z127/$Z$7*100</f>
        <v>24.242424242424242</v>
      </c>
    </row>
    <row r="128" spans="19:32" x14ac:dyDescent="0.25">
      <c r="S128" s="98" t="s">
        <v>104</v>
      </c>
      <c r="T128" s="109"/>
      <c r="U128" s="109"/>
      <c r="V128" s="109">
        <v>11</v>
      </c>
      <c r="W128" s="109">
        <v>0</v>
      </c>
      <c r="X128" s="109">
        <v>14</v>
      </c>
      <c r="Y128" s="109">
        <v>16</v>
      </c>
      <c r="Z128" s="109">
        <v>25</v>
      </c>
      <c r="AB128" s="106" t="str">
        <f>TEXT(Z128,"###,###")</f>
        <v>25</v>
      </c>
      <c r="AD128" s="124">
        <f>Z128/$Z$7*100</f>
        <v>75.757575757575751</v>
      </c>
    </row>
    <row r="130" spans="19:20" x14ac:dyDescent="0.25">
      <c r="S130" s="98" t="s">
        <v>156</v>
      </c>
      <c r="T130" s="124">
        <v>100</v>
      </c>
    </row>
    <row r="131" spans="19:20" x14ac:dyDescent="0.25">
      <c r="S131" s="98" t="s">
        <v>157</v>
      </c>
      <c r="T131" s="124">
        <v>0</v>
      </c>
    </row>
    <row r="132" spans="19:20" x14ac:dyDescent="0.25">
      <c r="S132" s="98" t="s">
        <v>158</v>
      </c>
      <c r="T132" s="124">
        <v>0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DAADF01-786E-4FB2-A45A-FE677F89983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67AB14D4-A744-40D2-9375-1A39833734B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D18886AE-2311-4E2F-A657-52ABCDE5F0F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C4824230-8F54-4E6C-A860-F172072180E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3C1D-F30A-4AD1-9E59-6A5DDBD6D0C8}">
  <sheetPr codeName="Sheet68">
    <tabColor theme="4" tint="-0.249977111117893"/>
  </sheetPr>
  <dimension ref="A1:AF136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108</v>
      </c>
      <c r="T1" s="96"/>
      <c r="U1" s="96"/>
      <c r="V1" s="96"/>
      <c r="W1" s="96"/>
      <c r="X1" s="96"/>
      <c r="Y1" s="97" t="s">
        <v>138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108</v>
      </c>
      <c r="Y3" s="102" t="s">
        <v>138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13.4 Central Desert,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614</v>
      </c>
      <c r="W4" s="105">
        <v>714</v>
      </c>
      <c r="X4" s="105">
        <v>797</v>
      </c>
      <c r="Y4" s="105">
        <v>894</v>
      </c>
      <c r="Z4" s="105">
        <v>991</v>
      </c>
      <c r="AB4" s="106" t="str">
        <f>TEXT(Z4,"###,###")</f>
        <v>991</v>
      </c>
      <c r="AD4" s="107">
        <f>Z4/Y4-1</f>
        <v>0.10850111856823275</v>
      </c>
      <c r="AF4" s="107">
        <f>Z4/V4-1</f>
        <v>0.61400651465798051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291</v>
      </c>
      <c r="W5" s="105">
        <v>341</v>
      </c>
      <c r="X5" s="105">
        <v>394</v>
      </c>
      <c r="Y5" s="105">
        <v>472</v>
      </c>
      <c r="Z5" s="105">
        <v>499</v>
      </c>
      <c r="AB5" s="106" t="str">
        <f>TEXT(Z5,"###,###")</f>
        <v>499</v>
      </c>
      <c r="AD5" s="107">
        <f t="shared" ref="AD5:AD9" si="0">Z5/Y5-1</f>
        <v>5.7203389830508433E-2</v>
      </c>
      <c r="AF5" s="107">
        <f t="shared" ref="AF5:AF9" si="1">Z5/V5-1</f>
        <v>0.7147766323024054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324</v>
      </c>
      <c r="W6" s="105">
        <v>370</v>
      </c>
      <c r="X6" s="105">
        <v>400</v>
      </c>
      <c r="Y6" s="105">
        <v>422</v>
      </c>
      <c r="Z6" s="105">
        <v>487</v>
      </c>
      <c r="AB6" s="106" t="str">
        <f>TEXT(Z6,"###,###")</f>
        <v>487</v>
      </c>
      <c r="AD6" s="107">
        <f t="shared" si="0"/>
        <v>0.15402843601895744</v>
      </c>
      <c r="AF6" s="107">
        <f t="shared" si="1"/>
        <v>0.50308641975308643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428</v>
      </c>
      <c r="W7" s="105">
        <v>486</v>
      </c>
      <c r="X7" s="105">
        <v>540</v>
      </c>
      <c r="Y7" s="105">
        <v>611</v>
      </c>
      <c r="Z7" s="105">
        <v>667</v>
      </c>
      <c r="AB7" s="106" t="str">
        <f>TEXT(Z7,"###,###")</f>
        <v>667</v>
      </c>
      <c r="AD7" s="107">
        <f t="shared" si="0"/>
        <v>9.1653027823240585E-2</v>
      </c>
      <c r="AF7" s="107">
        <f t="shared" si="1"/>
        <v>0.55841121495327095</v>
      </c>
    </row>
    <row r="8" spans="1:32" ht="17.25" customHeight="1" x14ac:dyDescent="0.25">
      <c r="A8" s="61" t="s">
        <v>12</v>
      </c>
      <c r="B8" s="62"/>
      <c r="C8" s="28"/>
      <c r="D8" s="63" t="str">
        <f>AB4</f>
        <v>991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667</v>
      </c>
      <c r="P8" s="64"/>
      <c r="S8" s="104" t="s">
        <v>83</v>
      </c>
      <c r="T8" s="105"/>
      <c r="U8" s="105"/>
      <c r="V8" s="105">
        <v>27953.15</v>
      </c>
      <c r="W8" s="105">
        <v>27971.5</v>
      </c>
      <c r="X8" s="105">
        <v>22235.200000000001</v>
      </c>
      <c r="Y8" s="105">
        <v>19767</v>
      </c>
      <c r="Z8" s="105">
        <v>22405</v>
      </c>
      <c r="AB8" s="106" t="str">
        <f>TEXT(Z8,"$###,###")</f>
        <v>$22,405</v>
      </c>
      <c r="AD8" s="107">
        <f t="shared" si="0"/>
        <v>0.13345474781200983</v>
      </c>
      <c r="AF8" s="107">
        <f t="shared" si="1"/>
        <v>-0.19848031438317326</v>
      </c>
    </row>
    <row r="9" spans="1:32" x14ac:dyDescent="0.25">
      <c r="A9" s="29" t="s">
        <v>14</v>
      </c>
      <c r="B9" s="68"/>
      <c r="C9" s="69"/>
      <c r="D9" s="70">
        <f>AD104</f>
        <v>46.821392532795159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50.824587706146929</v>
      </c>
      <c r="P9" s="71" t="s">
        <v>84</v>
      </c>
      <c r="S9" s="104" t="s">
        <v>7</v>
      </c>
      <c r="T9" s="105"/>
      <c r="U9" s="105"/>
      <c r="V9" s="105">
        <v>18105740</v>
      </c>
      <c r="W9" s="105">
        <v>20904011</v>
      </c>
      <c r="X9" s="105">
        <v>21676224</v>
      </c>
      <c r="Y9" s="105">
        <v>22485279</v>
      </c>
      <c r="Z9" s="105">
        <v>27414572</v>
      </c>
      <c r="AB9" s="106" t="str">
        <f>TEXT(Z9/1000000,"$#,###.0")&amp;" mil"</f>
        <v>$27.4 mil</v>
      </c>
      <c r="AD9" s="107">
        <f t="shared" si="0"/>
        <v>0.21922311926838889</v>
      </c>
      <c r="AF9" s="107">
        <f t="shared" si="1"/>
        <v>0.51413706371570567</v>
      </c>
    </row>
    <row r="10" spans="1:32" x14ac:dyDescent="0.25">
      <c r="A10" s="29" t="s">
        <v>17</v>
      </c>
      <c r="B10" s="68"/>
      <c r="C10" s="69"/>
      <c r="D10" s="70">
        <f>AD105</f>
        <v>49.545913218970739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49.475262368815592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97.301349325337327</v>
      </c>
      <c r="P11" s="71" t="s">
        <v>84</v>
      </c>
      <c r="S11" s="104" t="s">
        <v>29</v>
      </c>
      <c r="T11" s="109"/>
      <c r="U11" s="109"/>
      <c r="V11" s="109">
        <v>596</v>
      </c>
      <c r="W11" s="109">
        <v>696</v>
      </c>
      <c r="X11" s="109">
        <v>785</v>
      </c>
      <c r="Y11" s="109">
        <v>876</v>
      </c>
      <c r="Z11" s="109">
        <v>972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1.0494752623688157</v>
      </c>
      <c r="P12" s="71" t="s">
        <v>84</v>
      </c>
      <c r="S12" s="104" t="s">
        <v>30</v>
      </c>
      <c r="T12" s="109"/>
      <c r="U12" s="109"/>
      <c r="V12" s="109">
        <v>10</v>
      </c>
      <c r="W12" s="109">
        <v>15</v>
      </c>
      <c r="X12" s="109">
        <v>15</v>
      </c>
      <c r="Y12" s="109">
        <v>18</v>
      </c>
      <c r="Z12" s="109">
        <v>18</v>
      </c>
    </row>
    <row r="13" spans="1:32" ht="15" customHeight="1" x14ac:dyDescent="0.25">
      <c r="A13" s="29" t="s">
        <v>19</v>
      </c>
      <c r="B13" s="69"/>
      <c r="C13" s="69"/>
      <c r="D13" s="70">
        <f>AD108</f>
        <v>6.2563067608476279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1.9490254872563717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16.548940464177598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39.9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41.372351160443998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21.407185628742514</v>
      </c>
      <c r="P15" s="71" t="s">
        <v>84</v>
      </c>
      <c r="S15" s="112" t="s">
        <v>60</v>
      </c>
      <c r="T15" s="112"/>
      <c r="U15" s="113"/>
      <c r="V15" s="113">
        <v>17</v>
      </c>
      <c r="W15" s="113">
        <v>20</v>
      </c>
      <c r="X15" s="113">
        <v>29</v>
      </c>
      <c r="Y15" s="109">
        <v>34</v>
      </c>
      <c r="Z15" s="109">
        <v>30</v>
      </c>
      <c r="AB15" s="114">
        <f t="shared" ref="AB15:AB34" si="2">IF(Z15="np",0,Z15/$Z$34)</f>
        <v>3.0333670374115267E-2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31.886982845610497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78.592814371257475</v>
      </c>
      <c r="P16" s="36" t="s">
        <v>84</v>
      </c>
      <c r="S16" s="112" t="s">
        <v>61</v>
      </c>
      <c r="T16" s="112"/>
      <c r="U16" s="113"/>
      <c r="V16" s="113">
        <v>0</v>
      </c>
      <c r="W16" s="113">
        <v>3</v>
      </c>
      <c r="X16" s="113">
        <v>0</v>
      </c>
      <c r="Y16" s="109">
        <v>2</v>
      </c>
      <c r="Z16" s="109">
        <v>0</v>
      </c>
      <c r="AB16" s="114">
        <f t="shared" si="2"/>
        <v>0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0</v>
      </c>
      <c r="W17" s="113">
        <v>6</v>
      </c>
      <c r="X17" s="113">
        <v>0</v>
      </c>
      <c r="Y17" s="109">
        <v>6</v>
      </c>
      <c r="Z17" s="109">
        <v>6</v>
      </c>
      <c r="AB17" s="114">
        <f t="shared" si="2"/>
        <v>6.0667340748230538E-3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0</v>
      </c>
      <c r="W18" s="113">
        <v>0</v>
      </c>
      <c r="X18" s="113">
        <v>0</v>
      </c>
      <c r="Y18" s="109">
        <v>0</v>
      </c>
      <c r="Z18" s="109">
        <v>0</v>
      </c>
      <c r="AB18" s="114">
        <f t="shared" si="2"/>
        <v>0</v>
      </c>
    </row>
    <row r="19" spans="1:28" x14ac:dyDescent="0.25">
      <c r="A19" s="60" t="str">
        <f>$S$1&amp;" ("&amp;$V$2&amp;" to "&amp;$Z$2&amp;")"</f>
        <v>Central Desert (2017-18 to 2021-22)</v>
      </c>
      <c r="B19" s="60"/>
      <c r="C19" s="60"/>
      <c r="D19" s="60"/>
      <c r="E19" s="60"/>
      <c r="F19" s="60"/>
      <c r="G19" s="60" t="str">
        <f>$S$1&amp;" ("&amp;$V$2&amp;" to "&amp;$Z$2&amp;")"</f>
        <v>Central Desert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12</v>
      </c>
      <c r="W19" s="113">
        <v>6</v>
      </c>
      <c r="X19" s="113">
        <v>17</v>
      </c>
      <c r="Y19" s="109">
        <v>39</v>
      </c>
      <c r="Z19" s="109">
        <v>24</v>
      </c>
      <c r="AB19" s="114">
        <f t="shared" si="2"/>
        <v>2.4266936299292215E-2</v>
      </c>
    </row>
    <row r="20" spans="1:28" x14ac:dyDescent="0.25">
      <c r="S20" s="112" t="s">
        <v>65</v>
      </c>
      <c r="T20" s="112"/>
      <c r="U20" s="113"/>
      <c r="V20" s="113">
        <v>0</v>
      </c>
      <c r="W20" s="113">
        <v>4</v>
      </c>
      <c r="X20" s="113">
        <v>4</v>
      </c>
      <c r="Y20" s="109">
        <v>2</v>
      </c>
      <c r="Z20" s="109">
        <v>6</v>
      </c>
      <c r="AB20" s="114">
        <f t="shared" si="2"/>
        <v>6.0667340748230538E-3</v>
      </c>
    </row>
    <row r="21" spans="1:28" x14ac:dyDescent="0.25">
      <c r="S21" s="112" t="s">
        <v>66</v>
      </c>
      <c r="T21" s="112"/>
      <c r="U21" s="113"/>
      <c r="V21" s="113">
        <v>70</v>
      </c>
      <c r="W21" s="113">
        <v>53</v>
      </c>
      <c r="X21" s="113">
        <v>64</v>
      </c>
      <c r="Y21" s="109">
        <v>82</v>
      </c>
      <c r="Z21" s="109">
        <v>107</v>
      </c>
      <c r="AB21" s="114">
        <f t="shared" si="2"/>
        <v>0.10819009100101112</v>
      </c>
    </row>
    <row r="22" spans="1:28" x14ac:dyDescent="0.25">
      <c r="S22" s="112" t="s">
        <v>67</v>
      </c>
      <c r="T22" s="112"/>
      <c r="U22" s="113"/>
      <c r="V22" s="113">
        <v>9</v>
      </c>
      <c r="W22" s="113">
        <v>14</v>
      </c>
      <c r="X22" s="113">
        <v>18</v>
      </c>
      <c r="Y22" s="109">
        <v>17</v>
      </c>
      <c r="Z22" s="109">
        <v>23</v>
      </c>
      <c r="AB22" s="114">
        <f t="shared" si="2"/>
        <v>2.3255813953488372E-2</v>
      </c>
    </row>
    <row r="23" spans="1:28" x14ac:dyDescent="0.25">
      <c r="S23" s="112" t="s">
        <v>68</v>
      </c>
      <c r="T23" s="112"/>
      <c r="U23" s="113"/>
      <c r="V23" s="113">
        <v>0</v>
      </c>
      <c r="W23" s="113">
        <v>0</v>
      </c>
      <c r="X23" s="113">
        <v>7</v>
      </c>
      <c r="Y23" s="109">
        <v>3</v>
      </c>
      <c r="Z23" s="109">
        <v>7</v>
      </c>
      <c r="AB23" s="114">
        <f t="shared" si="2"/>
        <v>7.0778564206268957E-3</v>
      </c>
    </row>
    <row r="24" spans="1:28" x14ac:dyDescent="0.25">
      <c r="S24" s="112" t="s">
        <v>69</v>
      </c>
      <c r="T24" s="112"/>
      <c r="U24" s="113"/>
      <c r="V24" s="113">
        <v>0</v>
      </c>
      <c r="W24" s="113">
        <v>0</v>
      </c>
      <c r="X24" s="113">
        <v>8</v>
      </c>
      <c r="Y24" s="109">
        <v>11</v>
      </c>
      <c r="Z24" s="109">
        <v>6</v>
      </c>
      <c r="AB24" s="114">
        <f t="shared" si="2"/>
        <v>6.0667340748230538E-3</v>
      </c>
    </row>
    <row r="25" spans="1:28" x14ac:dyDescent="0.25">
      <c r="S25" s="112" t="s">
        <v>70</v>
      </c>
      <c r="T25" s="112"/>
      <c r="U25" s="113"/>
      <c r="V25" s="113">
        <v>0</v>
      </c>
      <c r="W25" s="113">
        <v>6</v>
      </c>
      <c r="X25" s="113">
        <v>0</v>
      </c>
      <c r="Y25" s="109">
        <v>3</v>
      </c>
      <c r="Z25" s="109">
        <v>9</v>
      </c>
      <c r="AB25" s="114">
        <f t="shared" si="2"/>
        <v>9.1001011122345803E-3</v>
      </c>
    </row>
    <row r="26" spans="1:28" x14ac:dyDescent="0.25">
      <c r="S26" s="112" t="s">
        <v>71</v>
      </c>
      <c r="T26" s="112"/>
      <c r="U26" s="113"/>
      <c r="V26" s="113">
        <v>5</v>
      </c>
      <c r="W26" s="113">
        <v>7</v>
      </c>
      <c r="X26" s="113">
        <v>17</v>
      </c>
      <c r="Y26" s="109">
        <v>13</v>
      </c>
      <c r="Z26" s="109">
        <v>23</v>
      </c>
      <c r="AB26" s="114">
        <f t="shared" si="2"/>
        <v>2.3255813953488372E-2</v>
      </c>
    </row>
    <row r="27" spans="1:28" x14ac:dyDescent="0.25">
      <c r="S27" s="112" t="s">
        <v>72</v>
      </c>
      <c r="T27" s="112"/>
      <c r="U27" s="113"/>
      <c r="V27" s="113">
        <v>42</v>
      </c>
      <c r="W27" s="113">
        <v>43</v>
      </c>
      <c r="X27" s="113">
        <v>49</v>
      </c>
      <c r="Y27" s="109">
        <v>62</v>
      </c>
      <c r="Z27" s="109">
        <v>49</v>
      </c>
      <c r="AB27" s="114">
        <f t="shared" si="2"/>
        <v>4.9544994944388271E-2</v>
      </c>
    </row>
    <row r="28" spans="1:28" x14ac:dyDescent="0.25">
      <c r="S28" s="112" t="s">
        <v>73</v>
      </c>
      <c r="T28" s="112"/>
      <c r="U28" s="113"/>
      <c r="V28" s="113">
        <v>25</v>
      </c>
      <c r="W28" s="113">
        <v>19</v>
      </c>
      <c r="X28" s="113">
        <v>24</v>
      </c>
      <c r="Y28" s="109">
        <v>14</v>
      </c>
      <c r="Z28" s="109">
        <v>16</v>
      </c>
      <c r="AB28" s="114">
        <f t="shared" si="2"/>
        <v>1.6177957532861477E-2</v>
      </c>
    </row>
    <row r="29" spans="1:28" x14ac:dyDescent="0.25">
      <c r="S29" s="112" t="s">
        <v>74</v>
      </c>
      <c r="T29" s="112"/>
      <c r="U29" s="113"/>
      <c r="V29" s="113">
        <v>140</v>
      </c>
      <c r="W29" s="113">
        <v>158</v>
      </c>
      <c r="X29" s="113">
        <v>134</v>
      </c>
      <c r="Y29" s="109">
        <v>177</v>
      </c>
      <c r="Z29" s="109">
        <v>250</v>
      </c>
      <c r="AB29" s="114">
        <f t="shared" si="2"/>
        <v>0.25278058645096058</v>
      </c>
    </row>
    <row r="30" spans="1:28" x14ac:dyDescent="0.25">
      <c r="S30" s="112" t="s">
        <v>75</v>
      </c>
      <c r="T30" s="112"/>
      <c r="U30" s="113"/>
      <c r="V30" s="113">
        <v>69</v>
      </c>
      <c r="W30" s="113">
        <v>84</v>
      </c>
      <c r="X30" s="113">
        <v>115</v>
      </c>
      <c r="Y30" s="109">
        <v>139</v>
      </c>
      <c r="Z30" s="109">
        <v>174</v>
      </c>
      <c r="AB30" s="114">
        <f t="shared" si="2"/>
        <v>0.17593528816986856</v>
      </c>
    </row>
    <row r="31" spans="1:28" x14ac:dyDescent="0.25">
      <c r="S31" s="112" t="s">
        <v>76</v>
      </c>
      <c r="T31" s="112"/>
      <c r="U31" s="113"/>
      <c r="V31" s="113">
        <v>77</v>
      </c>
      <c r="W31" s="113">
        <v>152</v>
      </c>
      <c r="X31" s="113">
        <v>191</v>
      </c>
      <c r="Y31" s="109">
        <v>157</v>
      </c>
      <c r="Z31" s="109">
        <v>108</v>
      </c>
      <c r="AB31" s="114">
        <f t="shared" si="2"/>
        <v>0.10920121334681497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0</v>
      </c>
      <c r="W32" s="113">
        <v>6</v>
      </c>
      <c r="X32" s="113">
        <v>7</v>
      </c>
      <c r="Y32" s="109">
        <v>7</v>
      </c>
      <c r="Z32" s="109">
        <v>8</v>
      </c>
      <c r="AB32" s="114">
        <f t="shared" si="2"/>
        <v>8.0889787664307385E-3</v>
      </c>
    </row>
    <row r="33" spans="19:32" x14ac:dyDescent="0.25">
      <c r="S33" s="112" t="s">
        <v>78</v>
      </c>
      <c r="T33" s="112"/>
      <c r="U33" s="113"/>
      <c r="V33" s="113">
        <v>59</v>
      </c>
      <c r="W33" s="113">
        <v>99</v>
      </c>
      <c r="X33" s="113">
        <v>91</v>
      </c>
      <c r="Y33" s="109">
        <v>108</v>
      </c>
      <c r="Z33" s="109">
        <v>125</v>
      </c>
      <c r="AB33" s="114">
        <f t="shared" si="2"/>
        <v>0.12639029322548029</v>
      </c>
    </row>
    <row r="34" spans="19:32" x14ac:dyDescent="0.25">
      <c r="S34" s="115" t="s">
        <v>53</v>
      </c>
      <c r="T34" s="115"/>
      <c r="U34" s="116"/>
      <c r="V34" s="116">
        <v>608</v>
      </c>
      <c r="W34" s="116">
        <v>713</v>
      </c>
      <c r="X34" s="116">
        <v>798</v>
      </c>
      <c r="Y34" s="117">
        <v>894</v>
      </c>
      <c r="Z34" s="117">
        <v>989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346</v>
      </c>
      <c r="W37" s="109">
        <v>383</v>
      </c>
      <c r="X37" s="109">
        <v>409</v>
      </c>
      <c r="Y37" s="109">
        <v>475</v>
      </c>
      <c r="Z37" s="109">
        <v>525</v>
      </c>
      <c r="AB37" s="129">
        <f>Z37/Z40*100</f>
        <v>78.592814371257475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81</v>
      </c>
      <c r="W38" s="109">
        <v>108</v>
      </c>
      <c r="X38" s="109">
        <v>130</v>
      </c>
      <c r="Y38" s="109">
        <v>136</v>
      </c>
      <c r="Z38" s="109">
        <v>143</v>
      </c>
      <c r="AB38" s="129">
        <f>Z38/Z40*100</f>
        <v>21.407185628742514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427</v>
      </c>
      <c r="W40" s="109">
        <v>491</v>
      </c>
      <c r="X40" s="109">
        <v>539</v>
      </c>
      <c r="Y40" s="109">
        <v>611</v>
      </c>
      <c r="Z40" s="109">
        <v>668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1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0</v>
      </c>
      <c r="W45" s="109">
        <v>6</v>
      </c>
      <c r="X45" s="109">
        <v>0</v>
      </c>
      <c r="Y45" s="109">
        <v>2</v>
      </c>
      <c r="Z45" s="109">
        <v>0</v>
      </c>
    </row>
    <row r="46" spans="19:32" x14ac:dyDescent="0.25">
      <c r="S46" s="112" t="s">
        <v>38</v>
      </c>
      <c r="T46" s="112"/>
      <c r="U46" s="109"/>
      <c r="V46" s="109">
        <v>17</v>
      </c>
      <c r="W46" s="109">
        <v>8</v>
      </c>
      <c r="X46" s="109">
        <v>15</v>
      </c>
      <c r="Y46" s="109">
        <v>18</v>
      </c>
      <c r="Z46" s="109">
        <v>15</v>
      </c>
    </row>
    <row r="47" spans="19:32" x14ac:dyDescent="0.25">
      <c r="S47" s="112" t="s">
        <v>39</v>
      </c>
      <c r="T47" s="112"/>
      <c r="U47" s="109"/>
      <c r="V47" s="109">
        <v>29</v>
      </c>
      <c r="W47" s="109">
        <v>26</v>
      </c>
      <c r="X47" s="109">
        <v>29</v>
      </c>
      <c r="Y47" s="109">
        <v>46</v>
      </c>
      <c r="Z47" s="109">
        <v>38</v>
      </c>
    </row>
    <row r="48" spans="19:32" x14ac:dyDescent="0.25">
      <c r="S48" s="112" t="s">
        <v>40</v>
      </c>
      <c r="T48" s="112"/>
      <c r="U48" s="109"/>
      <c r="V48" s="109">
        <v>44</v>
      </c>
      <c r="W48" s="109">
        <v>48</v>
      </c>
      <c r="X48" s="109">
        <v>42</v>
      </c>
      <c r="Y48" s="109">
        <v>87</v>
      </c>
      <c r="Z48" s="109">
        <v>72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34</v>
      </c>
      <c r="W49" s="109">
        <v>42</v>
      </c>
      <c r="X49" s="109">
        <v>46</v>
      </c>
      <c r="Y49" s="109">
        <v>50</v>
      </c>
      <c r="Z49" s="109">
        <v>56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Central Desert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26</v>
      </c>
      <c r="W50" s="109">
        <v>43</v>
      </c>
      <c r="X50" s="109">
        <v>64</v>
      </c>
      <c r="Y50" s="109">
        <v>52</v>
      </c>
      <c r="Z50" s="109">
        <v>60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31</v>
      </c>
      <c r="W51" s="109">
        <v>37</v>
      </c>
      <c r="X51" s="109">
        <v>50</v>
      </c>
      <c r="Y51" s="109">
        <v>57</v>
      </c>
      <c r="Z51" s="109">
        <v>62</v>
      </c>
    </row>
    <row r="52" spans="1:26" ht="15" customHeight="1" x14ac:dyDescent="0.25">
      <c r="S52" s="112" t="s">
        <v>44</v>
      </c>
      <c r="T52" s="112"/>
      <c r="U52" s="109"/>
      <c r="V52" s="109">
        <v>20</v>
      </c>
      <c r="W52" s="109">
        <v>35</v>
      </c>
      <c r="X52" s="109">
        <v>34</v>
      </c>
      <c r="Y52" s="109">
        <v>43</v>
      </c>
      <c r="Z52" s="109">
        <v>50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31</v>
      </c>
      <c r="W53" s="109">
        <v>33</v>
      </c>
      <c r="X53" s="109">
        <v>42</v>
      </c>
      <c r="Y53" s="109">
        <v>40</v>
      </c>
      <c r="Z53" s="109">
        <v>32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23</v>
      </c>
      <c r="W54" s="109">
        <v>32</v>
      </c>
      <c r="X54" s="109">
        <v>42</v>
      </c>
      <c r="Y54" s="109">
        <v>35</v>
      </c>
      <c r="Z54" s="109">
        <v>56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11</v>
      </c>
      <c r="W55" s="109">
        <v>19</v>
      </c>
      <c r="X55" s="109">
        <v>16</v>
      </c>
      <c r="Y55" s="109">
        <v>20</v>
      </c>
      <c r="Z55" s="109">
        <v>26</v>
      </c>
    </row>
    <row r="56" spans="1:26" ht="15" customHeight="1" x14ac:dyDescent="0.25">
      <c r="S56" s="112" t="s">
        <v>48</v>
      </c>
      <c r="T56" s="112"/>
      <c r="U56" s="109"/>
      <c r="V56" s="109">
        <v>8</v>
      </c>
      <c r="W56" s="109">
        <v>14</v>
      </c>
      <c r="X56" s="109">
        <v>10</v>
      </c>
      <c r="Y56" s="109">
        <v>8</v>
      </c>
      <c r="Z56" s="109">
        <v>22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5</v>
      </c>
      <c r="W57" s="109">
        <v>0</v>
      </c>
      <c r="X57" s="109">
        <v>0</v>
      </c>
      <c r="Y57" s="109">
        <v>6</v>
      </c>
      <c r="Z57" s="109">
        <v>11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0</v>
      </c>
      <c r="W58" s="109">
        <v>6</v>
      </c>
      <c r="X58" s="109">
        <v>0</v>
      </c>
      <c r="Y58" s="109">
        <v>3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6</v>
      </c>
      <c r="W59" s="109">
        <v>0</v>
      </c>
      <c r="X59" s="109">
        <v>3</v>
      </c>
      <c r="Y59" s="109">
        <v>3</v>
      </c>
      <c r="Z59" s="109">
        <v>3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1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285</v>
      </c>
      <c r="W61" s="109">
        <v>341</v>
      </c>
      <c r="X61" s="109">
        <v>399</v>
      </c>
      <c r="Y61" s="109">
        <v>472</v>
      </c>
      <c r="Z61" s="109">
        <v>498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2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5</v>
      </c>
      <c r="W64" s="109">
        <v>4</v>
      </c>
      <c r="X64" s="109">
        <v>0</v>
      </c>
      <c r="Y64" s="109">
        <v>3</v>
      </c>
      <c r="Z64" s="109">
        <v>5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Central Desert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11</v>
      </c>
      <c r="W65" s="109">
        <v>10</v>
      </c>
      <c r="X65" s="109">
        <v>14</v>
      </c>
      <c r="Y65" s="109">
        <v>16</v>
      </c>
      <c r="Z65" s="109">
        <v>19</v>
      </c>
    </row>
    <row r="66" spans="1:26" x14ac:dyDescent="0.25">
      <c r="S66" s="112" t="s">
        <v>39</v>
      </c>
      <c r="T66" s="112"/>
      <c r="U66" s="109"/>
      <c r="V66" s="109">
        <v>29</v>
      </c>
      <c r="W66" s="109">
        <v>32</v>
      </c>
      <c r="X66" s="109">
        <v>29</v>
      </c>
      <c r="Y66" s="109">
        <v>40</v>
      </c>
      <c r="Z66" s="109">
        <v>34</v>
      </c>
    </row>
    <row r="67" spans="1:26" x14ac:dyDescent="0.25">
      <c r="S67" s="112" t="s">
        <v>40</v>
      </c>
      <c r="T67" s="112"/>
      <c r="U67" s="109"/>
      <c r="V67" s="109">
        <v>58</v>
      </c>
      <c r="W67" s="109">
        <v>45</v>
      </c>
      <c r="X67" s="109">
        <v>61</v>
      </c>
      <c r="Y67" s="109">
        <v>56</v>
      </c>
      <c r="Z67" s="109">
        <v>80</v>
      </c>
    </row>
    <row r="68" spans="1:26" x14ac:dyDescent="0.25">
      <c r="S68" s="112" t="s">
        <v>41</v>
      </c>
      <c r="T68" s="112"/>
      <c r="U68" s="109"/>
      <c r="V68" s="109">
        <v>38</v>
      </c>
      <c r="W68" s="109">
        <v>39</v>
      </c>
      <c r="X68" s="109">
        <v>47</v>
      </c>
      <c r="Y68" s="109">
        <v>58</v>
      </c>
      <c r="Z68" s="109">
        <v>69</v>
      </c>
    </row>
    <row r="69" spans="1:26" x14ac:dyDescent="0.25">
      <c r="S69" s="112" t="s">
        <v>42</v>
      </c>
      <c r="T69" s="112"/>
      <c r="U69" s="109"/>
      <c r="V69" s="109">
        <v>35</v>
      </c>
      <c r="W69" s="109">
        <v>33</v>
      </c>
      <c r="X69" s="109">
        <v>49</v>
      </c>
      <c r="Y69" s="109">
        <v>50</v>
      </c>
      <c r="Z69" s="109">
        <v>44</v>
      </c>
    </row>
    <row r="70" spans="1:26" x14ac:dyDescent="0.25">
      <c r="S70" s="112" t="s">
        <v>43</v>
      </c>
      <c r="T70" s="112"/>
      <c r="U70" s="109"/>
      <c r="V70" s="109">
        <v>21</v>
      </c>
      <c r="W70" s="109">
        <v>53</v>
      </c>
      <c r="X70" s="109">
        <v>31</v>
      </c>
      <c r="Y70" s="109">
        <v>37</v>
      </c>
      <c r="Z70" s="109">
        <v>37</v>
      </c>
    </row>
    <row r="71" spans="1:26" x14ac:dyDescent="0.25">
      <c r="S71" s="112" t="s">
        <v>44</v>
      </c>
      <c r="T71" s="112"/>
      <c r="U71" s="109"/>
      <c r="V71" s="109">
        <v>32</v>
      </c>
      <c r="W71" s="109">
        <v>33</v>
      </c>
      <c r="X71" s="109">
        <v>38</v>
      </c>
      <c r="Y71" s="109">
        <v>38</v>
      </c>
      <c r="Z71" s="109">
        <v>43</v>
      </c>
    </row>
    <row r="72" spans="1:26" x14ac:dyDescent="0.25">
      <c r="S72" s="112" t="s">
        <v>45</v>
      </c>
      <c r="T72" s="112"/>
      <c r="U72" s="109"/>
      <c r="V72" s="109">
        <v>30</v>
      </c>
      <c r="W72" s="109">
        <v>44</v>
      </c>
      <c r="X72" s="109">
        <v>59</v>
      </c>
      <c r="Y72" s="109">
        <v>37</v>
      </c>
      <c r="Z72" s="109">
        <v>56</v>
      </c>
    </row>
    <row r="73" spans="1:26" x14ac:dyDescent="0.25">
      <c r="S73" s="112" t="s">
        <v>46</v>
      </c>
      <c r="T73" s="112"/>
      <c r="U73" s="109"/>
      <c r="V73" s="109">
        <v>24</v>
      </c>
      <c r="W73" s="109">
        <v>32</v>
      </c>
      <c r="X73" s="109">
        <v>30</v>
      </c>
      <c r="Y73" s="109">
        <v>35</v>
      </c>
      <c r="Z73" s="109">
        <v>43</v>
      </c>
    </row>
    <row r="74" spans="1:26" x14ac:dyDescent="0.25">
      <c r="S74" s="112" t="s">
        <v>47</v>
      </c>
      <c r="T74" s="112"/>
      <c r="U74" s="109"/>
      <c r="V74" s="109">
        <v>25</v>
      </c>
      <c r="W74" s="109">
        <v>16</v>
      </c>
      <c r="X74" s="109">
        <v>26</v>
      </c>
      <c r="Y74" s="109">
        <v>29</v>
      </c>
      <c r="Z74" s="109">
        <v>33</v>
      </c>
    </row>
    <row r="75" spans="1:26" x14ac:dyDescent="0.25">
      <c r="S75" s="112" t="s">
        <v>48</v>
      </c>
      <c r="T75" s="112"/>
      <c r="U75" s="109"/>
      <c r="V75" s="109">
        <v>7</v>
      </c>
      <c r="W75" s="109">
        <v>4</v>
      </c>
      <c r="X75" s="109">
        <v>8</v>
      </c>
      <c r="Y75" s="109">
        <v>17</v>
      </c>
      <c r="Z75" s="109">
        <v>14</v>
      </c>
    </row>
    <row r="76" spans="1:26" x14ac:dyDescent="0.25">
      <c r="S76" s="112" t="s">
        <v>49</v>
      </c>
      <c r="T76" s="112"/>
      <c r="U76" s="109"/>
      <c r="V76" s="109">
        <v>6</v>
      </c>
      <c r="W76" s="109">
        <v>19</v>
      </c>
      <c r="X76" s="109">
        <v>4</v>
      </c>
      <c r="Y76" s="109">
        <v>3</v>
      </c>
      <c r="Z76" s="109">
        <v>0</v>
      </c>
    </row>
    <row r="77" spans="1:26" x14ac:dyDescent="0.25">
      <c r="S77" s="112" t="s">
        <v>50</v>
      </c>
      <c r="T77" s="112"/>
      <c r="U77" s="109"/>
      <c r="V77" s="109">
        <v>0</v>
      </c>
      <c r="W77" s="109">
        <v>0</v>
      </c>
      <c r="X77" s="109">
        <v>0</v>
      </c>
      <c r="Y77" s="109">
        <v>1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326</v>
      </c>
      <c r="W80" s="109">
        <v>375</v>
      </c>
      <c r="X80" s="109">
        <v>403</v>
      </c>
      <c r="Y80" s="109">
        <v>422</v>
      </c>
      <c r="Z80" s="109">
        <v>489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Central Desert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17</v>
      </c>
      <c r="W83" s="109">
        <v>25</v>
      </c>
      <c r="X83" s="109">
        <v>20</v>
      </c>
      <c r="Y83" s="109">
        <v>21</v>
      </c>
      <c r="Z83" s="109">
        <v>31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21</v>
      </c>
      <c r="W84" s="109">
        <v>27</v>
      </c>
      <c r="X84" s="109">
        <v>37</v>
      </c>
      <c r="Y84" s="109">
        <v>26</v>
      </c>
      <c r="Z84" s="109">
        <v>33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12</v>
      </c>
      <c r="W85" s="109">
        <v>11</v>
      </c>
      <c r="X85" s="109">
        <v>14</v>
      </c>
      <c r="Y85" s="109">
        <v>19</v>
      </c>
      <c r="Z85" s="109">
        <v>16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991</v>
      </c>
      <c r="D86" s="93">
        <f t="shared" ref="D86:D91" si="4">AD4</f>
        <v>0.10850111856823275</v>
      </c>
      <c r="E86" s="94">
        <f t="shared" ref="E86:E91" si="5">AD4</f>
        <v>0.10850111856823275</v>
      </c>
      <c r="F86" s="93">
        <f t="shared" ref="F86:F91" si="6">AF4</f>
        <v>0.61400651465798051</v>
      </c>
      <c r="G86" s="94">
        <f t="shared" ref="G86:G91" si="7">AF4</f>
        <v>0.61400651465798051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44</v>
      </c>
      <c r="W86" s="109">
        <v>63</v>
      </c>
      <c r="X86" s="109">
        <v>59</v>
      </c>
      <c r="Y86" s="109">
        <v>61</v>
      </c>
      <c r="Z86" s="109">
        <v>64</v>
      </c>
    </row>
    <row r="87" spans="1:30" ht="15" customHeight="1" x14ac:dyDescent="0.25">
      <c r="A87" s="95" t="s">
        <v>4</v>
      </c>
      <c r="B87" s="48"/>
      <c r="C87" s="56" t="str">
        <f t="shared" si="3"/>
        <v>499</v>
      </c>
      <c r="D87" s="93">
        <f t="shared" si="4"/>
        <v>5.7203389830508433E-2</v>
      </c>
      <c r="E87" s="94">
        <f t="shared" si="5"/>
        <v>5.7203389830508433E-2</v>
      </c>
      <c r="F87" s="93">
        <f t="shared" si="6"/>
        <v>0.7147766323024054</v>
      </c>
      <c r="G87" s="94">
        <f t="shared" si="7"/>
        <v>0.7147766323024054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8</v>
      </c>
      <c r="W87" s="109">
        <v>8</v>
      </c>
      <c r="X87" s="109">
        <v>11</v>
      </c>
      <c r="Y87" s="109">
        <v>13</v>
      </c>
      <c r="Z87" s="109">
        <v>5</v>
      </c>
    </row>
    <row r="88" spans="1:30" ht="15" customHeight="1" x14ac:dyDescent="0.25">
      <c r="A88" s="95" t="s">
        <v>5</v>
      </c>
      <c r="B88" s="48"/>
      <c r="C88" s="56" t="str">
        <f t="shared" si="3"/>
        <v>487</v>
      </c>
      <c r="D88" s="93">
        <f t="shared" si="4"/>
        <v>0.15402843601895744</v>
      </c>
      <c r="E88" s="94">
        <f t="shared" si="5"/>
        <v>0.15402843601895744</v>
      </c>
      <c r="F88" s="93">
        <f t="shared" si="6"/>
        <v>0.50308641975308643</v>
      </c>
      <c r="G88" s="94">
        <f t="shared" si="7"/>
        <v>0.50308641975308643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7</v>
      </c>
      <c r="W88" s="109">
        <v>7</v>
      </c>
      <c r="X88" s="109">
        <v>10</v>
      </c>
      <c r="Y88" s="109">
        <v>8</v>
      </c>
      <c r="Z88" s="109">
        <v>8</v>
      </c>
    </row>
    <row r="89" spans="1:30" ht="15" customHeight="1" x14ac:dyDescent="0.25">
      <c r="A89" s="48" t="s">
        <v>6</v>
      </c>
      <c r="B89" s="48"/>
      <c r="C89" s="56" t="str">
        <f t="shared" si="3"/>
        <v>667</v>
      </c>
      <c r="D89" s="93">
        <f t="shared" si="4"/>
        <v>9.1653027823240585E-2</v>
      </c>
      <c r="E89" s="94">
        <f t="shared" si="5"/>
        <v>9.1653027823240585E-2</v>
      </c>
      <c r="F89" s="93">
        <f t="shared" si="6"/>
        <v>0.55841121495327095</v>
      </c>
      <c r="G89" s="94">
        <f t="shared" si="7"/>
        <v>0.55841121495327095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7</v>
      </c>
      <c r="W89" s="109">
        <v>4</v>
      </c>
      <c r="X89" s="109">
        <v>10</v>
      </c>
      <c r="Y89" s="109">
        <v>11</v>
      </c>
      <c r="Z89" s="109">
        <v>12</v>
      </c>
    </row>
    <row r="90" spans="1:30" ht="15" customHeight="1" x14ac:dyDescent="0.25">
      <c r="A90" s="48" t="s">
        <v>96</v>
      </c>
      <c r="B90" s="48"/>
      <c r="C90" s="56" t="str">
        <f t="shared" si="3"/>
        <v>$22,405</v>
      </c>
      <c r="D90" s="93">
        <f t="shared" si="4"/>
        <v>0.13345474781200983</v>
      </c>
      <c r="E90" s="94">
        <f t="shared" si="5"/>
        <v>0.13345474781200983</v>
      </c>
      <c r="F90" s="93">
        <f t="shared" si="6"/>
        <v>-0.19848031438317326</v>
      </c>
      <c r="G90" s="94">
        <f t="shared" si="7"/>
        <v>-0.19848031438317326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20</v>
      </c>
      <c r="W90" s="109">
        <v>22</v>
      </c>
      <c r="X90" s="109">
        <v>25</v>
      </c>
      <c r="Y90" s="109">
        <v>36</v>
      </c>
      <c r="Z90" s="109">
        <v>37</v>
      </c>
    </row>
    <row r="91" spans="1:30" ht="15" customHeight="1" x14ac:dyDescent="0.25">
      <c r="A91" s="48" t="s">
        <v>7</v>
      </c>
      <c r="B91" s="48"/>
      <c r="C91" s="56" t="str">
        <f t="shared" si="3"/>
        <v>$27.4 mil</v>
      </c>
      <c r="D91" s="93">
        <f t="shared" si="4"/>
        <v>0.21922311926838889</v>
      </c>
      <c r="E91" s="94">
        <f t="shared" si="5"/>
        <v>0.21922311926838889</v>
      </c>
      <c r="F91" s="93">
        <f t="shared" si="6"/>
        <v>0.51413706371570567</v>
      </c>
      <c r="G91" s="94">
        <f t="shared" si="7"/>
        <v>0.51413706371570567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205</v>
      </c>
      <c r="W91" s="109">
        <v>237</v>
      </c>
      <c r="X91" s="109">
        <v>262</v>
      </c>
      <c r="Y91" s="109">
        <v>311</v>
      </c>
      <c r="Z91" s="109">
        <v>338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15</v>
      </c>
      <c r="W93" s="109">
        <v>24</v>
      </c>
      <c r="X93" s="109">
        <v>20</v>
      </c>
      <c r="Y93" s="109">
        <v>19</v>
      </c>
      <c r="Z93" s="109">
        <v>17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55</v>
      </c>
      <c r="W94" s="109">
        <v>57</v>
      </c>
      <c r="X94" s="109">
        <v>56</v>
      </c>
      <c r="Y94" s="109">
        <v>60</v>
      </c>
      <c r="Z94" s="109">
        <v>70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6</v>
      </c>
      <c r="W95" s="109">
        <v>0</v>
      </c>
      <c r="X95" s="109">
        <v>0</v>
      </c>
      <c r="Y95" s="109">
        <v>0</v>
      </c>
      <c r="Z95" s="109">
        <v>6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54</v>
      </c>
      <c r="W96" s="109">
        <v>70</v>
      </c>
      <c r="X96" s="109">
        <v>71</v>
      </c>
      <c r="Y96" s="109">
        <v>70</v>
      </c>
      <c r="Z96" s="109">
        <v>80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20</v>
      </c>
      <c r="W97" s="109">
        <v>23</v>
      </c>
      <c r="X97" s="109">
        <v>25</v>
      </c>
      <c r="Y97" s="109">
        <v>20</v>
      </c>
      <c r="Z97" s="109">
        <v>26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9</v>
      </c>
      <c r="W98" s="109">
        <v>7</v>
      </c>
      <c r="X98" s="109">
        <v>5</v>
      </c>
      <c r="Y98" s="109">
        <v>11</v>
      </c>
      <c r="Z98" s="109">
        <v>11</v>
      </c>
    </row>
    <row r="99" spans="1:32" ht="15" customHeight="1" x14ac:dyDescent="0.25">
      <c r="S99" s="112" t="s">
        <v>130</v>
      </c>
      <c r="T99" s="112"/>
      <c r="U99" s="109"/>
      <c r="V99" s="109">
        <v>0</v>
      </c>
      <c r="W99" s="109">
        <v>0</v>
      </c>
      <c r="X99" s="109">
        <v>3</v>
      </c>
      <c r="Y99" s="109">
        <v>0</v>
      </c>
      <c r="Z99" s="109">
        <v>6</v>
      </c>
    </row>
    <row r="100" spans="1:32" ht="15" customHeight="1" x14ac:dyDescent="0.25">
      <c r="S100" s="112" t="s">
        <v>58</v>
      </c>
      <c r="T100" s="112"/>
      <c r="U100" s="109"/>
      <c r="V100" s="109">
        <v>6</v>
      </c>
      <c r="W100" s="109">
        <v>14</v>
      </c>
      <c r="X100" s="109">
        <v>14</v>
      </c>
      <c r="Y100" s="109">
        <v>16</v>
      </c>
      <c r="Z100" s="109">
        <v>16</v>
      </c>
    </row>
    <row r="101" spans="1:32" x14ac:dyDescent="0.25">
      <c r="A101" s="16"/>
      <c r="S101" s="115" t="s">
        <v>53</v>
      </c>
      <c r="T101" s="115"/>
      <c r="U101" s="109"/>
      <c r="V101" s="109">
        <v>221</v>
      </c>
      <c r="W101" s="109">
        <v>253</v>
      </c>
      <c r="X101" s="109">
        <v>275</v>
      </c>
      <c r="Y101" s="109">
        <v>303</v>
      </c>
      <c r="Z101" s="109">
        <v>327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298</v>
      </c>
      <c r="W104" s="109">
        <v>327</v>
      </c>
      <c r="X104" s="109">
        <v>428</v>
      </c>
      <c r="Y104" s="109">
        <v>440</v>
      </c>
      <c r="Z104" s="109">
        <v>464</v>
      </c>
      <c r="AB104" s="106" t="str">
        <f>TEXT(Z104,"###,###")</f>
        <v>464</v>
      </c>
      <c r="AD104" s="127">
        <f>Z104/($Z$4)*100</f>
        <v>46.821392532795159</v>
      </c>
      <c r="AF104" s="106"/>
    </row>
    <row r="105" spans="1:32" x14ac:dyDescent="0.25">
      <c r="S105" s="112" t="s">
        <v>17</v>
      </c>
      <c r="T105" s="112"/>
      <c r="U105" s="109"/>
      <c r="V105" s="109">
        <v>259</v>
      </c>
      <c r="W105" s="109">
        <v>371</v>
      </c>
      <c r="X105" s="109">
        <v>371</v>
      </c>
      <c r="Y105" s="109">
        <v>431</v>
      </c>
      <c r="Z105" s="109">
        <v>491</v>
      </c>
      <c r="AB105" s="106" t="str">
        <f>TEXT(Z105,"###,###")</f>
        <v>491</v>
      </c>
      <c r="AD105" s="127">
        <f>Z105/($Z$4)*100</f>
        <v>49.545913218970739</v>
      </c>
      <c r="AF105" s="106"/>
    </row>
    <row r="106" spans="1:32" x14ac:dyDescent="0.25">
      <c r="S106" s="115" t="s">
        <v>53</v>
      </c>
      <c r="T106" s="115"/>
      <c r="U106" s="117"/>
      <c r="V106" s="117">
        <v>557</v>
      </c>
      <c r="W106" s="117">
        <v>698</v>
      </c>
      <c r="X106" s="117">
        <v>799</v>
      </c>
      <c r="Y106" s="117">
        <v>871</v>
      </c>
      <c r="Z106" s="117">
        <v>955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48</v>
      </c>
      <c r="W108" s="109">
        <v>35</v>
      </c>
      <c r="X108" s="109">
        <v>23</v>
      </c>
      <c r="Y108" s="109">
        <v>46</v>
      </c>
      <c r="Z108" s="109">
        <v>62</v>
      </c>
      <c r="AB108" s="106" t="str">
        <f>TEXT(Z108,"###,###")</f>
        <v>62</v>
      </c>
      <c r="AD108" s="127">
        <f>Z108/($Z$4)*100</f>
        <v>6.2563067608476279</v>
      </c>
      <c r="AF108" s="106"/>
    </row>
    <row r="109" spans="1:32" x14ac:dyDescent="0.25">
      <c r="S109" s="112" t="s">
        <v>20</v>
      </c>
      <c r="T109" s="112"/>
      <c r="U109" s="109"/>
      <c r="V109" s="109">
        <v>70</v>
      </c>
      <c r="W109" s="109">
        <v>110</v>
      </c>
      <c r="X109" s="109">
        <v>136</v>
      </c>
      <c r="Y109" s="109">
        <v>146</v>
      </c>
      <c r="Z109" s="109">
        <v>164</v>
      </c>
      <c r="AB109" s="106" t="str">
        <f>TEXT(Z109,"###,###")</f>
        <v>164</v>
      </c>
      <c r="AD109" s="127">
        <f>Z109/($Z$4)*100</f>
        <v>16.548940464177598</v>
      </c>
      <c r="AF109" s="106"/>
    </row>
    <row r="110" spans="1:32" x14ac:dyDescent="0.25">
      <c r="S110" s="112" t="s">
        <v>21</v>
      </c>
      <c r="T110" s="112"/>
      <c r="U110" s="109"/>
      <c r="V110" s="109">
        <v>193</v>
      </c>
      <c r="W110" s="109">
        <v>223</v>
      </c>
      <c r="X110" s="109">
        <v>367</v>
      </c>
      <c r="Y110" s="109">
        <v>307</v>
      </c>
      <c r="Z110" s="109">
        <v>410</v>
      </c>
      <c r="AB110" s="106" t="str">
        <f>TEXT(Z110,"###,###")</f>
        <v>410</v>
      </c>
      <c r="AD110" s="127">
        <f>Z110/($Z$4)*100</f>
        <v>41.372351160443998</v>
      </c>
      <c r="AF110" s="106"/>
    </row>
    <row r="111" spans="1:32" x14ac:dyDescent="0.25">
      <c r="S111" s="112" t="s">
        <v>22</v>
      </c>
      <c r="T111" s="112"/>
      <c r="U111" s="109"/>
      <c r="V111" s="109">
        <v>233</v>
      </c>
      <c r="W111" s="109">
        <v>316</v>
      </c>
      <c r="X111" s="109">
        <v>231</v>
      </c>
      <c r="Y111" s="109">
        <v>372</v>
      </c>
      <c r="Z111" s="109">
        <v>316</v>
      </c>
      <c r="AB111" s="106" t="str">
        <f>TEXT(Z111,"###,###")</f>
        <v>316</v>
      </c>
      <c r="AD111" s="127">
        <f>Z111/($Z$4)*100</f>
        <v>31.886982845610497</v>
      </c>
      <c r="AF111" s="106"/>
    </row>
    <row r="112" spans="1:32" x14ac:dyDescent="0.25">
      <c r="S112" s="115" t="s">
        <v>53</v>
      </c>
      <c r="T112" s="115"/>
      <c r="U112" s="109"/>
      <c r="V112" s="109">
        <v>613</v>
      </c>
      <c r="W112" s="109">
        <v>717</v>
      </c>
      <c r="X112" s="109">
        <v>797</v>
      </c>
      <c r="Y112" s="109">
        <v>894</v>
      </c>
      <c r="Z112" s="109">
        <v>992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39.5</v>
      </c>
      <c r="W118" s="128">
        <v>40.49</v>
      </c>
      <c r="X118" s="128">
        <v>40.200000000000003</v>
      </c>
      <c r="Y118" s="128">
        <v>39.450000000000003</v>
      </c>
      <c r="Z118" s="128">
        <v>39.880000000000003</v>
      </c>
      <c r="AB118" s="106" t="str">
        <f>TEXT(Z118,"##.0")</f>
        <v>39.9</v>
      </c>
    </row>
    <row r="120" spans="19:32" x14ac:dyDescent="0.25">
      <c r="S120" s="98" t="s">
        <v>98</v>
      </c>
      <c r="T120" s="109"/>
      <c r="U120" s="109"/>
      <c r="V120" s="109">
        <v>412</v>
      </c>
      <c r="W120" s="109">
        <v>469</v>
      </c>
      <c r="X120" s="109">
        <v>522</v>
      </c>
      <c r="Y120" s="109">
        <v>591</v>
      </c>
      <c r="Z120" s="109">
        <v>649</v>
      </c>
      <c r="AB120" s="106" t="str">
        <f>TEXT(Z120,"###,###")</f>
        <v>649</v>
      </c>
    </row>
    <row r="121" spans="19:32" x14ac:dyDescent="0.25">
      <c r="S121" s="98" t="s">
        <v>99</v>
      </c>
      <c r="T121" s="109"/>
      <c r="U121" s="109"/>
      <c r="V121" s="109">
        <v>4</v>
      </c>
      <c r="W121" s="109">
        <v>4</v>
      </c>
      <c r="X121" s="109">
        <v>3</v>
      </c>
      <c r="Y121" s="109">
        <v>5</v>
      </c>
      <c r="Z121" s="109">
        <v>7</v>
      </c>
      <c r="AB121" s="106" t="str">
        <f>TEXT(Z121,"###,###")</f>
        <v>7</v>
      </c>
    </row>
    <row r="122" spans="19:32" x14ac:dyDescent="0.25">
      <c r="S122" s="98" t="s">
        <v>100</v>
      </c>
      <c r="T122" s="109"/>
      <c r="U122" s="109"/>
      <c r="V122" s="109">
        <v>8</v>
      </c>
      <c r="W122" s="109">
        <v>13</v>
      </c>
      <c r="X122" s="109">
        <v>10</v>
      </c>
      <c r="Y122" s="109">
        <v>10</v>
      </c>
      <c r="Z122" s="109">
        <v>13</v>
      </c>
      <c r="AB122" s="106" t="str">
        <f>TEXT(Z122,"###,###")</f>
        <v>13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420</v>
      </c>
      <c r="W124" s="109">
        <v>482</v>
      </c>
      <c r="X124" s="109">
        <v>532</v>
      </c>
      <c r="Y124" s="109">
        <v>601</v>
      </c>
      <c r="Z124" s="109">
        <v>662</v>
      </c>
      <c r="AB124" s="106" t="str">
        <f>TEXT(Z124,"###,###")</f>
        <v>662</v>
      </c>
      <c r="AD124" s="124">
        <f>Z124/$Z$7*100</f>
        <v>99.250374812593705</v>
      </c>
    </row>
    <row r="125" spans="19:32" x14ac:dyDescent="0.25">
      <c r="S125" s="98" t="s">
        <v>102</v>
      </c>
      <c r="T125" s="109"/>
      <c r="U125" s="109"/>
      <c r="V125" s="109">
        <v>12</v>
      </c>
      <c r="W125" s="109">
        <v>17</v>
      </c>
      <c r="X125" s="109">
        <v>13</v>
      </c>
      <c r="Y125" s="109">
        <v>15</v>
      </c>
      <c r="Z125" s="109">
        <v>20</v>
      </c>
      <c r="AB125" s="106" t="str">
        <f>TEXT(Z125,"###,###")</f>
        <v>20</v>
      </c>
      <c r="AD125" s="124">
        <f>Z125/$Z$7*100</f>
        <v>2.9985007496251872</v>
      </c>
    </row>
    <row r="127" spans="19:32" x14ac:dyDescent="0.25">
      <c r="S127" s="98" t="s">
        <v>103</v>
      </c>
      <c r="T127" s="109"/>
      <c r="U127" s="109"/>
      <c r="V127" s="109">
        <v>210</v>
      </c>
      <c r="W127" s="109">
        <v>240</v>
      </c>
      <c r="X127" s="109">
        <v>261</v>
      </c>
      <c r="Y127" s="109">
        <v>309</v>
      </c>
      <c r="Z127" s="109">
        <v>339</v>
      </c>
      <c r="AB127" s="106" t="str">
        <f>TEXT(Z127,"###,###")</f>
        <v>339</v>
      </c>
      <c r="AD127" s="124">
        <f>Z127/$Z$7*100</f>
        <v>50.824587706146929</v>
      </c>
    </row>
    <row r="128" spans="19:32" x14ac:dyDescent="0.25">
      <c r="S128" s="98" t="s">
        <v>104</v>
      </c>
      <c r="T128" s="109"/>
      <c r="U128" s="109"/>
      <c r="V128" s="109">
        <v>219</v>
      </c>
      <c r="W128" s="109">
        <v>252</v>
      </c>
      <c r="X128" s="109">
        <v>274</v>
      </c>
      <c r="Y128" s="109">
        <v>299</v>
      </c>
      <c r="Z128" s="109">
        <v>330</v>
      </c>
      <c r="AB128" s="106" t="str">
        <f>TEXT(Z128,"###,###")</f>
        <v>330</v>
      </c>
      <c r="AD128" s="124">
        <f>Z128/$Z$7*100</f>
        <v>49.475262368815592</v>
      </c>
    </row>
    <row r="130" spans="19:32" x14ac:dyDescent="0.25">
      <c r="S130" s="98" t="s">
        <v>156</v>
      </c>
      <c r="T130" s="124">
        <v>97.301349325337327</v>
      </c>
    </row>
    <row r="131" spans="19:32" x14ac:dyDescent="0.25">
      <c r="S131" s="98" t="s">
        <v>157</v>
      </c>
      <c r="T131" s="124">
        <v>1.0494752623688157</v>
      </c>
    </row>
    <row r="132" spans="19:32" x14ac:dyDescent="0.25">
      <c r="S132" s="98" t="s">
        <v>158</v>
      </c>
      <c r="T132" s="124">
        <v>1.9490254872563717</v>
      </c>
    </row>
    <row r="133" spans="19:32" x14ac:dyDescent="0.25"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</row>
    <row r="134" spans="19:32" x14ac:dyDescent="0.25"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</row>
    <row r="135" spans="19:32" x14ac:dyDescent="0.25"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</row>
    <row r="136" spans="19:32" x14ac:dyDescent="0.25"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053E827-0391-4298-AAF3-39FBCC21403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242AEA91-AC9A-4E21-BC31-FFD24C366FC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EB8331E9-A0ED-4AB6-9684-2D48C088DFB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ED1C5D66-7893-43AB-94C0-57ECD705DF5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7FB5-1801-4834-9BCD-DEF0B19121AF}">
  <sheetPr codeName="Sheet69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109</v>
      </c>
      <c r="T1" s="96"/>
      <c r="U1" s="96"/>
      <c r="V1" s="96"/>
      <c r="W1" s="96"/>
      <c r="X1" s="96"/>
      <c r="Y1" s="97" t="s">
        <v>139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109</v>
      </c>
      <c r="Y3" s="102" t="s">
        <v>139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13.5 Coomalie,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1017</v>
      </c>
      <c r="W4" s="105">
        <v>757</v>
      </c>
      <c r="X4" s="105">
        <v>985</v>
      </c>
      <c r="Y4" s="105">
        <v>1033</v>
      </c>
      <c r="Z4" s="105">
        <v>1117</v>
      </c>
      <c r="AB4" s="106" t="str">
        <f>TEXT(Z4,"###,###")</f>
        <v>1,117</v>
      </c>
      <c r="AD4" s="107">
        <f>Z4/Y4-1</f>
        <v>8.1316553727008634E-2</v>
      </c>
      <c r="AF4" s="107">
        <f>Z4/V4-1</f>
        <v>9.8328416912487615E-2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600</v>
      </c>
      <c r="W5" s="105">
        <v>384</v>
      </c>
      <c r="X5" s="105">
        <v>515</v>
      </c>
      <c r="Y5" s="105">
        <v>523</v>
      </c>
      <c r="Z5" s="105">
        <v>571</v>
      </c>
      <c r="AB5" s="106" t="str">
        <f>TEXT(Z5,"###,###")</f>
        <v>571</v>
      </c>
      <c r="AD5" s="107">
        <f t="shared" ref="AD5:AD9" si="0">Z5/Y5-1</f>
        <v>9.1778202676864318E-2</v>
      </c>
      <c r="AF5" s="107">
        <f t="shared" ref="AF5:AF9" si="1">Z5/V5-1</f>
        <v>-4.8333333333333339E-2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422</v>
      </c>
      <c r="W6" s="105">
        <v>372</v>
      </c>
      <c r="X6" s="105">
        <v>469</v>
      </c>
      <c r="Y6" s="105">
        <v>510</v>
      </c>
      <c r="Z6" s="105">
        <v>538</v>
      </c>
      <c r="AB6" s="106" t="str">
        <f>TEXT(Z6,"###,###")</f>
        <v>538</v>
      </c>
      <c r="AD6" s="107">
        <f t="shared" si="0"/>
        <v>5.4901960784313752E-2</v>
      </c>
      <c r="AF6" s="107">
        <f t="shared" si="1"/>
        <v>0.27488151658767768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675</v>
      </c>
      <c r="W7" s="105">
        <v>507</v>
      </c>
      <c r="X7" s="105">
        <v>665</v>
      </c>
      <c r="Y7" s="105">
        <v>658</v>
      </c>
      <c r="Z7" s="105">
        <v>670</v>
      </c>
      <c r="AB7" s="106" t="str">
        <f>TEXT(Z7,"###,###")</f>
        <v>670</v>
      </c>
      <c r="AD7" s="107">
        <f t="shared" si="0"/>
        <v>1.8237082066869359E-2</v>
      </c>
      <c r="AF7" s="107">
        <f t="shared" si="1"/>
        <v>-7.4074074074074181E-3</v>
      </c>
    </row>
    <row r="8" spans="1:32" ht="17.25" customHeight="1" x14ac:dyDescent="0.25">
      <c r="A8" s="61" t="s">
        <v>12</v>
      </c>
      <c r="B8" s="62"/>
      <c r="C8" s="28"/>
      <c r="D8" s="63" t="str">
        <f>AB4</f>
        <v>1,117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670</v>
      </c>
      <c r="P8" s="64"/>
      <c r="S8" s="104" t="s">
        <v>83</v>
      </c>
      <c r="T8" s="105"/>
      <c r="U8" s="105"/>
      <c r="V8" s="105">
        <v>45951.48</v>
      </c>
      <c r="W8" s="105">
        <v>44529.98</v>
      </c>
      <c r="X8" s="105">
        <v>39653.03</v>
      </c>
      <c r="Y8" s="105">
        <v>43550.26</v>
      </c>
      <c r="Z8" s="105">
        <v>44548.34</v>
      </c>
      <c r="AB8" s="106" t="str">
        <f>TEXT(Z8,"$###,###")</f>
        <v>$44,548</v>
      </c>
      <c r="AD8" s="107">
        <f t="shared" si="0"/>
        <v>2.2917888435109113E-2</v>
      </c>
      <c r="AF8" s="107">
        <f t="shared" si="1"/>
        <v>-3.0535251530527607E-2</v>
      </c>
    </row>
    <row r="9" spans="1:32" x14ac:dyDescent="0.25">
      <c r="A9" s="29" t="s">
        <v>14</v>
      </c>
      <c r="B9" s="68"/>
      <c r="C9" s="69"/>
      <c r="D9" s="70">
        <f>AD104</f>
        <v>66.517457475380482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53.731343283582092</v>
      </c>
      <c r="P9" s="71" t="s">
        <v>84</v>
      </c>
      <c r="S9" s="104" t="s">
        <v>7</v>
      </c>
      <c r="T9" s="105"/>
      <c r="U9" s="105"/>
      <c r="V9" s="105">
        <v>32575155</v>
      </c>
      <c r="W9" s="105">
        <v>26344582</v>
      </c>
      <c r="X9" s="105">
        <v>32903158</v>
      </c>
      <c r="Y9" s="105">
        <v>35442865</v>
      </c>
      <c r="Z9" s="105">
        <v>36856891</v>
      </c>
      <c r="AB9" s="106" t="str">
        <f>TEXT(Z9/1000000,"$#,###.0")&amp;" mil"</f>
        <v>$36.9 mil</v>
      </c>
      <c r="AD9" s="107">
        <f t="shared" si="0"/>
        <v>3.989592827780708E-2</v>
      </c>
      <c r="AF9" s="107">
        <f t="shared" si="1"/>
        <v>0.13144176904146732</v>
      </c>
    </row>
    <row r="10" spans="1:32" x14ac:dyDescent="0.25">
      <c r="A10" s="29" t="s">
        <v>17</v>
      </c>
      <c r="B10" s="68"/>
      <c r="C10" s="69"/>
      <c r="D10" s="70">
        <f>AD105</f>
        <v>26.230975828111013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46.567164179104473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83.731343283582092</v>
      </c>
      <c r="P11" s="71" t="s">
        <v>84</v>
      </c>
      <c r="S11" s="104" t="s">
        <v>29</v>
      </c>
      <c r="T11" s="109"/>
      <c r="U11" s="109"/>
      <c r="V11" s="109">
        <v>904</v>
      </c>
      <c r="W11" s="109">
        <v>677</v>
      </c>
      <c r="X11" s="109">
        <v>872</v>
      </c>
      <c r="Y11" s="109">
        <v>920</v>
      </c>
      <c r="Z11" s="109">
        <v>1000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8.2089552238805972</v>
      </c>
      <c r="P12" s="71" t="s">
        <v>84</v>
      </c>
      <c r="S12" s="104" t="s">
        <v>30</v>
      </c>
      <c r="T12" s="109"/>
      <c r="U12" s="109"/>
      <c r="V12" s="109">
        <v>108</v>
      </c>
      <c r="W12" s="109">
        <v>82</v>
      </c>
      <c r="X12" s="109">
        <v>116</v>
      </c>
      <c r="Y12" s="109">
        <v>113</v>
      </c>
      <c r="Z12" s="109">
        <v>110</v>
      </c>
    </row>
    <row r="13" spans="1:32" ht="15" customHeight="1" x14ac:dyDescent="0.25">
      <c r="A13" s="29" t="s">
        <v>19</v>
      </c>
      <c r="B13" s="69"/>
      <c r="C13" s="69"/>
      <c r="D13" s="70">
        <f>AD108</f>
        <v>9.9373321396598033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8.3582089552238816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23.008057296329454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45.5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31.065353625783349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22.106824925816024</v>
      </c>
      <c r="P15" s="71" t="s">
        <v>84</v>
      </c>
      <c r="S15" s="112" t="s">
        <v>60</v>
      </c>
      <c r="T15" s="112"/>
      <c r="U15" s="113"/>
      <c r="V15" s="113">
        <v>114</v>
      </c>
      <c r="W15" s="113">
        <v>74</v>
      </c>
      <c r="X15" s="113">
        <v>103</v>
      </c>
      <c r="Y15" s="109">
        <v>89</v>
      </c>
      <c r="Z15" s="109">
        <v>102</v>
      </c>
      <c r="AB15" s="114">
        <f t="shared" ref="AB15:AB34" si="2">IF(Z15="np",0,Z15/$Z$34)</f>
        <v>9.1561938958707359E-2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28.916741271262307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77.893175074183972</v>
      </c>
      <c r="P16" s="36" t="s">
        <v>84</v>
      </c>
      <c r="S16" s="112" t="s">
        <v>61</v>
      </c>
      <c r="T16" s="112"/>
      <c r="U16" s="113"/>
      <c r="V16" s="113">
        <v>30</v>
      </c>
      <c r="W16" s="113">
        <v>23</v>
      </c>
      <c r="X16" s="113">
        <v>26</v>
      </c>
      <c r="Y16" s="109">
        <v>34</v>
      </c>
      <c r="Z16" s="109">
        <v>32</v>
      </c>
      <c r="AB16" s="114">
        <f t="shared" si="2"/>
        <v>2.8725314183123879E-2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23</v>
      </c>
      <c r="W17" s="113">
        <v>17</v>
      </c>
      <c r="X17" s="113">
        <v>19</v>
      </c>
      <c r="Y17" s="109">
        <v>19</v>
      </c>
      <c r="Z17" s="109">
        <v>65</v>
      </c>
      <c r="AB17" s="114">
        <f t="shared" si="2"/>
        <v>5.8348294434470378E-2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7</v>
      </c>
      <c r="W18" s="113">
        <v>0</v>
      </c>
      <c r="X18" s="113">
        <v>0</v>
      </c>
      <c r="Y18" s="109">
        <v>3</v>
      </c>
      <c r="Z18" s="109">
        <v>0</v>
      </c>
      <c r="AB18" s="114">
        <f t="shared" si="2"/>
        <v>0</v>
      </c>
    </row>
    <row r="19" spans="1:28" x14ac:dyDescent="0.25">
      <c r="A19" s="60" t="str">
        <f>$S$1&amp;" ("&amp;$V$2&amp;" to "&amp;$Z$2&amp;")"</f>
        <v>Coomalie (2017-18 to 2021-22)</v>
      </c>
      <c r="B19" s="60"/>
      <c r="C19" s="60"/>
      <c r="D19" s="60"/>
      <c r="E19" s="60"/>
      <c r="F19" s="60"/>
      <c r="G19" s="60" t="str">
        <f>$S$1&amp;" ("&amp;$V$2&amp;" to "&amp;$Z$2&amp;")"</f>
        <v>Coomalie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87</v>
      </c>
      <c r="W19" s="113">
        <v>63</v>
      </c>
      <c r="X19" s="113">
        <v>66</v>
      </c>
      <c r="Y19" s="109">
        <v>78</v>
      </c>
      <c r="Z19" s="109">
        <v>84</v>
      </c>
      <c r="AB19" s="114">
        <f t="shared" si="2"/>
        <v>7.5403949730700179E-2</v>
      </c>
    </row>
    <row r="20" spans="1:28" x14ac:dyDescent="0.25">
      <c r="S20" s="112" t="s">
        <v>65</v>
      </c>
      <c r="T20" s="112"/>
      <c r="U20" s="113"/>
      <c r="V20" s="113">
        <v>28</v>
      </c>
      <c r="W20" s="113">
        <v>14</v>
      </c>
      <c r="X20" s="113">
        <v>22</v>
      </c>
      <c r="Y20" s="109">
        <v>19</v>
      </c>
      <c r="Z20" s="109">
        <v>22</v>
      </c>
      <c r="AB20" s="114">
        <f t="shared" si="2"/>
        <v>1.9748653500897665E-2</v>
      </c>
    </row>
    <row r="21" spans="1:28" x14ac:dyDescent="0.25">
      <c r="S21" s="112" t="s">
        <v>66</v>
      </c>
      <c r="T21" s="112"/>
      <c r="U21" s="113"/>
      <c r="V21" s="113">
        <v>47</v>
      </c>
      <c r="W21" s="113">
        <v>36</v>
      </c>
      <c r="X21" s="113">
        <v>41</v>
      </c>
      <c r="Y21" s="109">
        <v>51</v>
      </c>
      <c r="Z21" s="109">
        <v>63</v>
      </c>
      <c r="AB21" s="114">
        <f t="shared" si="2"/>
        <v>5.6552962298025138E-2</v>
      </c>
    </row>
    <row r="22" spans="1:28" x14ac:dyDescent="0.25">
      <c r="S22" s="112" t="s">
        <v>67</v>
      </c>
      <c r="T22" s="112"/>
      <c r="U22" s="113"/>
      <c r="V22" s="113">
        <v>41</v>
      </c>
      <c r="W22" s="113">
        <v>37</v>
      </c>
      <c r="X22" s="113">
        <v>60</v>
      </c>
      <c r="Y22" s="109">
        <v>87</v>
      </c>
      <c r="Z22" s="109">
        <v>93</v>
      </c>
      <c r="AB22" s="114">
        <f t="shared" si="2"/>
        <v>8.3482944344703769E-2</v>
      </c>
    </row>
    <row r="23" spans="1:28" x14ac:dyDescent="0.25">
      <c r="S23" s="112" t="s">
        <v>68</v>
      </c>
      <c r="T23" s="112"/>
      <c r="U23" s="113"/>
      <c r="V23" s="113">
        <v>40</v>
      </c>
      <c r="W23" s="113">
        <v>38</v>
      </c>
      <c r="X23" s="113">
        <v>56</v>
      </c>
      <c r="Y23" s="109">
        <v>46</v>
      </c>
      <c r="Z23" s="109">
        <v>56</v>
      </c>
      <c r="AB23" s="114">
        <f t="shared" si="2"/>
        <v>5.0269299820466788E-2</v>
      </c>
    </row>
    <row r="24" spans="1:28" x14ac:dyDescent="0.25">
      <c r="S24" s="112" t="s">
        <v>69</v>
      </c>
      <c r="T24" s="112"/>
      <c r="U24" s="113"/>
      <c r="V24" s="113">
        <v>3</v>
      </c>
      <c r="W24" s="113">
        <v>0</v>
      </c>
      <c r="X24" s="113">
        <v>0</v>
      </c>
      <c r="Y24" s="109">
        <v>1</v>
      </c>
      <c r="Z24" s="109">
        <v>0</v>
      </c>
      <c r="AB24" s="114">
        <f t="shared" si="2"/>
        <v>0</v>
      </c>
    </row>
    <row r="25" spans="1:28" x14ac:dyDescent="0.25">
      <c r="S25" s="112" t="s">
        <v>70</v>
      </c>
      <c r="T25" s="112"/>
      <c r="U25" s="113"/>
      <c r="V25" s="113">
        <v>41</v>
      </c>
      <c r="W25" s="113">
        <v>31</v>
      </c>
      <c r="X25" s="113">
        <v>82</v>
      </c>
      <c r="Y25" s="109">
        <v>76</v>
      </c>
      <c r="Z25" s="109">
        <v>43</v>
      </c>
      <c r="AB25" s="114">
        <f t="shared" si="2"/>
        <v>3.859964093357271E-2</v>
      </c>
    </row>
    <row r="26" spans="1:28" x14ac:dyDescent="0.25">
      <c r="S26" s="112" t="s">
        <v>71</v>
      </c>
      <c r="T26" s="112"/>
      <c r="U26" s="113"/>
      <c r="V26" s="113">
        <v>28</v>
      </c>
      <c r="W26" s="113">
        <v>13</v>
      </c>
      <c r="X26" s="113">
        <v>24</v>
      </c>
      <c r="Y26" s="109">
        <v>16</v>
      </c>
      <c r="Z26" s="109">
        <v>12</v>
      </c>
      <c r="AB26" s="114">
        <f t="shared" si="2"/>
        <v>1.0771992818671455E-2</v>
      </c>
    </row>
    <row r="27" spans="1:28" x14ac:dyDescent="0.25">
      <c r="S27" s="112" t="s">
        <v>72</v>
      </c>
      <c r="T27" s="112"/>
      <c r="U27" s="113"/>
      <c r="V27" s="113">
        <v>38</v>
      </c>
      <c r="W27" s="113">
        <v>21</v>
      </c>
      <c r="X27" s="113">
        <v>28</v>
      </c>
      <c r="Y27" s="109">
        <v>33</v>
      </c>
      <c r="Z27" s="109">
        <v>39</v>
      </c>
      <c r="AB27" s="114">
        <f t="shared" si="2"/>
        <v>3.5008976660682228E-2</v>
      </c>
    </row>
    <row r="28" spans="1:28" x14ac:dyDescent="0.25">
      <c r="S28" s="112" t="s">
        <v>73</v>
      </c>
      <c r="T28" s="112"/>
      <c r="U28" s="113"/>
      <c r="V28" s="113">
        <v>76</v>
      </c>
      <c r="W28" s="113">
        <v>70</v>
      </c>
      <c r="X28" s="113">
        <v>90</v>
      </c>
      <c r="Y28" s="109">
        <v>92</v>
      </c>
      <c r="Z28" s="109">
        <v>107</v>
      </c>
      <c r="AB28" s="114">
        <f t="shared" si="2"/>
        <v>9.6050269299820468E-2</v>
      </c>
    </row>
    <row r="29" spans="1:28" x14ac:dyDescent="0.25">
      <c r="S29" s="112" t="s">
        <v>74</v>
      </c>
      <c r="T29" s="112"/>
      <c r="U29" s="113"/>
      <c r="V29" s="113">
        <v>75</v>
      </c>
      <c r="W29" s="113">
        <v>63</v>
      </c>
      <c r="X29" s="113">
        <v>66</v>
      </c>
      <c r="Y29" s="109">
        <v>81</v>
      </c>
      <c r="Z29" s="109">
        <v>99</v>
      </c>
      <c r="AB29" s="114">
        <f t="shared" si="2"/>
        <v>8.8868940754039491E-2</v>
      </c>
    </row>
    <row r="30" spans="1:28" x14ac:dyDescent="0.25">
      <c r="S30" s="112" t="s">
        <v>75</v>
      </c>
      <c r="T30" s="112"/>
      <c r="U30" s="113"/>
      <c r="V30" s="113">
        <v>154</v>
      </c>
      <c r="W30" s="113">
        <v>132</v>
      </c>
      <c r="X30" s="113">
        <v>146</v>
      </c>
      <c r="Y30" s="109">
        <v>155</v>
      </c>
      <c r="Z30" s="109">
        <v>170</v>
      </c>
      <c r="AB30" s="114">
        <f t="shared" si="2"/>
        <v>0.15260323159784561</v>
      </c>
    </row>
    <row r="31" spans="1:28" x14ac:dyDescent="0.25">
      <c r="S31" s="112" t="s">
        <v>76</v>
      </c>
      <c r="T31" s="112"/>
      <c r="U31" s="113"/>
      <c r="V31" s="113">
        <v>42</v>
      </c>
      <c r="W31" s="113">
        <v>50</v>
      </c>
      <c r="X31" s="113">
        <v>57</v>
      </c>
      <c r="Y31" s="109">
        <v>61</v>
      </c>
      <c r="Z31" s="109">
        <v>38</v>
      </c>
      <c r="AB31" s="114">
        <f t="shared" si="2"/>
        <v>3.4111310592459608E-2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13</v>
      </c>
      <c r="W32" s="113">
        <v>10</v>
      </c>
      <c r="X32" s="113">
        <v>13</v>
      </c>
      <c r="Y32" s="109">
        <v>10</v>
      </c>
      <c r="Z32" s="109">
        <v>14</v>
      </c>
      <c r="AB32" s="114">
        <f t="shared" si="2"/>
        <v>1.2567324955116697E-2</v>
      </c>
    </row>
    <row r="33" spans="19:32" x14ac:dyDescent="0.25">
      <c r="S33" s="112" t="s">
        <v>78</v>
      </c>
      <c r="T33" s="112"/>
      <c r="U33" s="113"/>
      <c r="V33" s="113">
        <v>47</v>
      </c>
      <c r="W33" s="113">
        <v>24</v>
      </c>
      <c r="X33" s="113">
        <v>49</v>
      </c>
      <c r="Y33" s="109">
        <v>47</v>
      </c>
      <c r="Z33" s="109">
        <v>51</v>
      </c>
      <c r="AB33" s="114">
        <f t="shared" si="2"/>
        <v>4.5780969479353679E-2</v>
      </c>
    </row>
    <row r="34" spans="19:32" x14ac:dyDescent="0.25">
      <c r="S34" s="115" t="s">
        <v>53</v>
      </c>
      <c r="T34" s="115"/>
      <c r="U34" s="116"/>
      <c r="V34" s="116">
        <v>1017</v>
      </c>
      <c r="W34" s="116">
        <v>757</v>
      </c>
      <c r="X34" s="116">
        <v>982</v>
      </c>
      <c r="Y34" s="117">
        <v>1033</v>
      </c>
      <c r="Z34" s="117">
        <v>1114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577</v>
      </c>
      <c r="W37" s="109">
        <v>420</v>
      </c>
      <c r="X37" s="109">
        <v>527</v>
      </c>
      <c r="Y37" s="109">
        <v>525</v>
      </c>
      <c r="Z37" s="109">
        <v>525</v>
      </c>
      <c r="AB37" s="129">
        <f>Z37/Z40*100</f>
        <v>77.893175074183972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107</v>
      </c>
      <c r="W38" s="109">
        <v>90</v>
      </c>
      <c r="X38" s="109">
        <v>134</v>
      </c>
      <c r="Y38" s="109">
        <v>128</v>
      </c>
      <c r="Z38" s="109">
        <v>149</v>
      </c>
      <c r="AB38" s="129">
        <f>Z38/Z40*100</f>
        <v>22.106824925816024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684</v>
      </c>
      <c r="W40" s="109">
        <v>510</v>
      </c>
      <c r="X40" s="109">
        <v>661</v>
      </c>
      <c r="Y40" s="109">
        <v>653</v>
      </c>
      <c r="Z40" s="109">
        <v>674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0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14</v>
      </c>
      <c r="W45" s="109">
        <v>0</v>
      </c>
      <c r="X45" s="109">
        <v>0</v>
      </c>
      <c r="Y45" s="109">
        <v>5</v>
      </c>
      <c r="Z45" s="109">
        <v>17</v>
      </c>
    </row>
    <row r="46" spans="19:32" x14ac:dyDescent="0.25">
      <c r="S46" s="112" t="s">
        <v>38</v>
      </c>
      <c r="T46" s="112"/>
      <c r="U46" s="109"/>
      <c r="V46" s="109">
        <v>38</v>
      </c>
      <c r="W46" s="109">
        <v>17</v>
      </c>
      <c r="X46" s="109">
        <v>10</v>
      </c>
      <c r="Y46" s="109">
        <v>11</v>
      </c>
      <c r="Z46" s="109">
        <v>17</v>
      </c>
    </row>
    <row r="47" spans="19:32" x14ac:dyDescent="0.25">
      <c r="S47" s="112" t="s">
        <v>39</v>
      </c>
      <c r="T47" s="112"/>
      <c r="U47" s="109"/>
      <c r="V47" s="109">
        <v>35</v>
      </c>
      <c r="W47" s="109">
        <v>25</v>
      </c>
      <c r="X47" s="109">
        <v>43</v>
      </c>
      <c r="Y47" s="109">
        <v>48</v>
      </c>
      <c r="Z47" s="109">
        <v>39</v>
      </c>
    </row>
    <row r="48" spans="19:32" x14ac:dyDescent="0.25">
      <c r="S48" s="112" t="s">
        <v>40</v>
      </c>
      <c r="T48" s="112"/>
      <c r="U48" s="109"/>
      <c r="V48" s="109">
        <v>62</v>
      </c>
      <c r="W48" s="109">
        <v>38</v>
      </c>
      <c r="X48" s="109">
        <v>52</v>
      </c>
      <c r="Y48" s="109">
        <v>39</v>
      </c>
      <c r="Z48" s="109">
        <v>58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49</v>
      </c>
      <c r="W49" s="109">
        <v>37</v>
      </c>
      <c r="X49" s="109">
        <v>53</v>
      </c>
      <c r="Y49" s="109">
        <v>37</v>
      </c>
      <c r="Z49" s="109">
        <v>44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Coomalie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46</v>
      </c>
      <c r="W50" s="109">
        <v>33</v>
      </c>
      <c r="X50" s="109">
        <v>33</v>
      </c>
      <c r="Y50" s="109">
        <v>46</v>
      </c>
      <c r="Z50" s="109">
        <v>39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38</v>
      </c>
      <c r="W51" s="109">
        <v>27</v>
      </c>
      <c r="X51" s="109">
        <v>36</v>
      </c>
      <c r="Y51" s="109">
        <v>33</v>
      </c>
      <c r="Z51" s="109">
        <v>59</v>
      </c>
    </row>
    <row r="52" spans="1:26" ht="15" customHeight="1" x14ac:dyDescent="0.25">
      <c r="S52" s="112" t="s">
        <v>44</v>
      </c>
      <c r="T52" s="112"/>
      <c r="U52" s="109"/>
      <c r="V52" s="109">
        <v>74</v>
      </c>
      <c r="W52" s="109">
        <v>34</v>
      </c>
      <c r="X52" s="109">
        <v>60</v>
      </c>
      <c r="Y52" s="109">
        <v>53</v>
      </c>
      <c r="Z52" s="109">
        <v>41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70</v>
      </c>
      <c r="W53" s="109">
        <v>34</v>
      </c>
      <c r="X53" s="109">
        <v>51</v>
      </c>
      <c r="Y53" s="109">
        <v>60</v>
      </c>
      <c r="Z53" s="109">
        <v>64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64</v>
      </c>
      <c r="W54" s="109">
        <v>65</v>
      </c>
      <c r="X54" s="109">
        <v>83</v>
      </c>
      <c r="Y54" s="109">
        <v>84</v>
      </c>
      <c r="Z54" s="109">
        <v>77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53</v>
      </c>
      <c r="W55" s="109">
        <v>31</v>
      </c>
      <c r="X55" s="109">
        <v>48</v>
      </c>
      <c r="Y55" s="109">
        <v>56</v>
      </c>
      <c r="Z55" s="109">
        <v>58</v>
      </c>
    </row>
    <row r="56" spans="1:26" ht="15" customHeight="1" x14ac:dyDescent="0.25">
      <c r="S56" s="112" t="s">
        <v>48</v>
      </c>
      <c r="T56" s="112"/>
      <c r="U56" s="109"/>
      <c r="V56" s="109">
        <v>38</v>
      </c>
      <c r="W56" s="109">
        <v>30</v>
      </c>
      <c r="X56" s="109">
        <v>22</v>
      </c>
      <c r="Y56" s="109">
        <v>26</v>
      </c>
      <c r="Z56" s="109">
        <v>33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16</v>
      </c>
      <c r="W57" s="109">
        <v>9</v>
      </c>
      <c r="X57" s="109">
        <v>20</v>
      </c>
      <c r="Y57" s="109">
        <v>18</v>
      </c>
      <c r="Z57" s="109">
        <v>17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3</v>
      </c>
      <c r="W58" s="109">
        <v>0</v>
      </c>
      <c r="X58" s="109">
        <v>4</v>
      </c>
      <c r="Y58" s="109">
        <v>6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0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1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599</v>
      </c>
      <c r="W61" s="109">
        <v>386</v>
      </c>
      <c r="X61" s="109">
        <v>515</v>
      </c>
      <c r="Y61" s="109">
        <v>523</v>
      </c>
      <c r="Z61" s="109">
        <v>572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1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15</v>
      </c>
      <c r="W64" s="109">
        <v>7</v>
      </c>
      <c r="X64" s="109">
        <v>4</v>
      </c>
      <c r="Y64" s="109">
        <v>9</v>
      </c>
      <c r="Z64" s="109">
        <v>3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Coomalie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17</v>
      </c>
      <c r="W65" s="109">
        <v>18</v>
      </c>
      <c r="X65" s="109">
        <v>24</v>
      </c>
      <c r="Y65" s="109">
        <v>18</v>
      </c>
      <c r="Z65" s="109">
        <v>22</v>
      </c>
    </row>
    <row r="66" spans="1:26" x14ac:dyDescent="0.25">
      <c r="S66" s="112" t="s">
        <v>39</v>
      </c>
      <c r="T66" s="112"/>
      <c r="U66" s="109"/>
      <c r="V66" s="109">
        <v>46</v>
      </c>
      <c r="W66" s="109">
        <v>29</v>
      </c>
      <c r="X66" s="109">
        <v>28</v>
      </c>
      <c r="Y66" s="109">
        <v>31</v>
      </c>
      <c r="Z66" s="109">
        <v>27</v>
      </c>
    </row>
    <row r="67" spans="1:26" x14ac:dyDescent="0.25">
      <c r="S67" s="112" t="s">
        <v>40</v>
      </c>
      <c r="T67" s="112"/>
      <c r="U67" s="109"/>
      <c r="V67" s="109">
        <v>41</v>
      </c>
      <c r="W67" s="109">
        <v>51</v>
      </c>
      <c r="X67" s="109">
        <v>67</v>
      </c>
      <c r="Y67" s="109">
        <v>62</v>
      </c>
      <c r="Z67" s="109">
        <v>54</v>
      </c>
    </row>
    <row r="68" spans="1:26" x14ac:dyDescent="0.25">
      <c r="S68" s="112" t="s">
        <v>41</v>
      </c>
      <c r="T68" s="112"/>
      <c r="U68" s="109"/>
      <c r="V68" s="109">
        <v>28</v>
      </c>
      <c r="W68" s="109">
        <v>42</v>
      </c>
      <c r="X68" s="109">
        <v>44</v>
      </c>
      <c r="Y68" s="109">
        <v>60</v>
      </c>
      <c r="Z68" s="109">
        <v>65</v>
      </c>
    </row>
    <row r="69" spans="1:26" x14ac:dyDescent="0.25">
      <c r="S69" s="112" t="s">
        <v>42</v>
      </c>
      <c r="T69" s="112"/>
      <c r="U69" s="109"/>
      <c r="V69" s="109">
        <v>20</v>
      </c>
      <c r="W69" s="109">
        <v>22</v>
      </c>
      <c r="X69" s="109">
        <v>26</v>
      </c>
      <c r="Y69" s="109">
        <v>25</v>
      </c>
      <c r="Z69" s="109">
        <v>42</v>
      </c>
    </row>
    <row r="70" spans="1:26" x14ac:dyDescent="0.25">
      <c r="S70" s="112" t="s">
        <v>43</v>
      </c>
      <c r="T70" s="112"/>
      <c r="U70" s="109"/>
      <c r="V70" s="109">
        <v>20</v>
      </c>
      <c r="W70" s="109">
        <v>30</v>
      </c>
      <c r="X70" s="109">
        <v>39</v>
      </c>
      <c r="Y70" s="109">
        <v>43</v>
      </c>
      <c r="Z70" s="109">
        <v>51</v>
      </c>
    </row>
    <row r="71" spans="1:26" x14ac:dyDescent="0.25">
      <c r="S71" s="112" t="s">
        <v>44</v>
      </c>
      <c r="T71" s="112"/>
      <c r="U71" s="109"/>
      <c r="V71" s="109">
        <v>69</v>
      </c>
      <c r="W71" s="109">
        <v>32</v>
      </c>
      <c r="X71" s="109">
        <v>40</v>
      </c>
      <c r="Y71" s="109">
        <v>39</v>
      </c>
      <c r="Z71" s="109">
        <v>32</v>
      </c>
    </row>
    <row r="72" spans="1:26" x14ac:dyDescent="0.25">
      <c r="S72" s="112" t="s">
        <v>45</v>
      </c>
      <c r="T72" s="112"/>
      <c r="U72" s="109"/>
      <c r="V72" s="109">
        <v>48</v>
      </c>
      <c r="W72" s="109">
        <v>54</v>
      </c>
      <c r="X72" s="109">
        <v>63</v>
      </c>
      <c r="Y72" s="109">
        <v>67</v>
      </c>
      <c r="Z72" s="109">
        <v>78</v>
      </c>
    </row>
    <row r="73" spans="1:26" x14ac:dyDescent="0.25">
      <c r="S73" s="112" t="s">
        <v>46</v>
      </c>
      <c r="T73" s="112"/>
      <c r="U73" s="109"/>
      <c r="V73" s="109">
        <v>48</v>
      </c>
      <c r="W73" s="109">
        <v>40</v>
      </c>
      <c r="X73" s="109">
        <v>49</v>
      </c>
      <c r="Y73" s="109">
        <v>59</v>
      </c>
      <c r="Z73" s="109">
        <v>64</v>
      </c>
    </row>
    <row r="74" spans="1:26" x14ac:dyDescent="0.25">
      <c r="S74" s="112" t="s">
        <v>47</v>
      </c>
      <c r="T74" s="112"/>
      <c r="U74" s="109"/>
      <c r="V74" s="109">
        <v>38</v>
      </c>
      <c r="W74" s="109">
        <v>29</v>
      </c>
      <c r="X74" s="109">
        <v>49</v>
      </c>
      <c r="Y74" s="109">
        <v>54</v>
      </c>
      <c r="Z74" s="109">
        <v>52</v>
      </c>
    </row>
    <row r="75" spans="1:26" x14ac:dyDescent="0.25">
      <c r="S75" s="112" t="s">
        <v>48</v>
      </c>
      <c r="T75" s="112"/>
      <c r="U75" s="109"/>
      <c r="V75" s="109">
        <v>16</v>
      </c>
      <c r="W75" s="109">
        <v>16</v>
      </c>
      <c r="X75" s="109">
        <v>24</v>
      </c>
      <c r="Y75" s="109">
        <v>27</v>
      </c>
      <c r="Z75" s="109">
        <v>33</v>
      </c>
    </row>
    <row r="76" spans="1:26" x14ac:dyDescent="0.25">
      <c r="S76" s="112" t="s">
        <v>49</v>
      </c>
      <c r="T76" s="112"/>
      <c r="U76" s="109"/>
      <c r="V76" s="109">
        <v>7</v>
      </c>
      <c r="W76" s="109">
        <v>7</v>
      </c>
      <c r="X76" s="109">
        <v>8</v>
      </c>
      <c r="Y76" s="109">
        <v>12</v>
      </c>
      <c r="Z76" s="109">
        <v>14</v>
      </c>
    </row>
    <row r="77" spans="1:26" x14ac:dyDescent="0.25">
      <c r="S77" s="112" t="s">
        <v>50</v>
      </c>
      <c r="T77" s="112"/>
      <c r="U77" s="109"/>
      <c r="V77" s="109">
        <v>6</v>
      </c>
      <c r="W77" s="109">
        <v>0</v>
      </c>
      <c r="X77" s="109">
        <v>0</v>
      </c>
      <c r="Y77" s="109">
        <v>2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1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421</v>
      </c>
      <c r="W80" s="109">
        <v>376</v>
      </c>
      <c r="X80" s="109">
        <v>468</v>
      </c>
      <c r="Y80" s="109">
        <v>510</v>
      </c>
      <c r="Z80" s="109">
        <v>539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Coomalie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41</v>
      </c>
      <c r="W83" s="109">
        <v>29</v>
      </c>
      <c r="X83" s="109">
        <v>41</v>
      </c>
      <c r="Y83" s="109">
        <v>37</v>
      </c>
      <c r="Z83" s="109">
        <v>34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25</v>
      </c>
      <c r="W84" s="109">
        <v>16</v>
      </c>
      <c r="X84" s="109">
        <v>28</v>
      </c>
      <c r="Y84" s="109">
        <v>32</v>
      </c>
      <c r="Z84" s="109">
        <v>26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58</v>
      </c>
      <c r="W85" s="109">
        <v>36</v>
      </c>
      <c r="X85" s="109">
        <v>39</v>
      </c>
      <c r="Y85" s="109">
        <v>47</v>
      </c>
      <c r="Z85" s="109">
        <v>50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1,117</v>
      </c>
      <c r="D86" s="93">
        <f t="shared" ref="D86:D91" si="4">AD4</f>
        <v>8.1316553727008634E-2</v>
      </c>
      <c r="E86" s="94">
        <f t="shared" ref="E86:E91" si="5">AD4</f>
        <v>8.1316553727008634E-2</v>
      </c>
      <c r="F86" s="93">
        <f t="shared" ref="F86:F91" si="6">AF4</f>
        <v>9.8328416912487615E-2</v>
      </c>
      <c r="G86" s="94">
        <f t="shared" ref="G86:G91" si="7">AF4</f>
        <v>9.8328416912487615E-2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16</v>
      </c>
      <c r="W86" s="109">
        <v>14</v>
      </c>
      <c r="X86" s="109">
        <v>22</v>
      </c>
      <c r="Y86" s="109">
        <v>23</v>
      </c>
      <c r="Z86" s="109">
        <v>22</v>
      </c>
    </row>
    <row r="87" spans="1:30" ht="15" customHeight="1" x14ac:dyDescent="0.25">
      <c r="A87" s="95" t="s">
        <v>4</v>
      </c>
      <c r="B87" s="48"/>
      <c r="C87" s="56" t="str">
        <f t="shared" si="3"/>
        <v>571</v>
      </c>
      <c r="D87" s="93">
        <f t="shared" si="4"/>
        <v>9.1778202676864318E-2</v>
      </c>
      <c r="E87" s="94">
        <f t="shared" si="5"/>
        <v>9.1778202676864318E-2</v>
      </c>
      <c r="F87" s="93">
        <f t="shared" si="6"/>
        <v>-4.8333333333333339E-2</v>
      </c>
      <c r="G87" s="94">
        <f t="shared" si="7"/>
        <v>-4.8333333333333339E-2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4</v>
      </c>
      <c r="W87" s="109">
        <v>5</v>
      </c>
      <c r="X87" s="109">
        <v>7</v>
      </c>
      <c r="Y87" s="109">
        <v>4</v>
      </c>
      <c r="Z87" s="109">
        <v>5</v>
      </c>
    </row>
    <row r="88" spans="1:30" ht="15" customHeight="1" x14ac:dyDescent="0.25">
      <c r="A88" s="95" t="s">
        <v>5</v>
      </c>
      <c r="B88" s="48"/>
      <c r="C88" s="56" t="str">
        <f t="shared" si="3"/>
        <v>538</v>
      </c>
      <c r="D88" s="93">
        <f t="shared" si="4"/>
        <v>5.4901960784313752E-2</v>
      </c>
      <c r="E88" s="94">
        <f t="shared" si="5"/>
        <v>5.4901960784313752E-2</v>
      </c>
      <c r="F88" s="93">
        <f t="shared" si="6"/>
        <v>0.27488151658767768</v>
      </c>
      <c r="G88" s="94">
        <f t="shared" si="7"/>
        <v>0.27488151658767768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10</v>
      </c>
      <c r="W88" s="109">
        <v>6</v>
      </c>
      <c r="X88" s="109">
        <v>9</v>
      </c>
      <c r="Y88" s="109">
        <v>7</v>
      </c>
      <c r="Z88" s="109">
        <v>7</v>
      </c>
    </row>
    <row r="89" spans="1:30" ht="15" customHeight="1" x14ac:dyDescent="0.25">
      <c r="A89" s="48" t="s">
        <v>6</v>
      </c>
      <c r="B89" s="48"/>
      <c r="C89" s="56" t="str">
        <f t="shared" si="3"/>
        <v>670</v>
      </c>
      <c r="D89" s="93">
        <f t="shared" si="4"/>
        <v>1.8237082066869359E-2</v>
      </c>
      <c r="E89" s="94">
        <f t="shared" si="5"/>
        <v>1.8237082066869359E-2</v>
      </c>
      <c r="F89" s="93">
        <f t="shared" si="6"/>
        <v>-7.4074074074074181E-3</v>
      </c>
      <c r="G89" s="94">
        <f t="shared" si="7"/>
        <v>-7.4074074074074181E-3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68</v>
      </c>
      <c r="W89" s="109">
        <v>52</v>
      </c>
      <c r="X89" s="109">
        <v>63</v>
      </c>
      <c r="Y89" s="109">
        <v>49</v>
      </c>
      <c r="Z89" s="109">
        <v>53</v>
      </c>
    </row>
    <row r="90" spans="1:30" ht="15" customHeight="1" x14ac:dyDescent="0.25">
      <c r="A90" s="48" t="s">
        <v>96</v>
      </c>
      <c r="B90" s="48"/>
      <c r="C90" s="56" t="str">
        <f t="shared" si="3"/>
        <v>$44,548</v>
      </c>
      <c r="D90" s="93">
        <f t="shared" si="4"/>
        <v>2.2917888435109113E-2</v>
      </c>
      <c r="E90" s="94">
        <f t="shared" si="5"/>
        <v>2.2917888435109113E-2</v>
      </c>
      <c r="F90" s="93">
        <f t="shared" si="6"/>
        <v>-3.0535251530527607E-2</v>
      </c>
      <c r="G90" s="94">
        <f t="shared" si="7"/>
        <v>-3.0535251530527607E-2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62</v>
      </c>
      <c r="W90" s="109">
        <v>36</v>
      </c>
      <c r="X90" s="109">
        <v>65</v>
      </c>
      <c r="Y90" s="109">
        <v>53</v>
      </c>
      <c r="Z90" s="109">
        <v>62</v>
      </c>
    </row>
    <row r="91" spans="1:30" ht="15" customHeight="1" x14ac:dyDescent="0.25">
      <c r="A91" s="48" t="s">
        <v>7</v>
      </c>
      <c r="B91" s="48"/>
      <c r="C91" s="56" t="str">
        <f t="shared" si="3"/>
        <v>$36.9 mil</v>
      </c>
      <c r="D91" s="93">
        <f t="shared" si="4"/>
        <v>3.989592827780708E-2</v>
      </c>
      <c r="E91" s="94">
        <f t="shared" si="5"/>
        <v>3.989592827780708E-2</v>
      </c>
      <c r="F91" s="93">
        <f t="shared" si="6"/>
        <v>0.13144176904146732</v>
      </c>
      <c r="G91" s="94">
        <f t="shared" si="7"/>
        <v>0.13144176904146732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400</v>
      </c>
      <c r="W91" s="109">
        <v>262</v>
      </c>
      <c r="X91" s="109">
        <v>348</v>
      </c>
      <c r="Y91" s="109">
        <v>349</v>
      </c>
      <c r="Z91" s="109">
        <v>357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21</v>
      </c>
      <c r="W93" s="109">
        <v>18</v>
      </c>
      <c r="X93" s="109">
        <v>27</v>
      </c>
      <c r="Y93" s="109">
        <v>29</v>
      </c>
      <c r="Z93" s="109">
        <v>29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43</v>
      </c>
      <c r="W94" s="109">
        <v>37</v>
      </c>
      <c r="X94" s="109">
        <v>48</v>
      </c>
      <c r="Y94" s="109">
        <v>57</v>
      </c>
      <c r="Z94" s="109">
        <v>52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4</v>
      </c>
      <c r="W95" s="109">
        <v>5</v>
      </c>
      <c r="X95" s="109">
        <v>5</v>
      </c>
      <c r="Y95" s="109">
        <v>9</v>
      </c>
      <c r="Z95" s="109">
        <v>12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42</v>
      </c>
      <c r="W96" s="109">
        <v>35</v>
      </c>
      <c r="X96" s="109">
        <v>37</v>
      </c>
      <c r="Y96" s="109">
        <v>40</v>
      </c>
      <c r="Z96" s="109">
        <v>41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57</v>
      </c>
      <c r="W97" s="109">
        <v>48</v>
      </c>
      <c r="X97" s="109">
        <v>48</v>
      </c>
      <c r="Y97" s="109">
        <v>49</v>
      </c>
      <c r="Z97" s="109">
        <v>38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18</v>
      </c>
      <c r="W98" s="109">
        <v>18</v>
      </c>
      <c r="X98" s="109">
        <v>15</v>
      </c>
      <c r="Y98" s="109">
        <v>17</v>
      </c>
      <c r="Z98" s="109">
        <v>11</v>
      </c>
    </row>
    <row r="99" spans="1:32" ht="15" customHeight="1" x14ac:dyDescent="0.25">
      <c r="S99" s="112" t="s">
        <v>130</v>
      </c>
      <c r="T99" s="112"/>
      <c r="U99" s="109"/>
      <c r="V99" s="109">
        <v>4</v>
      </c>
      <c r="W99" s="109">
        <v>7</v>
      </c>
      <c r="X99" s="109">
        <v>8</v>
      </c>
      <c r="Y99" s="109">
        <v>9</v>
      </c>
      <c r="Z99" s="109">
        <v>12</v>
      </c>
    </row>
    <row r="100" spans="1:32" ht="15" customHeight="1" x14ac:dyDescent="0.25">
      <c r="S100" s="112" t="s">
        <v>58</v>
      </c>
      <c r="T100" s="112"/>
      <c r="U100" s="109"/>
      <c r="V100" s="109">
        <v>30</v>
      </c>
      <c r="W100" s="109">
        <v>34</v>
      </c>
      <c r="X100" s="109">
        <v>53</v>
      </c>
      <c r="Y100" s="109">
        <v>61</v>
      </c>
      <c r="Z100" s="109">
        <v>50</v>
      </c>
    </row>
    <row r="101" spans="1:32" x14ac:dyDescent="0.25">
      <c r="A101" s="16"/>
      <c r="S101" s="115" t="s">
        <v>53</v>
      </c>
      <c r="T101" s="115"/>
      <c r="U101" s="109"/>
      <c r="V101" s="109">
        <v>284</v>
      </c>
      <c r="W101" s="109">
        <v>248</v>
      </c>
      <c r="X101" s="109">
        <v>312</v>
      </c>
      <c r="Y101" s="109">
        <v>309</v>
      </c>
      <c r="Z101" s="109">
        <v>316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644</v>
      </c>
      <c r="W104" s="109">
        <v>532</v>
      </c>
      <c r="X104" s="109">
        <v>657</v>
      </c>
      <c r="Y104" s="109">
        <v>667</v>
      </c>
      <c r="Z104" s="109">
        <v>743</v>
      </c>
      <c r="AB104" s="106" t="str">
        <f>TEXT(Z104,"###,###")</f>
        <v>743</v>
      </c>
      <c r="AD104" s="127">
        <f>Z104/($Z$4)*100</f>
        <v>66.517457475380482</v>
      </c>
      <c r="AF104" s="106"/>
    </row>
    <row r="105" spans="1:32" x14ac:dyDescent="0.25">
      <c r="S105" s="112" t="s">
        <v>17</v>
      </c>
      <c r="T105" s="112"/>
      <c r="U105" s="109"/>
      <c r="V105" s="109">
        <v>259</v>
      </c>
      <c r="W105" s="109">
        <v>225</v>
      </c>
      <c r="X105" s="109">
        <v>259</v>
      </c>
      <c r="Y105" s="109">
        <v>291</v>
      </c>
      <c r="Z105" s="109">
        <v>293</v>
      </c>
      <c r="AB105" s="106" t="str">
        <f>TEXT(Z105,"###,###")</f>
        <v>293</v>
      </c>
      <c r="AD105" s="127">
        <f>Z105/($Z$4)*100</f>
        <v>26.230975828111013</v>
      </c>
      <c r="AF105" s="106"/>
    </row>
    <row r="106" spans="1:32" x14ac:dyDescent="0.25">
      <c r="S106" s="115" t="s">
        <v>53</v>
      </c>
      <c r="T106" s="115"/>
      <c r="U106" s="117"/>
      <c r="V106" s="117">
        <v>903</v>
      </c>
      <c r="W106" s="117">
        <v>757</v>
      </c>
      <c r="X106" s="117">
        <v>916</v>
      </c>
      <c r="Y106" s="117">
        <v>958</v>
      </c>
      <c r="Z106" s="117">
        <v>1036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159</v>
      </c>
      <c r="W108" s="109">
        <v>104</v>
      </c>
      <c r="X108" s="109">
        <v>157</v>
      </c>
      <c r="Y108" s="109">
        <v>147</v>
      </c>
      <c r="Z108" s="109">
        <v>111</v>
      </c>
      <c r="AB108" s="106" t="str">
        <f>TEXT(Z108,"###,###")</f>
        <v>111</v>
      </c>
      <c r="AD108" s="127">
        <f>Z108/($Z$4)*100</f>
        <v>9.9373321396598033</v>
      </c>
      <c r="AF108" s="106"/>
    </row>
    <row r="109" spans="1:32" x14ac:dyDescent="0.25">
      <c r="S109" s="112" t="s">
        <v>20</v>
      </c>
      <c r="T109" s="112"/>
      <c r="U109" s="109"/>
      <c r="V109" s="109">
        <v>212</v>
      </c>
      <c r="W109" s="109">
        <v>185</v>
      </c>
      <c r="X109" s="109">
        <v>194</v>
      </c>
      <c r="Y109" s="109">
        <v>228</v>
      </c>
      <c r="Z109" s="109">
        <v>257</v>
      </c>
      <c r="AB109" s="106" t="str">
        <f>TEXT(Z109,"###,###")</f>
        <v>257</v>
      </c>
      <c r="AD109" s="127">
        <f>Z109/($Z$4)*100</f>
        <v>23.008057296329454</v>
      </c>
      <c r="AF109" s="106"/>
    </row>
    <row r="110" spans="1:32" x14ac:dyDescent="0.25">
      <c r="S110" s="112" t="s">
        <v>21</v>
      </c>
      <c r="T110" s="112"/>
      <c r="U110" s="109"/>
      <c r="V110" s="109">
        <v>226</v>
      </c>
      <c r="W110" s="109">
        <v>153</v>
      </c>
      <c r="X110" s="109">
        <v>275</v>
      </c>
      <c r="Y110" s="109">
        <v>275</v>
      </c>
      <c r="Z110" s="109">
        <v>347</v>
      </c>
      <c r="AB110" s="106" t="str">
        <f>TEXT(Z110,"###,###")</f>
        <v>347</v>
      </c>
      <c r="AD110" s="127">
        <f>Z110/($Z$4)*100</f>
        <v>31.065353625783349</v>
      </c>
      <c r="AF110" s="106"/>
    </row>
    <row r="111" spans="1:32" x14ac:dyDescent="0.25">
      <c r="S111" s="112" t="s">
        <v>22</v>
      </c>
      <c r="T111" s="112"/>
      <c r="U111" s="109"/>
      <c r="V111" s="109">
        <v>286</v>
      </c>
      <c r="W111" s="109">
        <v>247</v>
      </c>
      <c r="X111" s="109">
        <v>278</v>
      </c>
      <c r="Y111" s="109">
        <v>308</v>
      </c>
      <c r="Z111" s="109">
        <v>323</v>
      </c>
      <c r="AB111" s="106" t="str">
        <f>TEXT(Z111,"###,###")</f>
        <v>323</v>
      </c>
      <c r="AD111" s="127">
        <f>Z111/($Z$4)*100</f>
        <v>28.916741271262307</v>
      </c>
      <c r="AF111" s="106"/>
    </row>
    <row r="112" spans="1:32" x14ac:dyDescent="0.25">
      <c r="S112" s="115" t="s">
        <v>53</v>
      </c>
      <c r="T112" s="115"/>
      <c r="U112" s="109"/>
      <c r="V112" s="109">
        <v>1017</v>
      </c>
      <c r="W112" s="109">
        <v>757</v>
      </c>
      <c r="X112" s="109">
        <v>986</v>
      </c>
      <c r="Y112" s="109">
        <v>1033</v>
      </c>
      <c r="Z112" s="109">
        <v>1113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44.46</v>
      </c>
      <c r="W118" s="128">
        <v>45.09</v>
      </c>
      <c r="X118" s="128">
        <v>45.74</v>
      </c>
      <c r="Y118" s="128">
        <v>46.37</v>
      </c>
      <c r="Z118" s="128">
        <v>45.5</v>
      </c>
      <c r="AB118" s="106" t="str">
        <f>TEXT(Z118,"##.0")</f>
        <v>45.5</v>
      </c>
    </row>
    <row r="120" spans="19:32" x14ac:dyDescent="0.25">
      <c r="S120" s="98" t="s">
        <v>98</v>
      </c>
      <c r="T120" s="109"/>
      <c r="U120" s="109"/>
      <c r="V120" s="109">
        <v>565</v>
      </c>
      <c r="W120" s="109">
        <v>430</v>
      </c>
      <c r="X120" s="109">
        <v>547</v>
      </c>
      <c r="Y120" s="109">
        <v>544</v>
      </c>
      <c r="Z120" s="109">
        <v>561</v>
      </c>
      <c r="AB120" s="106" t="str">
        <f>TEXT(Z120,"###,###")</f>
        <v>561</v>
      </c>
    </row>
    <row r="121" spans="19:32" x14ac:dyDescent="0.25">
      <c r="S121" s="98" t="s">
        <v>99</v>
      </c>
      <c r="T121" s="109"/>
      <c r="U121" s="109"/>
      <c r="V121" s="109">
        <v>52</v>
      </c>
      <c r="W121" s="109">
        <v>38</v>
      </c>
      <c r="X121" s="109">
        <v>55</v>
      </c>
      <c r="Y121" s="109">
        <v>54</v>
      </c>
      <c r="Z121" s="109">
        <v>55</v>
      </c>
      <c r="AB121" s="106" t="str">
        <f>TEXT(Z121,"###,###")</f>
        <v>55</v>
      </c>
    </row>
    <row r="122" spans="19:32" x14ac:dyDescent="0.25">
      <c r="S122" s="98" t="s">
        <v>100</v>
      </c>
      <c r="T122" s="109"/>
      <c r="U122" s="109"/>
      <c r="V122" s="109">
        <v>57</v>
      </c>
      <c r="W122" s="109">
        <v>42</v>
      </c>
      <c r="X122" s="109">
        <v>60</v>
      </c>
      <c r="Y122" s="109">
        <v>62</v>
      </c>
      <c r="Z122" s="109">
        <v>56</v>
      </c>
      <c r="AB122" s="106" t="str">
        <f>TEXT(Z122,"###,###")</f>
        <v>56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622</v>
      </c>
      <c r="W124" s="109">
        <v>472</v>
      </c>
      <c r="X124" s="109">
        <v>607</v>
      </c>
      <c r="Y124" s="109">
        <v>606</v>
      </c>
      <c r="Z124" s="109">
        <v>617</v>
      </c>
      <c r="AB124" s="106" t="str">
        <f>TEXT(Z124,"###,###")</f>
        <v>617</v>
      </c>
      <c r="AD124" s="124">
        <f>Z124/$Z$7*100</f>
        <v>92.089552238805965</v>
      </c>
    </row>
    <row r="125" spans="19:32" x14ac:dyDescent="0.25">
      <c r="S125" s="98" t="s">
        <v>102</v>
      </c>
      <c r="T125" s="109"/>
      <c r="U125" s="109"/>
      <c r="V125" s="109">
        <v>109</v>
      </c>
      <c r="W125" s="109">
        <v>80</v>
      </c>
      <c r="X125" s="109">
        <v>115</v>
      </c>
      <c r="Y125" s="109">
        <v>116</v>
      </c>
      <c r="Z125" s="109">
        <v>111</v>
      </c>
      <c r="AB125" s="106" t="str">
        <f>TEXT(Z125,"###,###")</f>
        <v>111</v>
      </c>
      <c r="AD125" s="124">
        <f>Z125/$Z$7*100</f>
        <v>16.567164179104477</v>
      </c>
    </row>
    <row r="127" spans="19:32" x14ac:dyDescent="0.25">
      <c r="S127" s="98" t="s">
        <v>103</v>
      </c>
      <c r="T127" s="109"/>
      <c r="U127" s="109"/>
      <c r="V127" s="109">
        <v>400</v>
      </c>
      <c r="W127" s="109">
        <v>260</v>
      </c>
      <c r="X127" s="109">
        <v>353</v>
      </c>
      <c r="Y127" s="109">
        <v>344</v>
      </c>
      <c r="Z127" s="109">
        <v>360</v>
      </c>
      <c r="AB127" s="106" t="str">
        <f>TEXT(Z127,"###,###")</f>
        <v>360</v>
      </c>
      <c r="AD127" s="124">
        <f>Z127/$Z$7*100</f>
        <v>53.731343283582092</v>
      </c>
    </row>
    <row r="128" spans="19:32" x14ac:dyDescent="0.25">
      <c r="S128" s="98" t="s">
        <v>104</v>
      </c>
      <c r="T128" s="109"/>
      <c r="U128" s="109"/>
      <c r="V128" s="109">
        <v>284</v>
      </c>
      <c r="W128" s="109">
        <v>245</v>
      </c>
      <c r="X128" s="109">
        <v>313</v>
      </c>
      <c r="Y128" s="109">
        <v>312</v>
      </c>
      <c r="Z128" s="109">
        <v>312</v>
      </c>
      <c r="AB128" s="106" t="str">
        <f>TEXT(Z128,"###,###")</f>
        <v>312</v>
      </c>
      <c r="AD128" s="124">
        <f>Z128/$Z$7*100</f>
        <v>46.567164179104473</v>
      </c>
    </row>
    <row r="130" spans="19:20" x14ac:dyDescent="0.25">
      <c r="S130" s="98" t="s">
        <v>156</v>
      </c>
      <c r="T130" s="124">
        <v>83.731343283582092</v>
      </c>
    </row>
    <row r="131" spans="19:20" x14ac:dyDescent="0.25">
      <c r="S131" s="98" t="s">
        <v>157</v>
      </c>
      <c r="T131" s="124">
        <v>8.2089552238805972</v>
      </c>
    </row>
    <row r="132" spans="19:20" x14ac:dyDescent="0.25">
      <c r="S132" s="98" t="s">
        <v>158</v>
      </c>
      <c r="T132" s="124">
        <v>8.3582089552238816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BAB68E5-5AFC-447A-99AD-8B648A19E3C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B179D304-F187-45B3-B83F-386C2DFA1DC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1DDB39B8-9AC7-40FD-8069-28A9B703783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D8AD5570-0C76-488B-8F80-B7C1604904F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8E3E-49EF-4D0C-9236-1C94A4C0E12B}">
  <sheetPr codeName="Sheet70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110</v>
      </c>
      <c r="T1" s="96"/>
      <c r="U1" s="96"/>
      <c r="V1" s="96"/>
      <c r="W1" s="96"/>
      <c r="X1" s="96"/>
      <c r="Y1" s="97" t="s">
        <v>140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110</v>
      </c>
      <c r="Y3" s="102" t="s">
        <v>140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13.6 Darwin,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88585</v>
      </c>
      <c r="W4" s="105">
        <v>84424</v>
      </c>
      <c r="X4" s="105">
        <v>83704</v>
      </c>
      <c r="Y4" s="105">
        <v>89893</v>
      </c>
      <c r="Z4" s="105">
        <v>96735</v>
      </c>
      <c r="AB4" s="106" t="str">
        <f>TEXT(Z4,"###,###")</f>
        <v>96,735</v>
      </c>
      <c r="AD4" s="107">
        <f>Z4/Y4-1</f>
        <v>7.6112711779560138E-2</v>
      </c>
      <c r="AF4" s="107">
        <f>Z4/V4-1</f>
        <v>9.2002031946717855E-2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46934</v>
      </c>
      <c r="W5" s="105">
        <v>43989</v>
      </c>
      <c r="X5" s="105">
        <v>43898</v>
      </c>
      <c r="Y5" s="105">
        <v>46763</v>
      </c>
      <c r="Z5" s="105">
        <v>49929</v>
      </c>
      <c r="AB5" s="106" t="str">
        <f>TEXT(Z5,"###,###")</f>
        <v>49,929</v>
      </c>
      <c r="AD5" s="107">
        <f t="shared" ref="AD5:AD9" si="0">Z5/Y5-1</f>
        <v>6.7703098603596912E-2</v>
      </c>
      <c r="AF5" s="107">
        <f t="shared" ref="AF5:AF9" si="1">Z5/V5-1</f>
        <v>6.3813014019687309E-2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41647</v>
      </c>
      <c r="W6" s="105">
        <v>40439</v>
      </c>
      <c r="X6" s="105">
        <v>39811</v>
      </c>
      <c r="Y6" s="105">
        <v>43063</v>
      </c>
      <c r="Z6" s="105">
        <v>46737</v>
      </c>
      <c r="AB6" s="106" t="str">
        <f>TEXT(Z6,"###,###")</f>
        <v>46,737</v>
      </c>
      <c r="AD6" s="107">
        <f t="shared" si="0"/>
        <v>8.5316861342684014E-2</v>
      </c>
      <c r="AF6" s="107">
        <f t="shared" si="1"/>
        <v>0.12221768674814504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57943</v>
      </c>
      <c r="W7" s="105">
        <v>54591</v>
      </c>
      <c r="X7" s="105">
        <v>55716</v>
      </c>
      <c r="Y7" s="105">
        <v>55683</v>
      </c>
      <c r="Z7" s="105">
        <v>56751</v>
      </c>
      <c r="AB7" s="106" t="str">
        <f>TEXT(Z7,"###,###")</f>
        <v>56,751</v>
      </c>
      <c r="AD7" s="107">
        <f t="shared" si="0"/>
        <v>1.9180001077528042E-2</v>
      </c>
      <c r="AF7" s="107">
        <f t="shared" si="1"/>
        <v>-2.0571941390677084E-2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96,735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56,751</v>
      </c>
      <c r="P8" s="64"/>
      <c r="S8" s="104" t="s">
        <v>83</v>
      </c>
      <c r="T8" s="105"/>
      <c r="U8" s="105"/>
      <c r="V8" s="105">
        <v>49280.23</v>
      </c>
      <c r="W8" s="105">
        <v>49666.54</v>
      </c>
      <c r="X8" s="105">
        <v>48420.34</v>
      </c>
      <c r="Y8" s="105">
        <v>49999</v>
      </c>
      <c r="Z8" s="105">
        <v>50053.919999999998</v>
      </c>
      <c r="AB8" s="106" t="str">
        <f>TEXT(Z8,"$###,###")</f>
        <v>$50,054</v>
      </c>
      <c r="AD8" s="107">
        <f t="shared" si="0"/>
        <v>1.0984219684393448E-3</v>
      </c>
      <c r="AF8" s="107">
        <f t="shared" si="1"/>
        <v>1.5699804972501008E-2</v>
      </c>
    </row>
    <row r="9" spans="1:32" x14ac:dyDescent="0.25">
      <c r="A9" s="29" t="s">
        <v>14</v>
      </c>
      <c r="B9" s="68"/>
      <c r="C9" s="69"/>
      <c r="D9" s="70">
        <f>AD104</f>
        <v>70.542202925518168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51.733009109971626</v>
      </c>
      <c r="P9" s="71" t="s">
        <v>84</v>
      </c>
      <c r="S9" s="104" t="s">
        <v>7</v>
      </c>
      <c r="T9" s="105"/>
      <c r="U9" s="105"/>
      <c r="V9" s="105">
        <v>4114710447</v>
      </c>
      <c r="W9" s="105">
        <v>3853926997</v>
      </c>
      <c r="X9" s="105">
        <v>3886790191</v>
      </c>
      <c r="Y9" s="105">
        <v>4112266770</v>
      </c>
      <c r="Z9" s="105">
        <v>4351279380</v>
      </c>
      <c r="AB9" s="106" t="str">
        <f>TEXT(Z9/1000000,"$#,###.0")&amp;" mil"</f>
        <v>$4,351.3 mil</v>
      </c>
      <c r="AD9" s="107">
        <f t="shared" si="0"/>
        <v>5.812186401515973E-2</v>
      </c>
      <c r="AF9" s="107">
        <f t="shared" si="1"/>
        <v>5.7493458178200729E-2</v>
      </c>
    </row>
    <row r="10" spans="1:32" x14ac:dyDescent="0.25">
      <c r="A10" s="29" t="s">
        <v>17</v>
      </c>
      <c r="B10" s="68"/>
      <c r="C10" s="69"/>
      <c r="D10" s="70">
        <f>AD105</f>
        <v>24.9857859099602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48.173600465190042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87.818716850804392</v>
      </c>
      <c r="P11" s="71" t="s">
        <v>84</v>
      </c>
      <c r="S11" s="104" t="s">
        <v>29</v>
      </c>
      <c r="T11" s="109"/>
      <c r="U11" s="109"/>
      <c r="V11" s="109">
        <v>82958</v>
      </c>
      <c r="W11" s="109">
        <v>78526</v>
      </c>
      <c r="X11" s="109">
        <v>77400</v>
      </c>
      <c r="Y11" s="109">
        <v>83069</v>
      </c>
      <c r="Z11" s="109">
        <v>89814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4.0862716075487659</v>
      </c>
      <c r="P12" s="71" t="s">
        <v>84</v>
      </c>
      <c r="S12" s="104" t="s">
        <v>30</v>
      </c>
      <c r="T12" s="109"/>
      <c r="U12" s="109"/>
      <c r="V12" s="109">
        <v>5623</v>
      </c>
      <c r="W12" s="109">
        <v>5901</v>
      </c>
      <c r="X12" s="109">
        <v>6313</v>
      </c>
      <c r="Y12" s="109">
        <v>6824</v>
      </c>
      <c r="Z12" s="109">
        <v>6915</v>
      </c>
    </row>
    <row r="13" spans="1:32" ht="15" customHeight="1" x14ac:dyDescent="0.25">
      <c r="A13" s="29" t="s">
        <v>19</v>
      </c>
      <c r="B13" s="69"/>
      <c r="C13" s="69"/>
      <c r="D13" s="70">
        <f>AD108</f>
        <v>10.330283764924793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8.0932494581593275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14.008373391223444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39.6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24.463741148498475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26.359006889746432</v>
      </c>
      <c r="P15" s="71" t="s">
        <v>84</v>
      </c>
      <c r="S15" s="112" t="s">
        <v>60</v>
      </c>
      <c r="T15" s="112"/>
      <c r="U15" s="113"/>
      <c r="V15" s="113">
        <v>1725</v>
      </c>
      <c r="W15" s="113">
        <v>1442</v>
      </c>
      <c r="X15" s="113">
        <v>1357</v>
      </c>
      <c r="Y15" s="109">
        <v>1342</v>
      </c>
      <c r="Z15" s="109">
        <v>1016</v>
      </c>
      <c r="AB15" s="114">
        <f t="shared" ref="AB15:AB34" si="2">IF(Z15="np",0,Z15/$Z$34)</f>
        <v>1.0503354663965016E-2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46.728691786840336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73.640993110253561</v>
      </c>
      <c r="P16" s="36" t="s">
        <v>84</v>
      </c>
      <c r="S16" s="112" t="s">
        <v>61</v>
      </c>
      <c r="T16" s="112"/>
      <c r="U16" s="113"/>
      <c r="V16" s="113">
        <v>856</v>
      </c>
      <c r="W16" s="113">
        <v>923</v>
      </c>
      <c r="X16" s="113">
        <v>963</v>
      </c>
      <c r="Y16" s="109">
        <v>973</v>
      </c>
      <c r="Z16" s="109">
        <v>1050</v>
      </c>
      <c r="AB16" s="114">
        <f t="shared" si="2"/>
        <v>1.0854844879097703E-2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2379</v>
      </c>
      <c r="W17" s="113">
        <v>2234</v>
      </c>
      <c r="X17" s="113">
        <v>2045</v>
      </c>
      <c r="Y17" s="109">
        <v>2140</v>
      </c>
      <c r="Z17" s="109">
        <v>2208</v>
      </c>
      <c r="AB17" s="114">
        <f t="shared" si="2"/>
        <v>2.2826188088616885E-2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824</v>
      </c>
      <c r="W18" s="113">
        <v>802</v>
      </c>
      <c r="X18" s="113">
        <v>819</v>
      </c>
      <c r="Y18" s="109">
        <v>793</v>
      </c>
      <c r="Z18" s="109">
        <v>769</v>
      </c>
      <c r="AB18" s="114">
        <f t="shared" si="2"/>
        <v>7.9498816305010808E-3</v>
      </c>
    </row>
    <row r="19" spans="1:28" x14ac:dyDescent="0.25">
      <c r="A19" s="60" t="str">
        <f>$S$1&amp;" ("&amp;$V$2&amp;" to "&amp;$Z$2&amp;")"</f>
        <v>Darwin (2017-18 to 2021-22)</v>
      </c>
      <c r="B19" s="60"/>
      <c r="C19" s="60"/>
      <c r="D19" s="60"/>
      <c r="E19" s="60"/>
      <c r="F19" s="60"/>
      <c r="G19" s="60" t="str">
        <f>$S$1&amp;" ("&amp;$V$2&amp;" to "&amp;$Z$2&amp;")"</f>
        <v>Darwin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8041</v>
      </c>
      <c r="W19" s="113">
        <v>6531</v>
      </c>
      <c r="X19" s="113">
        <v>5862</v>
      </c>
      <c r="Y19" s="109">
        <v>6296</v>
      </c>
      <c r="Z19" s="109">
        <v>6452</v>
      </c>
      <c r="AB19" s="114">
        <f t="shared" si="2"/>
        <v>6.670043729517941E-2</v>
      </c>
    </row>
    <row r="20" spans="1:28" x14ac:dyDescent="0.25">
      <c r="S20" s="112" t="s">
        <v>65</v>
      </c>
      <c r="T20" s="112"/>
      <c r="U20" s="113"/>
      <c r="V20" s="113">
        <v>1884</v>
      </c>
      <c r="W20" s="113">
        <v>1738</v>
      </c>
      <c r="X20" s="113">
        <v>1752</v>
      </c>
      <c r="Y20" s="109">
        <v>1816</v>
      </c>
      <c r="Z20" s="109">
        <v>1753</v>
      </c>
      <c r="AB20" s="114">
        <f t="shared" si="2"/>
        <v>1.8122421974341215E-2</v>
      </c>
    </row>
    <row r="21" spans="1:28" x14ac:dyDescent="0.25">
      <c r="S21" s="112" t="s">
        <v>66</v>
      </c>
      <c r="T21" s="112"/>
      <c r="U21" s="113"/>
      <c r="V21" s="113">
        <v>6710</v>
      </c>
      <c r="W21" s="113">
        <v>6307</v>
      </c>
      <c r="X21" s="113">
        <v>6328</v>
      </c>
      <c r="Y21" s="109">
        <v>6752</v>
      </c>
      <c r="Z21" s="109">
        <v>7802</v>
      </c>
      <c r="AB21" s="114">
        <f t="shared" si="2"/>
        <v>8.0656666425447887E-2</v>
      </c>
    </row>
    <row r="22" spans="1:28" x14ac:dyDescent="0.25">
      <c r="S22" s="112" t="s">
        <v>67</v>
      </c>
      <c r="T22" s="112"/>
      <c r="U22" s="113"/>
      <c r="V22" s="113">
        <v>9277</v>
      </c>
      <c r="W22" s="113">
        <v>8978</v>
      </c>
      <c r="X22" s="113">
        <v>8989</v>
      </c>
      <c r="Y22" s="109">
        <v>10534</v>
      </c>
      <c r="Z22" s="109">
        <v>12071</v>
      </c>
      <c r="AB22" s="114">
        <f t="shared" si="2"/>
        <v>0.12478936431960798</v>
      </c>
    </row>
    <row r="23" spans="1:28" x14ac:dyDescent="0.25">
      <c r="S23" s="112" t="s">
        <v>68</v>
      </c>
      <c r="T23" s="112"/>
      <c r="U23" s="113"/>
      <c r="V23" s="113">
        <v>2961</v>
      </c>
      <c r="W23" s="113">
        <v>3229</v>
      </c>
      <c r="X23" s="113">
        <v>3388</v>
      </c>
      <c r="Y23" s="109">
        <v>3603</v>
      </c>
      <c r="Z23" s="109">
        <v>3971</v>
      </c>
      <c r="AB23" s="114">
        <f t="shared" si="2"/>
        <v>4.1051989537997123E-2</v>
      </c>
    </row>
    <row r="24" spans="1:28" x14ac:dyDescent="0.25">
      <c r="S24" s="112" t="s">
        <v>69</v>
      </c>
      <c r="T24" s="112"/>
      <c r="U24" s="113"/>
      <c r="V24" s="113">
        <v>684</v>
      </c>
      <c r="W24" s="113">
        <v>683</v>
      </c>
      <c r="X24" s="113">
        <v>537</v>
      </c>
      <c r="Y24" s="109">
        <v>533</v>
      </c>
      <c r="Z24" s="109">
        <v>619</v>
      </c>
      <c r="AB24" s="114">
        <f t="shared" si="2"/>
        <v>6.3991895049156939E-3</v>
      </c>
    </row>
    <row r="25" spans="1:28" x14ac:dyDescent="0.25">
      <c r="S25" s="112" t="s">
        <v>70</v>
      </c>
      <c r="T25" s="112"/>
      <c r="U25" s="113"/>
      <c r="V25" s="113">
        <v>1645</v>
      </c>
      <c r="W25" s="113">
        <v>1460</v>
      </c>
      <c r="X25" s="113">
        <v>1299</v>
      </c>
      <c r="Y25" s="109">
        <v>1284</v>
      </c>
      <c r="Z25" s="109">
        <v>1456</v>
      </c>
      <c r="AB25" s="114">
        <f t="shared" si="2"/>
        <v>1.5052051565682149E-2</v>
      </c>
    </row>
    <row r="26" spans="1:28" x14ac:dyDescent="0.25">
      <c r="S26" s="112" t="s">
        <v>71</v>
      </c>
      <c r="T26" s="112"/>
      <c r="U26" s="113"/>
      <c r="V26" s="113">
        <v>1701</v>
      </c>
      <c r="W26" s="113">
        <v>1591</v>
      </c>
      <c r="X26" s="113">
        <v>1532</v>
      </c>
      <c r="Y26" s="109">
        <v>1539</v>
      </c>
      <c r="Z26" s="109">
        <v>1514</v>
      </c>
      <c r="AB26" s="114">
        <f t="shared" si="2"/>
        <v>1.5651652520908499E-2</v>
      </c>
    </row>
    <row r="27" spans="1:28" x14ac:dyDescent="0.25">
      <c r="S27" s="112" t="s">
        <v>72</v>
      </c>
      <c r="T27" s="112"/>
      <c r="U27" s="113"/>
      <c r="V27" s="113">
        <v>5448</v>
      </c>
      <c r="W27" s="113">
        <v>5159</v>
      </c>
      <c r="X27" s="113">
        <v>5090</v>
      </c>
      <c r="Y27" s="109">
        <v>5588</v>
      </c>
      <c r="Z27" s="109">
        <v>6215</v>
      </c>
      <c r="AB27" s="114">
        <f t="shared" si="2"/>
        <v>6.4250343736754506E-2</v>
      </c>
    </row>
    <row r="28" spans="1:28" x14ac:dyDescent="0.25">
      <c r="S28" s="112" t="s">
        <v>73</v>
      </c>
      <c r="T28" s="112"/>
      <c r="U28" s="113"/>
      <c r="V28" s="113">
        <v>7742</v>
      </c>
      <c r="W28" s="113">
        <v>7656</v>
      </c>
      <c r="X28" s="113">
        <v>7184</v>
      </c>
      <c r="Y28" s="109">
        <v>7928</v>
      </c>
      <c r="Z28" s="109">
        <v>8209</v>
      </c>
      <c r="AB28" s="114">
        <f t="shared" si="2"/>
        <v>8.4864211059536246E-2</v>
      </c>
    </row>
    <row r="29" spans="1:28" x14ac:dyDescent="0.25">
      <c r="S29" s="112" t="s">
        <v>74</v>
      </c>
      <c r="T29" s="112"/>
      <c r="U29" s="113"/>
      <c r="V29" s="113">
        <v>9462</v>
      </c>
      <c r="W29" s="113">
        <v>9441</v>
      </c>
      <c r="X29" s="113">
        <v>9539</v>
      </c>
      <c r="Y29" s="109">
        <v>10029</v>
      </c>
      <c r="Z29" s="109">
        <v>13332</v>
      </c>
      <c r="AB29" s="114">
        <f t="shared" si="2"/>
        <v>0.13782551612202915</v>
      </c>
    </row>
    <row r="30" spans="1:28" x14ac:dyDescent="0.25">
      <c r="S30" s="112" t="s">
        <v>75</v>
      </c>
      <c r="T30" s="112"/>
      <c r="U30" s="113"/>
      <c r="V30" s="113">
        <v>7774</v>
      </c>
      <c r="W30" s="113">
        <v>7239</v>
      </c>
      <c r="X30" s="113">
        <v>7585</v>
      </c>
      <c r="Y30" s="109">
        <v>7683</v>
      </c>
      <c r="Z30" s="109">
        <v>9699</v>
      </c>
      <c r="AB30" s="114">
        <f t="shared" si="2"/>
        <v>0.10026775284035108</v>
      </c>
    </row>
    <row r="31" spans="1:28" x14ac:dyDescent="0.25">
      <c r="S31" s="112" t="s">
        <v>76</v>
      </c>
      <c r="T31" s="112"/>
      <c r="U31" s="113"/>
      <c r="V31" s="113">
        <v>6940</v>
      </c>
      <c r="W31" s="113">
        <v>10743</v>
      </c>
      <c r="X31" s="113">
        <v>11752</v>
      </c>
      <c r="Y31" s="109">
        <v>13191</v>
      </c>
      <c r="Z31" s="109">
        <v>10380</v>
      </c>
      <c r="AB31" s="114">
        <f t="shared" si="2"/>
        <v>0.10730789509050873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3630</v>
      </c>
      <c r="W32" s="113">
        <v>3511</v>
      </c>
      <c r="X32" s="113">
        <v>2786</v>
      </c>
      <c r="Y32" s="109">
        <v>2912</v>
      </c>
      <c r="Z32" s="109">
        <v>3154</v>
      </c>
      <c r="AB32" s="114">
        <f t="shared" si="2"/>
        <v>3.2605886427308724E-2</v>
      </c>
    </row>
    <row r="33" spans="19:32" x14ac:dyDescent="0.25">
      <c r="S33" s="112" t="s">
        <v>78</v>
      </c>
      <c r="T33" s="112"/>
      <c r="U33" s="113"/>
      <c r="V33" s="113">
        <v>2862</v>
      </c>
      <c r="W33" s="113">
        <v>2903</v>
      </c>
      <c r="X33" s="113">
        <v>3245</v>
      </c>
      <c r="Y33" s="109">
        <v>3642</v>
      </c>
      <c r="Z33" s="109">
        <v>3814</v>
      </c>
      <c r="AB33" s="114">
        <f t="shared" si="2"/>
        <v>3.9428931779884421E-2</v>
      </c>
    </row>
    <row r="34" spans="19:32" x14ac:dyDescent="0.25">
      <c r="S34" s="115" t="s">
        <v>53</v>
      </c>
      <c r="T34" s="115"/>
      <c r="U34" s="116"/>
      <c r="V34" s="116">
        <v>88585</v>
      </c>
      <c r="W34" s="116">
        <v>84430</v>
      </c>
      <c r="X34" s="116">
        <v>83707</v>
      </c>
      <c r="Y34" s="117">
        <v>89893</v>
      </c>
      <c r="Z34" s="117">
        <v>96731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46551</v>
      </c>
      <c r="W37" s="109">
        <v>42689</v>
      </c>
      <c r="X37" s="109">
        <v>43663</v>
      </c>
      <c r="Y37" s="109">
        <v>42270</v>
      </c>
      <c r="Z37" s="109">
        <v>41792</v>
      </c>
      <c r="AB37" s="129">
        <f>Z37/Z40*100</f>
        <v>73.640993110253561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11386</v>
      </c>
      <c r="W38" s="109">
        <v>11903</v>
      </c>
      <c r="X38" s="109">
        <v>12050</v>
      </c>
      <c r="Y38" s="109">
        <v>13416</v>
      </c>
      <c r="Z38" s="109">
        <v>14959</v>
      </c>
      <c r="AB38" s="129">
        <f>Z38/Z40*100</f>
        <v>26.359006889746432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57937</v>
      </c>
      <c r="W40" s="109">
        <v>54592</v>
      </c>
      <c r="X40" s="109">
        <v>55713</v>
      </c>
      <c r="Y40" s="109">
        <v>55686</v>
      </c>
      <c r="Z40" s="109">
        <v>56751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68</v>
      </c>
      <c r="W44" s="109">
        <v>76</v>
      </c>
      <c r="X44" s="109">
        <v>58</v>
      </c>
      <c r="Y44" s="109">
        <v>83</v>
      </c>
      <c r="Z44" s="109">
        <v>80</v>
      </c>
    </row>
    <row r="45" spans="19:32" x14ac:dyDescent="0.25">
      <c r="S45" s="112" t="s">
        <v>37</v>
      </c>
      <c r="T45" s="112"/>
      <c r="U45" s="109"/>
      <c r="V45" s="109">
        <v>670</v>
      </c>
      <c r="W45" s="109">
        <v>631</v>
      </c>
      <c r="X45" s="109">
        <v>644</v>
      </c>
      <c r="Y45" s="109">
        <v>682</v>
      </c>
      <c r="Z45" s="109">
        <v>878</v>
      </c>
    </row>
    <row r="46" spans="19:32" x14ac:dyDescent="0.25">
      <c r="S46" s="112" t="s">
        <v>38</v>
      </c>
      <c r="T46" s="112"/>
      <c r="U46" s="109"/>
      <c r="V46" s="109">
        <v>2228</v>
      </c>
      <c r="W46" s="109">
        <v>1880</v>
      </c>
      <c r="X46" s="109">
        <v>1718</v>
      </c>
      <c r="Y46" s="109">
        <v>1988</v>
      </c>
      <c r="Z46" s="109">
        <v>2269</v>
      </c>
    </row>
    <row r="47" spans="19:32" x14ac:dyDescent="0.25">
      <c r="S47" s="112" t="s">
        <v>39</v>
      </c>
      <c r="T47" s="112"/>
      <c r="U47" s="109"/>
      <c r="V47" s="109">
        <v>4586</v>
      </c>
      <c r="W47" s="109">
        <v>4176</v>
      </c>
      <c r="X47" s="109">
        <v>3968</v>
      </c>
      <c r="Y47" s="109">
        <v>4319</v>
      </c>
      <c r="Z47" s="109">
        <v>4740</v>
      </c>
    </row>
    <row r="48" spans="19:32" x14ac:dyDescent="0.25">
      <c r="S48" s="112" t="s">
        <v>40</v>
      </c>
      <c r="T48" s="112"/>
      <c r="U48" s="109"/>
      <c r="V48" s="109">
        <v>7955</v>
      </c>
      <c r="W48" s="109">
        <v>7398</v>
      </c>
      <c r="X48" s="109">
        <v>7291</v>
      </c>
      <c r="Y48" s="109">
        <v>7868</v>
      </c>
      <c r="Z48" s="109">
        <v>8756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7012</v>
      </c>
      <c r="W49" s="109">
        <v>6716</v>
      </c>
      <c r="X49" s="109">
        <v>6826</v>
      </c>
      <c r="Y49" s="109">
        <v>7550</v>
      </c>
      <c r="Z49" s="109">
        <v>8111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Darwin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5381</v>
      </c>
      <c r="W50" s="109">
        <v>5250</v>
      </c>
      <c r="X50" s="109">
        <v>5448</v>
      </c>
      <c r="Y50" s="109">
        <v>5677</v>
      </c>
      <c r="Z50" s="109">
        <v>5834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4416</v>
      </c>
      <c r="W51" s="109">
        <v>4356</v>
      </c>
      <c r="X51" s="109">
        <v>4288</v>
      </c>
      <c r="Y51" s="109">
        <v>4452</v>
      </c>
      <c r="Z51" s="109">
        <v>4521</v>
      </c>
    </row>
    <row r="52" spans="1:26" ht="15" customHeight="1" x14ac:dyDescent="0.25">
      <c r="S52" s="112" t="s">
        <v>44</v>
      </c>
      <c r="T52" s="112"/>
      <c r="U52" s="109"/>
      <c r="V52" s="109">
        <v>4163</v>
      </c>
      <c r="W52" s="109">
        <v>3732</v>
      </c>
      <c r="X52" s="109">
        <v>3772</v>
      </c>
      <c r="Y52" s="109">
        <v>3746</v>
      </c>
      <c r="Z52" s="109">
        <v>3971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3446</v>
      </c>
      <c r="W53" s="109">
        <v>3203</v>
      </c>
      <c r="X53" s="109">
        <v>3197</v>
      </c>
      <c r="Y53" s="109">
        <v>3366</v>
      </c>
      <c r="Z53" s="109">
        <v>3484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3084</v>
      </c>
      <c r="W54" s="109">
        <v>2827</v>
      </c>
      <c r="X54" s="109">
        <v>2868</v>
      </c>
      <c r="Y54" s="109">
        <v>2960</v>
      </c>
      <c r="Z54" s="109">
        <v>2903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2105</v>
      </c>
      <c r="W55" s="109">
        <v>1948</v>
      </c>
      <c r="X55" s="109">
        <v>2037</v>
      </c>
      <c r="Y55" s="109">
        <v>2126</v>
      </c>
      <c r="Z55" s="109">
        <v>2292</v>
      </c>
    </row>
    <row r="56" spans="1:26" ht="15" customHeight="1" x14ac:dyDescent="0.25">
      <c r="S56" s="112" t="s">
        <v>48</v>
      </c>
      <c r="T56" s="112"/>
      <c r="U56" s="109"/>
      <c r="V56" s="109">
        <v>1170</v>
      </c>
      <c r="W56" s="109">
        <v>1143</v>
      </c>
      <c r="X56" s="109">
        <v>1092</v>
      </c>
      <c r="Y56" s="109">
        <v>1189</v>
      </c>
      <c r="Z56" s="109">
        <v>1245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481</v>
      </c>
      <c r="W57" s="109">
        <v>465</v>
      </c>
      <c r="X57" s="109">
        <v>494</v>
      </c>
      <c r="Y57" s="109">
        <v>517</v>
      </c>
      <c r="Z57" s="109">
        <v>556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119</v>
      </c>
      <c r="W58" s="109">
        <v>139</v>
      </c>
      <c r="X58" s="109">
        <v>156</v>
      </c>
      <c r="Y58" s="109">
        <v>181</v>
      </c>
      <c r="Z58" s="109">
        <v>200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37</v>
      </c>
      <c r="W59" s="109">
        <v>34</v>
      </c>
      <c r="X59" s="109">
        <v>42</v>
      </c>
      <c r="Y59" s="109">
        <v>43</v>
      </c>
      <c r="Z59" s="109">
        <v>49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22</v>
      </c>
      <c r="W60" s="109">
        <v>17</v>
      </c>
      <c r="X60" s="109">
        <v>14</v>
      </c>
      <c r="Y60" s="109">
        <v>16</v>
      </c>
      <c r="Z60" s="109">
        <v>16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46940</v>
      </c>
      <c r="W61" s="109">
        <v>43988</v>
      </c>
      <c r="X61" s="109">
        <v>43894</v>
      </c>
      <c r="Y61" s="109">
        <v>46763</v>
      </c>
      <c r="Z61" s="109">
        <v>49926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78</v>
      </c>
      <c r="W63" s="109">
        <v>67</v>
      </c>
      <c r="X63" s="109">
        <v>68</v>
      </c>
      <c r="Y63" s="109">
        <v>84</v>
      </c>
      <c r="Z63" s="109">
        <v>82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842</v>
      </c>
      <c r="W64" s="109">
        <v>809</v>
      </c>
      <c r="X64" s="109">
        <v>698</v>
      </c>
      <c r="Y64" s="109">
        <v>824</v>
      </c>
      <c r="Z64" s="109">
        <v>1062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Darwin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2195</v>
      </c>
      <c r="W65" s="109">
        <v>1984</v>
      </c>
      <c r="X65" s="109">
        <v>1809</v>
      </c>
      <c r="Y65" s="109">
        <v>2022</v>
      </c>
      <c r="Z65" s="109">
        <v>2345</v>
      </c>
    </row>
    <row r="66" spans="1:26" x14ac:dyDescent="0.25">
      <c r="S66" s="112" t="s">
        <v>39</v>
      </c>
      <c r="T66" s="112"/>
      <c r="U66" s="109"/>
      <c r="V66" s="109">
        <v>4360</v>
      </c>
      <c r="W66" s="109">
        <v>4071</v>
      </c>
      <c r="X66" s="109">
        <v>3551</v>
      </c>
      <c r="Y66" s="109">
        <v>3887</v>
      </c>
      <c r="Z66" s="109">
        <v>4334</v>
      </c>
    </row>
    <row r="67" spans="1:26" x14ac:dyDescent="0.25">
      <c r="S67" s="112" t="s">
        <v>40</v>
      </c>
      <c r="T67" s="112"/>
      <c r="U67" s="109"/>
      <c r="V67" s="109">
        <v>7311</v>
      </c>
      <c r="W67" s="109">
        <v>7225</v>
      </c>
      <c r="X67" s="109">
        <v>6858</v>
      </c>
      <c r="Y67" s="109">
        <v>7513</v>
      </c>
      <c r="Z67" s="109">
        <v>8229</v>
      </c>
    </row>
    <row r="68" spans="1:26" x14ac:dyDescent="0.25">
      <c r="S68" s="112" t="s">
        <v>41</v>
      </c>
      <c r="T68" s="112"/>
      <c r="U68" s="109"/>
      <c r="V68" s="109">
        <v>6152</v>
      </c>
      <c r="W68" s="109">
        <v>6243</v>
      </c>
      <c r="X68" s="109">
        <v>6219</v>
      </c>
      <c r="Y68" s="109">
        <v>6888</v>
      </c>
      <c r="Z68" s="109">
        <v>7473</v>
      </c>
    </row>
    <row r="69" spans="1:26" x14ac:dyDescent="0.25">
      <c r="S69" s="112" t="s">
        <v>42</v>
      </c>
      <c r="T69" s="112"/>
      <c r="U69" s="109"/>
      <c r="V69" s="109">
        <v>4436</v>
      </c>
      <c r="W69" s="109">
        <v>4435</v>
      </c>
      <c r="X69" s="109">
        <v>4654</v>
      </c>
      <c r="Y69" s="109">
        <v>5066</v>
      </c>
      <c r="Z69" s="109">
        <v>5635</v>
      </c>
    </row>
    <row r="70" spans="1:26" x14ac:dyDescent="0.25">
      <c r="S70" s="112" t="s">
        <v>43</v>
      </c>
      <c r="T70" s="112"/>
      <c r="U70" s="109"/>
      <c r="V70" s="109">
        <v>3962</v>
      </c>
      <c r="W70" s="109">
        <v>3662</v>
      </c>
      <c r="X70" s="109">
        <v>3770</v>
      </c>
      <c r="Y70" s="109">
        <v>4104</v>
      </c>
      <c r="Z70" s="109">
        <v>4304</v>
      </c>
    </row>
    <row r="71" spans="1:26" x14ac:dyDescent="0.25">
      <c r="S71" s="112" t="s">
        <v>44</v>
      </c>
      <c r="T71" s="112"/>
      <c r="U71" s="109"/>
      <c r="V71" s="109">
        <v>3593</v>
      </c>
      <c r="W71" s="109">
        <v>3347</v>
      </c>
      <c r="X71" s="109">
        <v>3399</v>
      </c>
      <c r="Y71" s="109">
        <v>3441</v>
      </c>
      <c r="Z71" s="109">
        <v>3592</v>
      </c>
    </row>
    <row r="72" spans="1:26" x14ac:dyDescent="0.25">
      <c r="S72" s="112" t="s">
        <v>45</v>
      </c>
      <c r="T72" s="112"/>
      <c r="U72" s="109"/>
      <c r="V72" s="109">
        <v>3005</v>
      </c>
      <c r="W72" s="109">
        <v>2970</v>
      </c>
      <c r="X72" s="109">
        <v>3004</v>
      </c>
      <c r="Y72" s="109">
        <v>3217</v>
      </c>
      <c r="Z72" s="109">
        <v>3387</v>
      </c>
    </row>
    <row r="73" spans="1:26" x14ac:dyDescent="0.25">
      <c r="S73" s="112" t="s">
        <v>46</v>
      </c>
      <c r="T73" s="112"/>
      <c r="U73" s="109"/>
      <c r="V73" s="109">
        <v>2701</v>
      </c>
      <c r="W73" s="109">
        <v>2572</v>
      </c>
      <c r="X73" s="109">
        <v>2550</v>
      </c>
      <c r="Y73" s="109">
        <v>2596</v>
      </c>
      <c r="Z73" s="109">
        <v>2647</v>
      </c>
    </row>
    <row r="74" spans="1:26" x14ac:dyDescent="0.25">
      <c r="S74" s="112" t="s">
        <v>47</v>
      </c>
      <c r="T74" s="112"/>
      <c r="U74" s="109"/>
      <c r="V74" s="109">
        <v>1720</v>
      </c>
      <c r="W74" s="109">
        <v>1733</v>
      </c>
      <c r="X74" s="109">
        <v>1826</v>
      </c>
      <c r="Y74" s="109">
        <v>1940</v>
      </c>
      <c r="Z74" s="109">
        <v>1996</v>
      </c>
    </row>
    <row r="75" spans="1:26" x14ac:dyDescent="0.25">
      <c r="S75" s="112" t="s">
        <v>48</v>
      </c>
      <c r="T75" s="112"/>
      <c r="U75" s="109"/>
      <c r="V75" s="109">
        <v>840</v>
      </c>
      <c r="W75" s="109">
        <v>914</v>
      </c>
      <c r="X75" s="109">
        <v>954</v>
      </c>
      <c r="Y75" s="109">
        <v>954</v>
      </c>
      <c r="Z75" s="109">
        <v>1063</v>
      </c>
    </row>
    <row r="76" spans="1:26" x14ac:dyDescent="0.25">
      <c r="S76" s="112" t="s">
        <v>49</v>
      </c>
      <c r="T76" s="112"/>
      <c r="U76" s="109"/>
      <c r="V76" s="109">
        <v>330</v>
      </c>
      <c r="W76" s="109">
        <v>311</v>
      </c>
      <c r="X76" s="109">
        <v>321</v>
      </c>
      <c r="Y76" s="109">
        <v>389</v>
      </c>
      <c r="Z76" s="109">
        <v>409</v>
      </c>
    </row>
    <row r="77" spans="1:26" x14ac:dyDescent="0.25">
      <c r="S77" s="112" t="s">
        <v>50</v>
      </c>
      <c r="T77" s="112"/>
      <c r="U77" s="109"/>
      <c r="V77" s="109">
        <v>57</v>
      </c>
      <c r="W77" s="109">
        <v>57</v>
      </c>
      <c r="X77" s="109">
        <v>92</v>
      </c>
      <c r="Y77" s="109">
        <v>99</v>
      </c>
      <c r="Z77" s="109">
        <v>122</v>
      </c>
    </row>
    <row r="78" spans="1:26" x14ac:dyDescent="0.25">
      <c r="S78" s="112" t="s">
        <v>51</v>
      </c>
      <c r="T78" s="112"/>
      <c r="U78" s="109"/>
      <c r="V78" s="109">
        <v>21</v>
      </c>
      <c r="W78" s="109">
        <v>15</v>
      </c>
      <c r="X78" s="109">
        <v>26</v>
      </c>
      <c r="Y78" s="109">
        <v>26</v>
      </c>
      <c r="Z78" s="109">
        <v>27</v>
      </c>
    </row>
    <row r="79" spans="1:26" x14ac:dyDescent="0.25">
      <c r="S79" s="112" t="s">
        <v>52</v>
      </c>
      <c r="T79" s="112"/>
      <c r="U79" s="109"/>
      <c r="V79" s="109">
        <v>26</v>
      </c>
      <c r="W79" s="109">
        <v>20</v>
      </c>
      <c r="X79" s="109">
        <v>22</v>
      </c>
      <c r="Y79" s="109">
        <v>13</v>
      </c>
      <c r="Z79" s="109">
        <v>11</v>
      </c>
    </row>
    <row r="80" spans="1:26" x14ac:dyDescent="0.25">
      <c r="S80" s="115" t="s">
        <v>53</v>
      </c>
      <c r="T80" s="115"/>
      <c r="U80" s="109"/>
      <c r="V80" s="109">
        <v>41646</v>
      </c>
      <c r="W80" s="109">
        <v>40441</v>
      </c>
      <c r="X80" s="109">
        <v>39815</v>
      </c>
      <c r="Y80" s="109">
        <v>43063</v>
      </c>
      <c r="Z80" s="109">
        <v>46741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Darwin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3864</v>
      </c>
      <c r="W83" s="109">
        <v>3576</v>
      </c>
      <c r="X83" s="109">
        <v>3552</v>
      </c>
      <c r="Y83" s="109">
        <v>3543</v>
      </c>
      <c r="Z83" s="109">
        <v>3558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4632</v>
      </c>
      <c r="W84" s="109">
        <v>4426</v>
      </c>
      <c r="X84" s="109">
        <v>4469</v>
      </c>
      <c r="Y84" s="109">
        <v>4543</v>
      </c>
      <c r="Z84" s="109">
        <v>4752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5465</v>
      </c>
      <c r="W85" s="109">
        <v>5078</v>
      </c>
      <c r="X85" s="109">
        <v>4998</v>
      </c>
      <c r="Y85" s="109">
        <v>4893</v>
      </c>
      <c r="Z85" s="109">
        <v>4907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96,735</v>
      </c>
      <c r="D86" s="93">
        <f t="shared" ref="D86:D91" si="4">AD4</f>
        <v>7.6112711779560138E-2</v>
      </c>
      <c r="E86" s="94">
        <f t="shared" ref="E86:E91" si="5">AD4</f>
        <v>7.6112711779560138E-2</v>
      </c>
      <c r="F86" s="93">
        <f t="shared" ref="F86:F91" si="6">AF4</f>
        <v>9.2002031946717855E-2</v>
      </c>
      <c r="G86" s="94">
        <f t="shared" ref="G86:G91" si="7">AF4</f>
        <v>9.2002031946717855E-2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3278</v>
      </c>
      <c r="W86" s="109">
        <v>3147</v>
      </c>
      <c r="X86" s="109">
        <v>3427</v>
      </c>
      <c r="Y86" s="109">
        <v>3481</v>
      </c>
      <c r="Z86" s="109">
        <v>3558</v>
      </c>
    </row>
    <row r="87" spans="1:30" ht="15" customHeight="1" x14ac:dyDescent="0.25">
      <c r="A87" s="95" t="s">
        <v>4</v>
      </c>
      <c r="B87" s="48"/>
      <c r="C87" s="56" t="str">
        <f t="shared" si="3"/>
        <v>49,929</v>
      </c>
      <c r="D87" s="93">
        <f t="shared" si="4"/>
        <v>6.7703098603596912E-2</v>
      </c>
      <c r="E87" s="94">
        <f t="shared" si="5"/>
        <v>6.7703098603596912E-2</v>
      </c>
      <c r="F87" s="93">
        <f t="shared" si="6"/>
        <v>6.3813014019687309E-2</v>
      </c>
      <c r="G87" s="94">
        <f t="shared" si="7"/>
        <v>6.3813014019687309E-2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1686</v>
      </c>
      <c r="W87" s="109">
        <v>1639</v>
      </c>
      <c r="X87" s="109">
        <v>1666</v>
      </c>
      <c r="Y87" s="109">
        <v>1748</v>
      </c>
      <c r="Z87" s="109">
        <v>1836</v>
      </c>
    </row>
    <row r="88" spans="1:30" ht="15" customHeight="1" x14ac:dyDescent="0.25">
      <c r="A88" s="95" t="s">
        <v>5</v>
      </c>
      <c r="B88" s="48"/>
      <c r="C88" s="56" t="str">
        <f t="shared" si="3"/>
        <v>46,737</v>
      </c>
      <c r="D88" s="93">
        <f t="shared" si="4"/>
        <v>8.5316861342684014E-2</v>
      </c>
      <c r="E88" s="94">
        <f t="shared" si="5"/>
        <v>8.5316861342684014E-2</v>
      </c>
      <c r="F88" s="93">
        <f t="shared" si="6"/>
        <v>0.12221768674814504</v>
      </c>
      <c r="G88" s="94">
        <f t="shared" si="7"/>
        <v>0.12221768674814504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1211</v>
      </c>
      <c r="W88" s="109">
        <v>1242</v>
      </c>
      <c r="X88" s="109">
        <v>1268</v>
      </c>
      <c r="Y88" s="109">
        <v>1293</v>
      </c>
      <c r="Z88" s="109">
        <v>1302</v>
      </c>
    </row>
    <row r="89" spans="1:30" ht="15" customHeight="1" x14ac:dyDescent="0.25">
      <c r="A89" s="48" t="s">
        <v>6</v>
      </c>
      <c r="B89" s="48"/>
      <c r="C89" s="56" t="str">
        <f t="shared" si="3"/>
        <v>56,751</v>
      </c>
      <c r="D89" s="93">
        <f t="shared" si="4"/>
        <v>1.9180001077528042E-2</v>
      </c>
      <c r="E89" s="94">
        <f t="shared" si="5"/>
        <v>1.9180001077528042E-2</v>
      </c>
      <c r="F89" s="93">
        <f t="shared" si="6"/>
        <v>-2.0571941390677084E-2</v>
      </c>
      <c r="G89" s="94">
        <f t="shared" si="7"/>
        <v>-2.0571941390677084E-2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1922</v>
      </c>
      <c r="W89" s="109">
        <v>1858</v>
      </c>
      <c r="X89" s="109">
        <v>1816</v>
      </c>
      <c r="Y89" s="109">
        <v>1849</v>
      </c>
      <c r="Z89" s="109">
        <v>1855</v>
      </c>
    </row>
    <row r="90" spans="1:30" ht="15" customHeight="1" x14ac:dyDescent="0.25">
      <c r="A90" s="48" t="s">
        <v>96</v>
      </c>
      <c r="B90" s="48"/>
      <c r="C90" s="56" t="str">
        <f t="shared" si="3"/>
        <v>$50,054</v>
      </c>
      <c r="D90" s="93">
        <f t="shared" si="4"/>
        <v>1.0984219684393448E-3</v>
      </c>
      <c r="E90" s="94">
        <f t="shared" si="5"/>
        <v>1.0984219684393448E-3</v>
      </c>
      <c r="F90" s="93">
        <f t="shared" si="6"/>
        <v>1.5699804972501008E-2</v>
      </c>
      <c r="G90" s="94">
        <f t="shared" si="7"/>
        <v>1.5699804972501008E-2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3369</v>
      </c>
      <c r="W90" s="109">
        <v>2993</v>
      </c>
      <c r="X90" s="109">
        <v>3101</v>
      </c>
      <c r="Y90" s="109">
        <v>2996</v>
      </c>
      <c r="Z90" s="109">
        <v>3010</v>
      </c>
    </row>
    <row r="91" spans="1:30" ht="15" customHeight="1" x14ac:dyDescent="0.25">
      <c r="A91" s="48" t="s">
        <v>7</v>
      </c>
      <c r="B91" s="48"/>
      <c r="C91" s="56" t="str">
        <f t="shared" si="3"/>
        <v>$4,351.3 mil</v>
      </c>
      <c r="D91" s="93">
        <f t="shared" si="4"/>
        <v>5.812186401515973E-2</v>
      </c>
      <c r="E91" s="94">
        <f t="shared" si="5"/>
        <v>5.812186401515973E-2</v>
      </c>
      <c r="F91" s="93">
        <f t="shared" si="6"/>
        <v>5.7493458178200729E-2</v>
      </c>
      <c r="G91" s="94">
        <f t="shared" si="7"/>
        <v>5.7493458178200729E-2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30963</v>
      </c>
      <c r="W91" s="109">
        <v>28661</v>
      </c>
      <c r="X91" s="109">
        <v>29206</v>
      </c>
      <c r="Y91" s="109">
        <v>28891</v>
      </c>
      <c r="Z91" s="109">
        <v>29363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2749</v>
      </c>
      <c r="W93" s="109">
        <v>2651</v>
      </c>
      <c r="X93" s="109">
        <v>2687</v>
      </c>
      <c r="Y93" s="109">
        <v>2756</v>
      </c>
      <c r="Z93" s="109">
        <v>2779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6132</v>
      </c>
      <c r="W94" s="109">
        <v>6213</v>
      </c>
      <c r="X94" s="109">
        <v>6458</v>
      </c>
      <c r="Y94" s="109">
        <v>6703</v>
      </c>
      <c r="Z94" s="109">
        <v>6934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845</v>
      </c>
      <c r="W95" s="109">
        <v>833</v>
      </c>
      <c r="X95" s="109">
        <v>859</v>
      </c>
      <c r="Y95" s="109">
        <v>881</v>
      </c>
      <c r="Z95" s="109">
        <v>968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4219</v>
      </c>
      <c r="W96" s="109">
        <v>4055</v>
      </c>
      <c r="X96" s="109">
        <v>4308</v>
      </c>
      <c r="Y96" s="109">
        <v>4587</v>
      </c>
      <c r="Z96" s="109">
        <v>4654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5014</v>
      </c>
      <c r="W97" s="109">
        <v>4895</v>
      </c>
      <c r="X97" s="109">
        <v>4752</v>
      </c>
      <c r="Y97" s="109">
        <v>4718</v>
      </c>
      <c r="Z97" s="109">
        <v>4747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1976</v>
      </c>
      <c r="W98" s="109">
        <v>1858</v>
      </c>
      <c r="X98" s="109">
        <v>1907</v>
      </c>
      <c r="Y98" s="109">
        <v>1900</v>
      </c>
      <c r="Z98" s="109">
        <v>1914</v>
      </c>
    </row>
    <row r="99" spans="1:32" ht="15" customHeight="1" x14ac:dyDescent="0.25">
      <c r="S99" s="112" t="s">
        <v>130</v>
      </c>
      <c r="T99" s="112"/>
      <c r="U99" s="109"/>
      <c r="V99" s="109">
        <v>211</v>
      </c>
      <c r="W99" s="109">
        <v>187</v>
      </c>
      <c r="X99" s="109">
        <v>195</v>
      </c>
      <c r="Y99" s="109">
        <v>202</v>
      </c>
      <c r="Z99" s="109">
        <v>237</v>
      </c>
    </row>
    <row r="100" spans="1:32" ht="15" customHeight="1" x14ac:dyDescent="0.25">
      <c r="S100" s="112" t="s">
        <v>58</v>
      </c>
      <c r="T100" s="112"/>
      <c r="U100" s="109"/>
      <c r="V100" s="109">
        <v>1813</v>
      </c>
      <c r="W100" s="109">
        <v>1831</v>
      </c>
      <c r="X100" s="109">
        <v>1825</v>
      </c>
      <c r="Y100" s="109">
        <v>1745</v>
      </c>
      <c r="Z100" s="109">
        <v>1713</v>
      </c>
    </row>
    <row r="101" spans="1:32" x14ac:dyDescent="0.25">
      <c r="A101" s="16"/>
      <c r="S101" s="115" t="s">
        <v>53</v>
      </c>
      <c r="T101" s="115"/>
      <c r="U101" s="109"/>
      <c r="V101" s="109">
        <v>26974</v>
      </c>
      <c r="W101" s="109">
        <v>25937</v>
      </c>
      <c r="X101" s="109">
        <v>26509</v>
      </c>
      <c r="Y101" s="109">
        <v>26734</v>
      </c>
      <c r="Z101" s="109">
        <v>27340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62282</v>
      </c>
      <c r="W104" s="109">
        <v>59277</v>
      </c>
      <c r="X104" s="109">
        <v>61905</v>
      </c>
      <c r="Y104" s="109">
        <v>62547</v>
      </c>
      <c r="Z104" s="109">
        <v>68239</v>
      </c>
      <c r="AB104" s="106" t="str">
        <f>TEXT(Z104,"###,###")</f>
        <v>68,239</v>
      </c>
      <c r="AD104" s="127">
        <f>Z104/($Z$4)*100</f>
        <v>70.542202925518168</v>
      </c>
      <c r="AF104" s="106"/>
    </row>
    <row r="105" spans="1:32" x14ac:dyDescent="0.25">
      <c r="S105" s="112" t="s">
        <v>17</v>
      </c>
      <c r="T105" s="112"/>
      <c r="U105" s="109"/>
      <c r="V105" s="109">
        <v>18189</v>
      </c>
      <c r="W105" s="109">
        <v>21080</v>
      </c>
      <c r="X105" s="109">
        <v>21966</v>
      </c>
      <c r="Y105" s="109">
        <v>22982</v>
      </c>
      <c r="Z105" s="109">
        <v>24170</v>
      </c>
      <c r="AB105" s="106" t="str">
        <f>TEXT(Z105,"###,###")</f>
        <v>24,170</v>
      </c>
      <c r="AD105" s="127">
        <f>Z105/($Z$4)*100</f>
        <v>24.9857859099602</v>
      </c>
      <c r="AF105" s="106"/>
    </row>
    <row r="106" spans="1:32" x14ac:dyDescent="0.25">
      <c r="S106" s="115" t="s">
        <v>53</v>
      </c>
      <c r="T106" s="115"/>
      <c r="U106" s="117"/>
      <c r="V106" s="117">
        <v>80471</v>
      </c>
      <c r="W106" s="117">
        <v>80357</v>
      </c>
      <c r="X106" s="117">
        <v>83871</v>
      </c>
      <c r="Y106" s="117">
        <v>85529</v>
      </c>
      <c r="Z106" s="117">
        <v>92409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9942</v>
      </c>
      <c r="W108" s="109">
        <v>8615</v>
      </c>
      <c r="X108" s="109">
        <v>9489</v>
      </c>
      <c r="Y108" s="109">
        <v>9746</v>
      </c>
      <c r="Z108" s="109">
        <v>9993</v>
      </c>
      <c r="AB108" s="106" t="str">
        <f>TEXT(Z108,"###,###")</f>
        <v>9,993</v>
      </c>
      <c r="AD108" s="127">
        <f>Z108/($Z$4)*100</f>
        <v>10.330283764924793</v>
      </c>
      <c r="AF108" s="106"/>
    </row>
    <row r="109" spans="1:32" x14ac:dyDescent="0.25">
      <c r="S109" s="112" t="s">
        <v>20</v>
      </c>
      <c r="T109" s="112"/>
      <c r="U109" s="109"/>
      <c r="V109" s="109">
        <v>11292</v>
      </c>
      <c r="W109" s="109">
        <v>10841</v>
      </c>
      <c r="X109" s="109">
        <v>11243</v>
      </c>
      <c r="Y109" s="109">
        <v>13521</v>
      </c>
      <c r="Z109" s="109">
        <v>13551</v>
      </c>
      <c r="AB109" s="106" t="str">
        <f>TEXT(Z109,"###,###")</f>
        <v>13,551</v>
      </c>
      <c r="AD109" s="127">
        <f>Z109/($Z$4)*100</f>
        <v>14.008373391223444</v>
      </c>
      <c r="AF109" s="106"/>
    </row>
    <row r="110" spans="1:32" x14ac:dyDescent="0.25">
      <c r="S110" s="112" t="s">
        <v>21</v>
      </c>
      <c r="T110" s="112"/>
      <c r="U110" s="109"/>
      <c r="V110" s="109">
        <v>23206</v>
      </c>
      <c r="W110" s="109">
        <v>20808</v>
      </c>
      <c r="X110" s="109">
        <v>19783</v>
      </c>
      <c r="Y110" s="109">
        <v>21343</v>
      </c>
      <c r="Z110" s="109">
        <v>23665</v>
      </c>
      <c r="AB110" s="106" t="str">
        <f>TEXT(Z110,"###,###")</f>
        <v>23,665</v>
      </c>
      <c r="AD110" s="127">
        <f>Z110/($Z$4)*100</f>
        <v>24.463741148498475</v>
      </c>
      <c r="AF110" s="106"/>
    </row>
    <row r="111" spans="1:32" x14ac:dyDescent="0.25">
      <c r="S111" s="112" t="s">
        <v>22</v>
      </c>
      <c r="T111" s="112"/>
      <c r="U111" s="109"/>
      <c r="V111" s="109">
        <v>36373</v>
      </c>
      <c r="W111" s="109">
        <v>40129</v>
      </c>
      <c r="X111" s="109">
        <v>39020</v>
      </c>
      <c r="Y111" s="109">
        <v>40919</v>
      </c>
      <c r="Z111" s="109">
        <v>45203</v>
      </c>
      <c r="AB111" s="106" t="str">
        <f>TEXT(Z111,"###,###")</f>
        <v>45,203</v>
      </c>
      <c r="AD111" s="127">
        <f>Z111/($Z$4)*100</f>
        <v>46.728691786840336</v>
      </c>
      <c r="AF111" s="106"/>
    </row>
    <row r="112" spans="1:32" x14ac:dyDescent="0.25">
      <c r="S112" s="115" t="s">
        <v>53</v>
      </c>
      <c r="T112" s="115"/>
      <c r="U112" s="109"/>
      <c r="V112" s="109">
        <v>88586</v>
      </c>
      <c r="W112" s="109">
        <v>84428</v>
      </c>
      <c r="X112" s="109">
        <v>83709</v>
      </c>
      <c r="Y112" s="109">
        <v>89893</v>
      </c>
      <c r="Z112" s="109">
        <v>96733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39.18</v>
      </c>
      <c r="W118" s="128">
        <v>39.28</v>
      </c>
      <c r="X118" s="128">
        <v>39.549999999999997</v>
      </c>
      <c r="Y118" s="128">
        <v>39.67</v>
      </c>
      <c r="Z118" s="128">
        <v>39.56</v>
      </c>
      <c r="AB118" s="106" t="str">
        <f>TEXT(Z118,"##.0")</f>
        <v>39.6</v>
      </c>
    </row>
    <row r="120" spans="19:32" x14ac:dyDescent="0.25">
      <c r="S120" s="98" t="s">
        <v>98</v>
      </c>
      <c r="T120" s="109"/>
      <c r="U120" s="109"/>
      <c r="V120" s="109">
        <v>52312</v>
      </c>
      <c r="W120" s="109">
        <v>48688</v>
      </c>
      <c r="X120" s="109">
        <v>49404</v>
      </c>
      <c r="Y120" s="109">
        <v>48864</v>
      </c>
      <c r="Z120" s="109">
        <v>49838</v>
      </c>
      <c r="AB120" s="106" t="str">
        <f>TEXT(Z120,"###,###")</f>
        <v>49,838</v>
      </c>
    </row>
    <row r="121" spans="19:32" x14ac:dyDescent="0.25">
      <c r="S121" s="98" t="s">
        <v>99</v>
      </c>
      <c r="T121" s="109"/>
      <c r="U121" s="109"/>
      <c r="V121" s="109">
        <v>2390</v>
      </c>
      <c r="W121" s="109">
        <v>2363</v>
      </c>
      <c r="X121" s="109">
        <v>2484</v>
      </c>
      <c r="Y121" s="109">
        <v>2395</v>
      </c>
      <c r="Z121" s="109">
        <v>2319</v>
      </c>
      <c r="AB121" s="106" t="str">
        <f>TEXT(Z121,"###,###")</f>
        <v>2,319</v>
      </c>
    </row>
    <row r="122" spans="19:32" x14ac:dyDescent="0.25">
      <c r="S122" s="98" t="s">
        <v>100</v>
      </c>
      <c r="T122" s="109"/>
      <c r="U122" s="109"/>
      <c r="V122" s="109">
        <v>3230</v>
      </c>
      <c r="W122" s="109">
        <v>3538</v>
      </c>
      <c r="X122" s="109">
        <v>3824</v>
      </c>
      <c r="Y122" s="109">
        <v>4432</v>
      </c>
      <c r="Z122" s="109">
        <v>4593</v>
      </c>
      <c r="AB122" s="106" t="str">
        <f>TEXT(Z122,"###,###")</f>
        <v>4,593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55542</v>
      </c>
      <c r="W124" s="109">
        <v>52226</v>
      </c>
      <c r="X124" s="109">
        <v>53228</v>
      </c>
      <c r="Y124" s="109">
        <v>53296</v>
      </c>
      <c r="Z124" s="109">
        <v>54431</v>
      </c>
      <c r="AB124" s="106" t="str">
        <f>TEXT(Z124,"###,###")</f>
        <v>54,431</v>
      </c>
      <c r="AD124" s="124">
        <f>Z124/$Z$7*100</f>
        <v>95.911966308963713</v>
      </c>
    </row>
    <row r="125" spans="19:32" x14ac:dyDescent="0.25">
      <c r="S125" s="98" t="s">
        <v>102</v>
      </c>
      <c r="T125" s="109"/>
      <c r="U125" s="109"/>
      <c r="V125" s="109">
        <v>5620</v>
      </c>
      <c r="W125" s="109">
        <v>5901</v>
      </c>
      <c r="X125" s="109">
        <v>6308</v>
      </c>
      <c r="Y125" s="109">
        <v>6827</v>
      </c>
      <c r="Z125" s="109">
        <v>6912</v>
      </c>
      <c r="AB125" s="106" t="str">
        <f>TEXT(Z125,"###,###")</f>
        <v>6,912</v>
      </c>
      <c r="AD125" s="124">
        <f>Z125/$Z$7*100</f>
        <v>12.179521065708093</v>
      </c>
    </row>
    <row r="127" spans="19:32" x14ac:dyDescent="0.25">
      <c r="S127" s="98" t="s">
        <v>103</v>
      </c>
      <c r="T127" s="109"/>
      <c r="U127" s="109"/>
      <c r="V127" s="109">
        <v>30966</v>
      </c>
      <c r="W127" s="109">
        <v>28657</v>
      </c>
      <c r="X127" s="109">
        <v>29204</v>
      </c>
      <c r="Y127" s="109">
        <v>28893</v>
      </c>
      <c r="Z127" s="109">
        <v>29359</v>
      </c>
      <c r="AB127" s="106" t="str">
        <f>TEXT(Z127,"###,###")</f>
        <v>29,359</v>
      </c>
      <c r="AD127" s="124">
        <f>Z127/$Z$7*100</f>
        <v>51.733009109971626</v>
      </c>
    </row>
    <row r="128" spans="19:32" x14ac:dyDescent="0.25">
      <c r="S128" s="98" t="s">
        <v>104</v>
      </c>
      <c r="T128" s="109"/>
      <c r="U128" s="109"/>
      <c r="V128" s="109">
        <v>26975</v>
      </c>
      <c r="W128" s="109">
        <v>25937</v>
      </c>
      <c r="X128" s="109">
        <v>26508</v>
      </c>
      <c r="Y128" s="109">
        <v>26731</v>
      </c>
      <c r="Z128" s="109">
        <v>27339</v>
      </c>
      <c r="AB128" s="106" t="str">
        <f>TEXT(Z128,"###,###")</f>
        <v>27,339</v>
      </c>
      <c r="AD128" s="124">
        <f>Z128/$Z$7*100</f>
        <v>48.173600465190042</v>
      </c>
    </row>
    <row r="130" spans="19:20" x14ac:dyDescent="0.25">
      <c r="S130" s="98" t="s">
        <v>156</v>
      </c>
      <c r="T130" s="124">
        <v>87.818716850804392</v>
      </c>
    </row>
    <row r="131" spans="19:20" x14ac:dyDescent="0.25">
      <c r="S131" s="98" t="s">
        <v>157</v>
      </c>
      <c r="T131" s="124">
        <v>4.0862716075487659</v>
      </c>
    </row>
    <row r="132" spans="19:20" x14ac:dyDescent="0.25">
      <c r="S132" s="98" t="s">
        <v>158</v>
      </c>
      <c r="T132" s="124">
        <v>8.0932494581593275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B59F7B5-FAAF-4269-9BE5-08940DDF44E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7460C454-48E6-4D06-8885-CB3E66E62B1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62A279DE-32C4-406D-9A94-1A1FD4C022B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26F95957-4944-4EDA-B19C-63EDEC1280C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FCFC-3E00-4253-B692-FEEDE3C03AD9}">
  <sheetPr codeName="Sheet71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7.425781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161</v>
      </c>
      <c r="T1" s="96"/>
      <c r="U1" s="96"/>
      <c r="V1" s="96"/>
      <c r="W1" s="96"/>
      <c r="X1" s="96"/>
      <c r="Y1" s="97" t="s">
        <v>141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161</v>
      </c>
      <c r="Y3" s="102" t="s">
        <v>141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13.7 Darwin Waterfront Precinct,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310</v>
      </c>
      <c r="W4" s="105">
        <v>336</v>
      </c>
      <c r="X4" s="105">
        <v>330</v>
      </c>
      <c r="Y4" s="105">
        <v>354</v>
      </c>
      <c r="Z4" s="105">
        <v>308</v>
      </c>
      <c r="AB4" s="106" t="str">
        <f>TEXT(Z4,"###,###")</f>
        <v>308</v>
      </c>
      <c r="AD4" s="107">
        <f>Z4/Y4-1</f>
        <v>-0.12994350282485878</v>
      </c>
      <c r="AF4" s="107">
        <f>Z4/V4-1</f>
        <v>-6.4516129032258229E-3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191</v>
      </c>
      <c r="W5" s="105">
        <v>182</v>
      </c>
      <c r="X5" s="105">
        <v>178</v>
      </c>
      <c r="Y5" s="105">
        <v>186</v>
      </c>
      <c r="Z5" s="105">
        <v>178</v>
      </c>
      <c r="AB5" s="106" t="str">
        <f>TEXT(Z5,"###,###")</f>
        <v>178</v>
      </c>
      <c r="AD5" s="107">
        <f t="shared" ref="AD5:AD9" si="0">Z5/Y5-1</f>
        <v>-4.3010752688172005E-2</v>
      </c>
      <c r="AF5" s="107">
        <f t="shared" ref="AF5:AF9" si="1">Z5/V5-1</f>
        <v>-6.8062827225130906E-2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121</v>
      </c>
      <c r="W6" s="105">
        <v>151</v>
      </c>
      <c r="X6" s="105">
        <v>152</v>
      </c>
      <c r="Y6" s="105">
        <v>168</v>
      </c>
      <c r="Z6" s="105">
        <v>127</v>
      </c>
      <c r="AB6" s="106" t="str">
        <f>TEXT(Z6,"###,###")</f>
        <v>127</v>
      </c>
      <c r="AD6" s="107">
        <f t="shared" si="0"/>
        <v>-0.24404761904761907</v>
      </c>
      <c r="AF6" s="107">
        <f t="shared" si="1"/>
        <v>4.9586776859504189E-2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225</v>
      </c>
      <c r="W7" s="105">
        <v>243</v>
      </c>
      <c r="X7" s="105">
        <v>244</v>
      </c>
      <c r="Y7" s="105">
        <v>255</v>
      </c>
      <c r="Z7" s="105">
        <v>229</v>
      </c>
      <c r="AB7" s="106" t="str">
        <f>TEXT(Z7,"###,###")</f>
        <v>229</v>
      </c>
      <c r="AD7" s="107">
        <f t="shared" si="0"/>
        <v>-0.10196078431372546</v>
      </c>
      <c r="AF7" s="107">
        <f t="shared" si="1"/>
        <v>1.777777777777767E-2</v>
      </c>
    </row>
    <row r="8" spans="1:32" ht="17.25" customHeight="1" x14ac:dyDescent="0.25">
      <c r="A8" s="61" t="s">
        <v>12</v>
      </c>
      <c r="B8" s="62"/>
      <c r="C8" s="28"/>
      <c r="D8" s="63" t="str">
        <f>AB4</f>
        <v>308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229</v>
      </c>
      <c r="P8" s="64"/>
      <c r="S8" s="104" t="s">
        <v>83</v>
      </c>
      <c r="T8" s="105"/>
      <c r="U8" s="105"/>
      <c r="V8" s="105">
        <v>85137.21</v>
      </c>
      <c r="W8" s="105">
        <v>79765</v>
      </c>
      <c r="X8" s="105">
        <v>83467.53</v>
      </c>
      <c r="Y8" s="105">
        <v>85901.5</v>
      </c>
      <c r="Z8" s="105">
        <v>90736</v>
      </c>
      <c r="AB8" s="106" t="str">
        <f>TEXT(Z8,"$###,###")</f>
        <v>$90,736</v>
      </c>
      <c r="AD8" s="107">
        <f t="shared" si="0"/>
        <v>5.6279576026029732E-2</v>
      </c>
      <c r="AF8" s="107">
        <f t="shared" si="1"/>
        <v>6.5761962366396531E-2</v>
      </c>
    </row>
    <row r="9" spans="1:32" x14ac:dyDescent="0.25">
      <c r="A9" s="29" t="s">
        <v>14</v>
      </c>
      <c r="B9" s="68"/>
      <c r="C9" s="69"/>
      <c r="D9" s="70">
        <f>AD104</f>
        <v>56.81818181818182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59.825327510917027</v>
      </c>
      <c r="P9" s="71" t="s">
        <v>84</v>
      </c>
      <c r="S9" s="104" t="s">
        <v>7</v>
      </c>
      <c r="T9" s="105"/>
      <c r="U9" s="105"/>
      <c r="V9" s="105">
        <v>27755574</v>
      </c>
      <c r="W9" s="105">
        <v>26153277</v>
      </c>
      <c r="X9" s="105">
        <v>24380133</v>
      </c>
      <c r="Y9" s="105">
        <v>27640315</v>
      </c>
      <c r="Z9" s="105">
        <v>24721810</v>
      </c>
      <c r="AB9" s="106" t="str">
        <f>TEXT(Z9/1000000,"$#,###.0")&amp;" mil"</f>
        <v>$24.7 mil</v>
      </c>
      <c r="AD9" s="107">
        <f t="shared" si="0"/>
        <v>-0.10558870258895381</v>
      </c>
      <c r="AF9" s="107">
        <f t="shared" si="1"/>
        <v>-0.10930287372186931</v>
      </c>
    </row>
    <row r="10" spans="1:32" x14ac:dyDescent="0.25">
      <c r="A10" s="29" t="s">
        <v>17</v>
      </c>
      <c r="B10" s="68"/>
      <c r="C10" s="69"/>
      <c r="D10" s="70">
        <f>AD105</f>
        <v>39.285714285714285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40.611353711790393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94.32314410480349</v>
      </c>
      <c r="P11" s="71" t="s">
        <v>84</v>
      </c>
      <c r="S11" s="104" t="s">
        <v>29</v>
      </c>
      <c r="T11" s="109"/>
      <c r="U11" s="109"/>
      <c r="V11" s="109">
        <v>297</v>
      </c>
      <c r="W11" s="109">
        <v>318</v>
      </c>
      <c r="X11" s="109">
        <v>307</v>
      </c>
      <c r="Y11" s="109">
        <v>335</v>
      </c>
      <c r="Z11" s="109">
        <v>294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1.7467248908296942</v>
      </c>
      <c r="P12" s="71" t="s">
        <v>84</v>
      </c>
      <c r="S12" s="104" t="s">
        <v>30</v>
      </c>
      <c r="T12" s="109"/>
      <c r="U12" s="109"/>
      <c r="V12" s="109">
        <v>17</v>
      </c>
      <c r="W12" s="109">
        <v>16</v>
      </c>
      <c r="X12" s="109">
        <v>21</v>
      </c>
      <c r="Y12" s="109">
        <v>19</v>
      </c>
      <c r="Z12" s="109">
        <v>8</v>
      </c>
    </row>
    <row r="13" spans="1:32" ht="15" customHeight="1" x14ac:dyDescent="0.25">
      <c r="A13" s="29" t="s">
        <v>19</v>
      </c>
      <c r="B13" s="69"/>
      <c r="C13" s="69"/>
      <c r="D13" s="70">
        <f>AD108</f>
        <v>9.7402597402597415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1.3100436681222707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11.688311688311687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40.2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20.454545454545457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18.303571428571427</v>
      </c>
      <c r="P15" s="71" t="s">
        <v>84</v>
      </c>
      <c r="S15" s="112" t="s">
        <v>60</v>
      </c>
      <c r="T15" s="112"/>
      <c r="U15" s="113"/>
      <c r="V15" s="113">
        <v>7</v>
      </c>
      <c r="W15" s="113">
        <v>5</v>
      </c>
      <c r="X15" s="113">
        <v>0</v>
      </c>
      <c r="Y15" s="109">
        <v>1</v>
      </c>
      <c r="Z15" s="109">
        <v>0</v>
      </c>
      <c r="AB15" s="114">
        <f t="shared" ref="AB15:AB34" si="2">IF(Z15="np",0,Z15/$Z$34)</f>
        <v>0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53.896103896103895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81.696428571428569</v>
      </c>
      <c r="P16" s="36" t="s">
        <v>84</v>
      </c>
      <c r="S16" s="112" t="s">
        <v>61</v>
      </c>
      <c r="T16" s="112"/>
      <c r="U16" s="113"/>
      <c r="V16" s="113">
        <v>22</v>
      </c>
      <c r="W16" s="113">
        <v>12</v>
      </c>
      <c r="X16" s="113">
        <v>10</v>
      </c>
      <c r="Y16" s="109">
        <v>10</v>
      </c>
      <c r="Z16" s="109">
        <v>12</v>
      </c>
      <c r="AB16" s="114">
        <f t="shared" si="2"/>
        <v>3.9087947882736153E-2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0</v>
      </c>
      <c r="W17" s="113">
        <v>0</v>
      </c>
      <c r="X17" s="113">
        <v>0</v>
      </c>
      <c r="Y17" s="109">
        <v>6</v>
      </c>
      <c r="Z17" s="109">
        <v>6</v>
      </c>
      <c r="AB17" s="114">
        <f t="shared" si="2"/>
        <v>1.9543973941368076E-2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0</v>
      </c>
      <c r="W18" s="113">
        <v>0</v>
      </c>
      <c r="X18" s="113">
        <v>8</v>
      </c>
      <c r="Y18" s="109">
        <v>8</v>
      </c>
      <c r="Z18" s="109">
        <v>3</v>
      </c>
      <c r="AB18" s="114">
        <f t="shared" si="2"/>
        <v>9.7719869706840382E-3</v>
      </c>
    </row>
    <row r="19" spans="1:28" x14ac:dyDescent="0.25">
      <c r="A19" s="60" t="str">
        <f>$S$1&amp;" ("&amp;$V$2&amp;" to "&amp;$Z$2&amp;")"</f>
        <v>Darwin Waterfront Precinct (2017-18 to 2021-22)</v>
      </c>
      <c r="B19" s="60"/>
      <c r="C19" s="60"/>
      <c r="D19" s="60"/>
      <c r="E19" s="60"/>
      <c r="F19" s="60"/>
      <c r="G19" s="60" t="str">
        <f>$S$1&amp;" ("&amp;$V$2&amp;" to "&amp;$Z$2&amp;")"</f>
        <v>Darwin Waterfront Precinct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31</v>
      </c>
      <c r="W19" s="113">
        <v>17</v>
      </c>
      <c r="X19" s="113">
        <v>18</v>
      </c>
      <c r="Y19" s="109">
        <v>19</v>
      </c>
      <c r="Z19" s="109">
        <v>18</v>
      </c>
      <c r="AB19" s="114">
        <f t="shared" si="2"/>
        <v>5.8631921824104233E-2</v>
      </c>
    </row>
    <row r="20" spans="1:28" x14ac:dyDescent="0.25">
      <c r="S20" s="112" t="s">
        <v>65</v>
      </c>
      <c r="T20" s="112"/>
      <c r="U20" s="113"/>
      <c r="V20" s="113">
        <v>8</v>
      </c>
      <c r="W20" s="113">
        <v>11</v>
      </c>
      <c r="X20" s="113">
        <v>10</v>
      </c>
      <c r="Y20" s="109">
        <v>6</v>
      </c>
      <c r="Z20" s="109">
        <v>12</v>
      </c>
      <c r="AB20" s="114">
        <f t="shared" si="2"/>
        <v>3.9087947882736153E-2</v>
      </c>
    </row>
    <row r="21" spans="1:28" x14ac:dyDescent="0.25">
      <c r="S21" s="112" t="s">
        <v>66</v>
      </c>
      <c r="T21" s="112"/>
      <c r="U21" s="113"/>
      <c r="V21" s="113">
        <v>15</v>
      </c>
      <c r="W21" s="113">
        <v>21</v>
      </c>
      <c r="X21" s="113">
        <v>12</v>
      </c>
      <c r="Y21" s="109">
        <v>18</v>
      </c>
      <c r="Z21" s="109">
        <v>3</v>
      </c>
      <c r="AB21" s="114">
        <f t="shared" si="2"/>
        <v>9.7719869706840382E-3</v>
      </c>
    </row>
    <row r="22" spans="1:28" x14ac:dyDescent="0.25">
      <c r="S22" s="112" t="s">
        <v>67</v>
      </c>
      <c r="T22" s="112"/>
      <c r="U22" s="113"/>
      <c r="V22" s="113">
        <v>28</v>
      </c>
      <c r="W22" s="113">
        <v>40</v>
      </c>
      <c r="X22" s="113">
        <v>44</v>
      </c>
      <c r="Y22" s="109">
        <v>37</v>
      </c>
      <c r="Z22" s="109">
        <v>40</v>
      </c>
      <c r="AB22" s="114">
        <f t="shared" si="2"/>
        <v>0.13029315960912052</v>
      </c>
    </row>
    <row r="23" spans="1:28" x14ac:dyDescent="0.25">
      <c r="S23" s="112" t="s">
        <v>68</v>
      </c>
      <c r="T23" s="112"/>
      <c r="U23" s="113"/>
      <c r="V23" s="113">
        <v>7</v>
      </c>
      <c r="W23" s="113">
        <v>7</v>
      </c>
      <c r="X23" s="113">
        <v>7</v>
      </c>
      <c r="Y23" s="109">
        <v>9</v>
      </c>
      <c r="Z23" s="109">
        <v>17</v>
      </c>
      <c r="AB23" s="114">
        <f t="shared" si="2"/>
        <v>5.5374592833876218E-2</v>
      </c>
    </row>
    <row r="24" spans="1:28" x14ac:dyDescent="0.25">
      <c r="S24" s="112" t="s">
        <v>69</v>
      </c>
      <c r="T24" s="112"/>
      <c r="U24" s="113"/>
      <c r="V24" s="113">
        <v>4</v>
      </c>
      <c r="W24" s="113">
        <v>7</v>
      </c>
      <c r="X24" s="113">
        <v>0</v>
      </c>
      <c r="Y24" s="109">
        <v>2</v>
      </c>
      <c r="Z24" s="109">
        <v>0</v>
      </c>
      <c r="AB24" s="114">
        <f t="shared" si="2"/>
        <v>0</v>
      </c>
    </row>
    <row r="25" spans="1:28" x14ac:dyDescent="0.25">
      <c r="S25" s="112" t="s">
        <v>70</v>
      </c>
      <c r="T25" s="112"/>
      <c r="U25" s="113"/>
      <c r="V25" s="113">
        <v>5</v>
      </c>
      <c r="W25" s="113">
        <v>4</v>
      </c>
      <c r="X25" s="113">
        <v>6</v>
      </c>
      <c r="Y25" s="109">
        <v>7</v>
      </c>
      <c r="Z25" s="109">
        <v>6</v>
      </c>
      <c r="AB25" s="114">
        <f t="shared" si="2"/>
        <v>1.9543973941368076E-2</v>
      </c>
    </row>
    <row r="26" spans="1:28" x14ac:dyDescent="0.25">
      <c r="S26" s="112" t="s">
        <v>71</v>
      </c>
      <c r="T26" s="112"/>
      <c r="U26" s="113"/>
      <c r="V26" s="113">
        <v>4</v>
      </c>
      <c r="W26" s="113">
        <v>5</v>
      </c>
      <c r="X26" s="113">
        <v>3</v>
      </c>
      <c r="Y26" s="109">
        <v>4</v>
      </c>
      <c r="Z26" s="109">
        <v>7</v>
      </c>
      <c r="AB26" s="114">
        <f t="shared" si="2"/>
        <v>2.2801302931596091E-2</v>
      </c>
    </row>
    <row r="27" spans="1:28" x14ac:dyDescent="0.25">
      <c r="S27" s="112" t="s">
        <v>72</v>
      </c>
      <c r="T27" s="112"/>
      <c r="U27" s="113"/>
      <c r="V27" s="113">
        <v>29</v>
      </c>
      <c r="W27" s="113">
        <v>32</v>
      </c>
      <c r="X27" s="113">
        <v>36</v>
      </c>
      <c r="Y27" s="109">
        <v>41</v>
      </c>
      <c r="Z27" s="109">
        <v>30</v>
      </c>
      <c r="AB27" s="114">
        <f t="shared" si="2"/>
        <v>9.7719869706840393E-2</v>
      </c>
    </row>
    <row r="28" spans="1:28" x14ac:dyDescent="0.25">
      <c r="S28" s="112" t="s">
        <v>73</v>
      </c>
      <c r="T28" s="112"/>
      <c r="U28" s="113"/>
      <c r="V28" s="113">
        <v>21</v>
      </c>
      <c r="W28" s="113">
        <v>22</v>
      </c>
      <c r="X28" s="113">
        <v>11</v>
      </c>
      <c r="Y28" s="109">
        <v>14</v>
      </c>
      <c r="Z28" s="109">
        <v>12</v>
      </c>
      <c r="AB28" s="114">
        <f t="shared" si="2"/>
        <v>3.9087947882736153E-2</v>
      </c>
    </row>
    <row r="29" spans="1:28" x14ac:dyDescent="0.25">
      <c r="S29" s="112" t="s">
        <v>74</v>
      </c>
      <c r="T29" s="112"/>
      <c r="U29" s="113"/>
      <c r="V29" s="113">
        <v>66</v>
      </c>
      <c r="W29" s="113">
        <v>73</v>
      </c>
      <c r="X29" s="113">
        <v>80</v>
      </c>
      <c r="Y29" s="109">
        <v>85</v>
      </c>
      <c r="Z29" s="109">
        <v>92</v>
      </c>
      <c r="AB29" s="114">
        <f t="shared" si="2"/>
        <v>0.29967426710097722</v>
      </c>
    </row>
    <row r="30" spans="1:28" x14ac:dyDescent="0.25">
      <c r="S30" s="112" t="s">
        <v>75</v>
      </c>
      <c r="T30" s="112"/>
      <c r="U30" s="113"/>
      <c r="V30" s="113">
        <v>25</v>
      </c>
      <c r="W30" s="113">
        <v>23</v>
      </c>
      <c r="X30" s="113">
        <v>29</v>
      </c>
      <c r="Y30" s="109">
        <v>23</v>
      </c>
      <c r="Z30" s="109">
        <v>20</v>
      </c>
      <c r="AB30" s="114">
        <f t="shared" si="2"/>
        <v>6.5146579804560262E-2</v>
      </c>
    </row>
    <row r="31" spans="1:28" x14ac:dyDescent="0.25">
      <c r="S31" s="112" t="s">
        <v>76</v>
      </c>
      <c r="T31" s="112"/>
      <c r="U31" s="113"/>
      <c r="V31" s="113">
        <v>20</v>
      </c>
      <c r="W31" s="113">
        <v>27</v>
      </c>
      <c r="X31" s="113">
        <v>26</v>
      </c>
      <c r="Y31" s="109">
        <v>49</v>
      </c>
      <c r="Z31" s="109">
        <v>13</v>
      </c>
      <c r="AB31" s="114">
        <f t="shared" si="2"/>
        <v>4.2345276872964167E-2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6</v>
      </c>
      <c r="W32" s="113">
        <v>5</v>
      </c>
      <c r="X32" s="113">
        <v>10</v>
      </c>
      <c r="Y32" s="109">
        <v>6</v>
      </c>
      <c r="Z32" s="109">
        <v>6</v>
      </c>
      <c r="AB32" s="114">
        <f t="shared" si="2"/>
        <v>1.9543973941368076E-2</v>
      </c>
    </row>
    <row r="33" spans="19:32" x14ac:dyDescent="0.25">
      <c r="S33" s="112" t="s">
        <v>78</v>
      </c>
      <c r="T33" s="112"/>
      <c r="U33" s="113"/>
      <c r="V33" s="113">
        <v>6</v>
      </c>
      <c r="W33" s="113">
        <v>6</v>
      </c>
      <c r="X33" s="113">
        <v>4</v>
      </c>
      <c r="Y33" s="109">
        <v>3</v>
      </c>
      <c r="Z33" s="109">
        <v>13</v>
      </c>
      <c r="AB33" s="114">
        <f t="shared" si="2"/>
        <v>4.2345276872964167E-2</v>
      </c>
    </row>
    <row r="34" spans="19:32" x14ac:dyDescent="0.25">
      <c r="S34" s="115" t="s">
        <v>53</v>
      </c>
      <c r="T34" s="115"/>
      <c r="U34" s="116"/>
      <c r="V34" s="116">
        <v>310</v>
      </c>
      <c r="W34" s="116">
        <v>337</v>
      </c>
      <c r="X34" s="116">
        <v>328</v>
      </c>
      <c r="Y34" s="117">
        <v>354</v>
      </c>
      <c r="Z34" s="117">
        <v>307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193</v>
      </c>
      <c r="W37" s="109">
        <v>211</v>
      </c>
      <c r="X37" s="109">
        <v>215</v>
      </c>
      <c r="Y37" s="109">
        <v>221</v>
      </c>
      <c r="Z37" s="109">
        <v>183</v>
      </c>
      <c r="AB37" s="129">
        <f>Z37/Z40*100</f>
        <v>81.696428571428569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28</v>
      </c>
      <c r="W38" s="109">
        <v>34</v>
      </c>
      <c r="X38" s="109">
        <v>31</v>
      </c>
      <c r="Y38" s="109">
        <v>37</v>
      </c>
      <c r="Z38" s="109">
        <v>41</v>
      </c>
      <c r="AB38" s="129">
        <f>Z38/Z40*100</f>
        <v>18.303571428571427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221</v>
      </c>
      <c r="W40" s="109">
        <v>245</v>
      </c>
      <c r="X40" s="109">
        <v>246</v>
      </c>
      <c r="Y40" s="109">
        <v>258</v>
      </c>
      <c r="Z40" s="109">
        <v>224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0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0</v>
      </c>
      <c r="W45" s="109">
        <v>0</v>
      </c>
      <c r="X45" s="109">
        <v>0</v>
      </c>
      <c r="Y45" s="109">
        <v>0</v>
      </c>
      <c r="Z45" s="109">
        <v>0</v>
      </c>
    </row>
    <row r="46" spans="19:32" x14ac:dyDescent="0.25">
      <c r="S46" s="112" t="s">
        <v>38</v>
      </c>
      <c r="T46" s="112"/>
      <c r="U46" s="109"/>
      <c r="V46" s="109">
        <v>0</v>
      </c>
      <c r="W46" s="109">
        <v>0</v>
      </c>
      <c r="X46" s="109">
        <v>0</v>
      </c>
      <c r="Y46" s="109">
        <v>0</v>
      </c>
      <c r="Z46" s="109">
        <v>7</v>
      </c>
    </row>
    <row r="47" spans="19:32" x14ac:dyDescent="0.25">
      <c r="S47" s="112" t="s">
        <v>39</v>
      </c>
      <c r="T47" s="112"/>
      <c r="U47" s="109"/>
      <c r="V47" s="109">
        <v>7</v>
      </c>
      <c r="W47" s="109">
        <v>12</v>
      </c>
      <c r="X47" s="109">
        <v>12</v>
      </c>
      <c r="Y47" s="109">
        <v>9</v>
      </c>
      <c r="Z47" s="109">
        <v>5</v>
      </c>
    </row>
    <row r="48" spans="19:32" x14ac:dyDescent="0.25">
      <c r="S48" s="112" t="s">
        <v>40</v>
      </c>
      <c r="T48" s="112"/>
      <c r="U48" s="109"/>
      <c r="V48" s="109">
        <v>40</v>
      </c>
      <c r="W48" s="109">
        <v>49</v>
      </c>
      <c r="X48" s="109">
        <v>31</v>
      </c>
      <c r="Y48" s="109">
        <v>36</v>
      </c>
      <c r="Z48" s="109">
        <v>40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38</v>
      </c>
      <c r="W49" s="109">
        <v>32</v>
      </c>
      <c r="X49" s="109">
        <v>40</v>
      </c>
      <c r="Y49" s="109">
        <v>37</v>
      </c>
      <c r="Z49" s="109">
        <v>29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Darwin Waterfront Precinct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37</v>
      </c>
      <c r="W50" s="109">
        <v>24</v>
      </c>
      <c r="X50" s="109">
        <v>30</v>
      </c>
      <c r="Y50" s="109">
        <v>25</v>
      </c>
      <c r="Z50" s="109">
        <v>17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12</v>
      </c>
      <c r="W51" s="109">
        <v>9</v>
      </c>
      <c r="X51" s="109">
        <v>17</v>
      </c>
      <c r="Y51" s="109">
        <v>23</v>
      </c>
      <c r="Z51" s="109">
        <v>14</v>
      </c>
    </row>
    <row r="52" spans="1:26" ht="15" customHeight="1" x14ac:dyDescent="0.25">
      <c r="S52" s="112" t="s">
        <v>44</v>
      </c>
      <c r="T52" s="112"/>
      <c r="U52" s="109"/>
      <c r="V52" s="109">
        <v>24</v>
      </c>
      <c r="W52" s="109">
        <v>15</v>
      </c>
      <c r="X52" s="109">
        <v>14</v>
      </c>
      <c r="Y52" s="109">
        <v>9</v>
      </c>
      <c r="Z52" s="109">
        <v>17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7</v>
      </c>
      <c r="W53" s="109">
        <v>12</v>
      </c>
      <c r="X53" s="109">
        <v>13</v>
      </c>
      <c r="Y53" s="109">
        <v>20</v>
      </c>
      <c r="Z53" s="109">
        <v>15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13</v>
      </c>
      <c r="W54" s="109">
        <v>14</v>
      </c>
      <c r="X54" s="109">
        <v>5</v>
      </c>
      <c r="Y54" s="109">
        <v>13</v>
      </c>
      <c r="Z54" s="109">
        <v>8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7</v>
      </c>
      <c r="W55" s="109">
        <v>9</v>
      </c>
      <c r="X55" s="109">
        <v>8</v>
      </c>
      <c r="Y55" s="109">
        <v>9</v>
      </c>
      <c r="Z55" s="109">
        <v>10</v>
      </c>
    </row>
    <row r="56" spans="1:26" ht="15" customHeight="1" x14ac:dyDescent="0.25">
      <c r="S56" s="112" t="s">
        <v>48</v>
      </c>
      <c r="T56" s="112"/>
      <c r="U56" s="109"/>
      <c r="V56" s="109">
        <v>0</v>
      </c>
      <c r="W56" s="109">
        <v>0</v>
      </c>
      <c r="X56" s="109">
        <v>6</v>
      </c>
      <c r="Y56" s="109">
        <v>3</v>
      </c>
      <c r="Z56" s="109">
        <v>8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5</v>
      </c>
      <c r="W57" s="109">
        <v>4</v>
      </c>
      <c r="X57" s="109">
        <v>4</v>
      </c>
      <c r="Y57" s="109">
        <v>2</v>
      </c>
      <c r="Z57" s="109">
        <v>0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0</v>
      </c>
      <c r="W58" s="109">
        <v>0</v>
      </c>
      <c r="X58" s="109">
        <v>0</v>
      </c>
      <c r="Y58" s="109">
        <v>0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0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0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190</v>
      </c>
      <c r="W61" s="109">
        <v>183</v>
      </c>
      <c r="X61" s="109">
        <v>179</v>
      </c>
      <c r="Y61" s="109">
        <v>186</v>
      </c>
      <c r="Z61" s="109">
        <v>182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0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0</v>
      </c>
      <c r="W64" s="109">
        <v>0</v>
      </c>
      <c r="X64" s="109">
        <v>0</v>
      </c>
      <c r="Y64" s="109">
        <v>1</v>
      </c>
      <c r="Z64" s="109">
        <v>0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Darwin Waterfront Precinct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5</v>
      </c>
      <c r="W65" s="109">
        <v>5</v>
      </c>
      <c r="X65" s="109">
        <v>0</v>
      </c>
      <c r="Y65" s="109">
        <v>0</v>
      </c>
      <c r="Z65" s="109">
        <v>6</v>
      </c>
    </row>
    <row r="66" spans="1:26" x14ac:dyDescent="0.25">
      <c r="S66" s="112" t="s">
        <v>39</v>
      </c>
      <c r="T66" s="112"/>
      <c r="U66" s="109"/>
      <c r="V66" s="109">
        <v>8</v>
      </c>
      <c r="W66" s="109">
        <v>8</v>
      </c>
      <c r="X66" s="109">
        <v>5</v>
      </c>
      <c r="Y66" s="109">
        <v>11</v>
      </c>
      <c r="Z66" s="109">
        <v>11</v>
      </c>
    </row>
    <row r="67" spans="1:26" x14ac:dyDescent="0.25">
      <c r="S67" s="112" t="s">
        <v>40</v>
      </c>
      <c r="T67" s="112"/>
      <c r="U67" s="109"/>
      <c r="V67" s="109">
        <v>36</v>
      </c>
      <c r="W67" s="109">
        <v>36</v>
      </c>
      <c r="X67" s="109">
        <v>43</v>
      </c>
      <c r="Y67" s="109">
        <v>48</v>
      </c>
      <c r="Z67" s="109">
        <v>20</v>
      </c>
    </row>
    <row r="68" spans="1:26" x14ac:dyDescent="0.25">
      <c r="S68" s="112" t="s">
        <v>41</v>
      </c>
      <c r="T68" s="112"/>
      <c r="U68" s="109"/>
      <c r="V68" s="109">
        <v>23</v>
      </c>
      <c r="W68" s="109">
        <v>23</v>
      </c>
      <c r="X68" s="109">
        <v>33</v>
      </c>
      <c r="Y68" s="109">
        <v>38</v>
      </c>
      <c r="Z68" s="109">
        <v>30</v>
      </c>
    </row>
    <row r="69" spans="1:26" x14ac:dyDescent="0.25">
      <c r="S69" s="112" t="s">
        <v>42</v>
      </c>
      <c r="T69" s="112"/>
      <c r="U69" s="109"/>
      <c r="V69" s="109">
        <v>9</v>
      </c>
      <c r="W69" s="109">
        <v>9</v>
      </c>
      <c r="X69" s="109">
        <v>16</v>
      </c>
      <c r="Y69" s="109">
        <v>27</v>
      </c>
      <c r="Z69" s="109">
        <v>15</v>
      </c>
    </row>
    <row r="70" spans="1:26" x14ac:dyDescent="0.25">
      <c r="S70" s="112" t="s">
        <v>43</v>
      </c>
      <c r="T70" s="112"/>
      <c r="U70" s="109"/>
      <c r="V70" s="109">
        <v>6</v>
      </c>
      <c r="W70" s="109">
        <v>6</v>
      </c>
      <c r="X70" s="109">
        <v>15</v>
      </c>
      <c r="Y70" s="109">
        <v>11</v>
      </c>
      <c r="Z70" s="109">
        <v>11</v>
      </c>
    </row>
    <row r="71" spans="1:26" x14ac:dyDescent="0.25">
      <c r="S71" s="112" t="s">
        <v>44</v>
      </c>
      <c r="T71" s="112"/>
      <c r="U71" s="109"/>
      <c r="V71" s="109">
        <v>10</v>
      </c>
      <c r="W71" s="109">
        <v>10</v>
      </c>
      <c r="X71" s="109">
        <v>4</v>
      </c>
      <c r="Y71" s="109">
        <v>7</v>
      </c>
      <c r="Z71" s="109">
        <v>12</v>
      </c>
    </row>
    <row r="72" spans="1:26" x14ac:dyDescent="0.25">
      <c r="S72" s="112" t="s">
        <v>45</v>
      </c>
      <c r="T72" s="112"/>
      <c r="U72" s="109"/>
      <c r="V72" s="109">
        <v>9</v>
      </c>
      <c r="W72" s="109">
        <v>9</v>
      </c>
      <c r="X72" s="109">
        <v>7</v>
      </c>
      <c r="Y72" s="109">
        <v>4</v>
      </c>
      <c r="Z72" s="109">
        <v>9</v>
      </c>
    </row>
    <row r="73" spans="1:26" x14ac:dyDescent="0.25">
      <c r="S73" s="112" t="s">
        <v>46</v>
      </c>
      <c r="T73" s="112"/>
      <c r="U73" s="109"/>
      <c r="V73" s="109">
        <v>7</v>
      </c>
      <c r="W73" s="109">
        <v>7</v>
      </c>
      <c r="X73" s="109">
        <v>10</v>
      </c>
      <c r="Y73" s="109">
        <v>7</v>
      </c>
      <c r="Z73" s="109">
        <v>5</v>
      </c>
    </row>
    <row r="74" spans="1:26" x14ac:dyDescent="0.25">
      <c r="S74" s="112" t="s">
        <v>47</v>
      </c>
      <c r="T74" s="112"/>
      <c r="U74" s="109"/>
      <c r="V74" s="109">
        <v>5</v>
      </c>
      <c r="W74" s="109">
        <v>5</v>
      </c>
      <c r="X74" s="109">
        <v>5</v>
      </c>
      <c r="Y74" s="109">
        <v>10</v>
      </c>
      <c r="Z74" s="109">
        <v>12</v>
      </c>
    </row>
    <row r="75" spans="1:26" x14ac:dyDescent="0.25">
      <c r="S75" s="112" t="s">
        <v>48</v>
      </c>
      <c r="T75" s="112"/>
      <c r="U75" s="109"/>
      <c r="V75" s="109">
        <v>0</v>
      </c>
      <c r="W75" s="109">
        <v>0</v>
      </c>
      <c r="X75" s="109">
        <v>3</v>
      </c>
      <c r="Y75" s="109">
        <v>0</v>
      </c>
      <c r="Z75" s="109">
        <v>0</v>
      </c>
    </row>
    <row r="76" spans="1:26" x14ac:dyDescent="0.25">
      <c r="S76" s="112" t="s">
        <v>49</v>
      </c>
      <c r="T76" s="112"/>
      <c r="U76" s="109"/>
      <c r="V76" s="109">
        <v>0</v>
      </c>
      <c r="W76" s="109">
        <v>0</v>
      </c>
      <c r="X76" s="109">
        <v>0</v>
      </c>
      <c r="Y76" s="109">
        <v>3</v>
      </c>
      <c r="Z76" s="109">
        <v>5</v>
      </c>
    </row>
    <row r="77" spans="1:26" x14ac:dyDescent="0.25">
      <c r="S77" s="112" t="s">
        <v>50</v>
      </c>
      <c r="T77" s="112"/>
      <c r="U77" s="109"/>
      <c r="V77" s="109">
        <v>0</v>
      </c>
      <c r="W77" s="109">
        <v>0</v>
      </c>
      <c r="X77" s="109">
        <v>0</v>
      </c>
      <c r="Y77" s="109">
        <v>1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120</v>
      </c>
      <c r="W80" s="109">
        <v>120</v>
      </c>
      <c r="X80" s="109">
        <v>151</v>
      </c>
      <c r="Y80" s="109">
        <v>168</v>
      </c>
      <c r="Z80" s="109">
        <v>131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Darwin Waterfront Precinct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36</v>
      </c>
      <c r="W83" s="109">
        <v>36</v>
      </c>
      <c r="X83" s="109">
        <v>35</v>
      </c>
      <c r="Y83" s="109">
        <v>39</v>
      </c>
      <c r="Z83" s="109">
        <v>36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43</v>
      </c>
      <c r="W84" s="109">
        <v>42</v>
      </c>
      <c r="X84" s="109">
        <v>32</v>
      </c>
      <c r="Y84" s="109">
        <v>37</v>
      </c>
      <c r="Z84" s="109">
        <v>27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15</v>
      </c>
      <c r="W85" s="109">
        <v>14</v>
      </c>
      <c r="X85" s="109">
        <v>12</v>
      </c>
      <c r="Y85" s="109">
        <v>9</v>
      </c>
      <c r="Z85" s="109">
        <v>11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308</v>
      </c>
      <c r="D86" s="93">
        <f t="shared" ref="D86:D91" si="4">AD4</f>
        <v>-0.12994350282485878</v>
      </c>
      <c r="E86" s="94">
        <f t="shared" ref="E86:E91" si="5">AD4</f>
        <v>-0.12994350282485878</v>
      </c>
      <c r="F86" s="93">
        <f t="shared" ref="F86:F91" si="6">AF4</f>
        <v>-6.4516129032258229E-3</v>
      </c>
      <c r="G86" s="94">
        <f t="shared" ref="G86:G91" si="7">AF4</f>
        <v>-6.4516129032258229E-3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16</v>
      </c>
      <c r="W86" s="109">
        <v>13</v>
      </c>
      <c r="X86" s="109">
        <v>20</v>
      </c>
      <c r="Y86" s="109">
        <v>14</v>
      </c>
      <c r="Z86" s="109">
        <v>21</v>
      </c>
    </row>
    <row r="87" spans="1:30" ht="15" customHeight="1" x14ac:dyDescent="0.25">
      <c r="A87" s="95" t="s">
        <v>4</v>
      </c>
      <c r="B87" s="48"/>
      <c r="C87" s="56" t="str">
        <f t="shared" si="3"/>
        <v>178</v>
      </c>
      <c r="D87" s="93">
        <f t="shared" si="4"/>
        <v>-4.3010752688172005E-2</v>
      </c>
      <c r="E87" s="94">
        <f t="shared" si="5"/>
        <v>-4.3010752688172005E-2</v>
      </c>
      <c r="F87" s="93">
        <f t="shared" si="6"/>
        <v>-6.8062827225130906E-2</v>
      </c>
      <c r="G87" s="94">
        <f t="shared" si="7"/>
        <v>-6.8062827225130906E-2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12</v>
      </c>
      <c r="W87" s="109">
        <v>8</v>
      </c>
      <c r="X87" s="109">
        <v>12</v>
      </c>
      <c r="Y87" s="109">
        <v>6</v>
      </c>
      <c r="Z87" s="109">
        <v>10</v>
      </c>
    </row>
    <row r="88" spans="1:30" ht="15" customHeight="1" x14ac:dyDescent="0.25">
      <c r="A88" s="95" t="s">
        <v>5</v>
      </c>
      <c r="B88" s="48"/>
      <c r="C88" s="56" t="str">
        <f t="shared" si="3"/>
        <v>127</v>
      </c>
      <c r="D88" s="93">
        <f t="shared" si="4"/>
        <v>-0.24404761904761907</v>
      </c>
      <c r="E88" s="94">
        <f t="shared" si="5"/>
        <v>-0.24404761904761907</v>
      </c>
      <c r="F88" s="93">
        <f t="shared" si="6"/>
        <v>4.9586776859504189E-2</v>
      </c>
      <c r="G88" s="94">
        <f t="shared" si="7"/>
        <v>4.9586776859504189E-2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4</v>
      </c>
      <c r="W88" s="109">
        <v>0</v>
      </c>
      <c r="X88" s="109">
        <v>0</v>
      </c>
      <c r="Y88" s="109">
        <v>0</v>
      </c>
      <c r="Z88" s="109">
        <v>8</v>
      </c>
    </row>
    <row r="89" spans="1:30" ht="15" customHeight="1" x14ac:dyDescent="0.25">
      <c r="A89" s="48" t="s">
        <v>6</v>
      </c>
      <c r="B89" s="48"/>
      <c r="C89" s="56" t="str">
        <f t="shared" si="3"/>
        <v>229</v>
      </c>
      <c r="D89" s="93">
        <f t="shared" si="4"/>
        <v>-0.10196078431372546</v>
      </c>
      <c r="E89" s="94">
        <f t="shared" si="5"/>
        <v>-0.10196078431372546</v>
      </c>
      <c r="F89" s="93">
        <f t="shared" si="6"/>
        <v>1.777777777777767E-2</v>
      </c>
      <c r="G89" s="94">
        <f t="shared" si="7"/>
        <v>1.777777777777767E-2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3</v>
      </c>
      <c r="W89" s="109">
        <v>0</v>
      </c>
      <c r="X89" s="109">
        <v>0</v>
      </c>
      <c r="Y89" s="109">
        <v>0</v>
      </c>
      <c r="Z89" s="109">
        <v>0</v>
      </c>
    </row>
    <row r="90" spans="1:30" ht="15" customHeight="1" x14ac:dyDescent="0.25">
      <c r="A90" s="48" t="s">
        <v>96</v>
      </c>
      <c r="B90" s="48"/>
      <c r="C90" s="56" t="str">
        <f t="shared" si="3"/>
        <v>$90,736</v>
      </c>
      <c r="D90" s="93">
        <f t="shared" si="4"/>
        <v>5.6279576026029732E-2</v>
      </c>
      <c r="E90" s="94">
        <f t="shared" si="5"/>
        <v>5.6279576026029732E-2</v>
      </c>
      <c r="F90" s="93">
        <f t="shared" si="6"/>
        <v>6.5761962366396531E-2</v>
      </c>
      <c r="G90" s="94">
        <f t="shared" si="7"/>
        <v>6.5761962366396531E-2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0</v>
      </c>
      <c r="W90" s="109">
        <v>6</v>
      </c>
      <c r="X90" s="109">
        <v>4</v>
      </c>
      <c r="Y90" s="109">
        <v>4</v>
      </c>
      <c r="Z90" s="109">
        <v>0</v>
      </c>
    </row>
    <row r="91" spans="1:30" ht="15" customHeight="1" x14ac:dyDescent="0.25">
      <c r="A91" s="48" t="s">
        <v>7</v>
      </c>
      <c r="B91" s="48"/>
      <c r="C91" s="56" t="str">
        <f t="shared" si="3"/>
        <v>$24.7 mil</v>
      </c>
      <c r="D91" s="93">
        <f t="shared" si="4"/>
        <v>-0.10558870258895381</v>
      </c>
      <c r="E91" s="94">
        <f t="shared" si="5"/>
        <v>-0.10558870258895381</v>
      </c>
      <c r="F91" s="93">
        <f t="shared" si="6"/>
        <v>-0.10930287372186931</v>
      </c>
      <c r="G91" s="94">
        <f t="shared" si="7"/>
        <v>-0.10930287372186931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138</v>
      </c>
      <c r="W91" s="109">
        <v>147</v>
      </c>
      <c r="X91" s="109">
        <v>135</v>
      </c>
      <c r="Y91" s="109">
        <v>143</v>
      </c>
      <c r="Z91" s="109">
        <v>135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19</v>
      </c>
      <c r="W93" s="109">
        <v>22</v>
      </c>
      <c r="X93" s="109">
        <v>22</v>
      </c>
      <c r="Y93" s="109">
        <v>22</v>
      </c>
      <c r="Z93" s="109">
        <v>22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21</v>
      </c>
      <c r="W94" s="109">
        <v>25</v>
      </c>
      <c r="X94" s="109">
        <v>34</v>
      </c>
      <c r="Y94" s="109">
        <v>34</v>
      </c>
      <c r="Z94" s="109">
        <v>27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0</v>
      </c>
      <c r="W95" s="109">
        <v>0</v>
      </c>
      <c r="X95" s="109">
        <v>5</v>
      </c>
      <c r="Y95" s="109">
        <v>3</v>
      </c>
      <c r="Z95" s="109">
        <v>0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16</v>
      </c>
      <c r="W96" s="109">
        <v>11</v>
      </c>
      <c r="X96" s="109">
        <v>19</v>
      </c>
      <c r="Y96" s="109">
        <v>14</v>
      </c>
      <c r="Z96" s="109">
        <v>12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20</v>
      </c>
      <c r="W97" s="109">
        <v>20</v>
      </c>
      <c r="X97" s="109">
        <v>17</v>
      </c>
      <c r="Y97" s="109">
        <v>21</v>
      </c>
      <c r="Z97" s="109">
        <v>17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5</v>
      </c>
      <c r="W98" s="109">
        <v>12</v>
      </c>
      <c r="X98" s="109">
        <v>6</v>
      </c>
      <c r="Y98" s="109">
        <v>6</v>
      </c>
      <c r="Z98" s="109">
        <v>6</v>
      </c>
    </row>
    <row r="99" spans="1:32" ht="15" customHeight="1" x14ac:dyDescent="0.25">
      <c r="S99" s="112" t="s">
        <v>130</v>
      </c>
      <c r="T99" s="112"/>
      <c r="U99" s="109"/>
      <c r="V99" s="109">
        <v>0</v>
      </c>
      <c r="W99" s="109">
        <v>0</v>
      </c>
      <c r="X99" s="109">
        <v>0</v>
      </c>
      <c r="Y99" s="109">
        <v>0</v>
      </c>
      <c r="Z99" s="109">
        <v>0</v>
      </c>
    </row>
    <row r="100" spans="1:32" ht="15" customHeight="1" x14ac:dyDescent="0.25">
      <c r="S100" s="112" t="s">
        <v>58</v>
      </c>
      <c r="T100" s="112"/>
      <c r="U100" s="109"/>
      <c r="V100" s="109">
        <v>5</v>
      </c>
      <c r="W100" s="109">
        <v>5</v>
      </c>
      <c r="X100" s="109">
        <v>0</v>
      </c>
      <c r="Y100" s="109">
        <v>0</v>
      </c>
      <c r="Z100" s="109">
        <v>0</v>
      </c>
    </row>
    <row r="101" spans="1:32" x14ac:dyDescent="0.25">
      <c r="A101" s="16"/>
      <c r="S101" s="115" t="s">
        <v>53</v>
      </c>
      <c r="T101" s="115"/>
      <c r="U101" s="109"/>
      <c r="V101" s="109">
        <v>88</v>
      </c>
      <c r="W101" s="109">
        <v>102</v>
      </c>
      <c r="X101" s="109">
        <v>107</v>
      </c>
      <c r="Y101" s="109">
        <v>113</v>
      </c>
      <c r="Z101" s="109">
        <v>93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163</v>
      </c>
      <c r="W104" s="109">
        <v>176</v>
      </c>
      <c r="X104" s="109">
        <v>157</v>
      </c>
      <c r="Y104" s="109">
        <v>201</v>
      </c>
      <c r="Z104" s="109">
        <v>175</v>
      </c>
      <c r="AB104" s="106" t="str">
        <f>TEXT(Z104,"###,###")</f>
        <v>175</v>
      </c>
      <c r="AD104" s="127">
        <f>Z104/($Z$4)*100</f>
        <v>56.81818181818182</v>
      </c>
      <c r="AF104" s="106"/>
    </row>
    <row r="105" spans="1:32" x14ac:dyDescent="0.25">
      <c r="S105" s="112" t="s">
        <v>17</v>
      </c>
      <c r="T105" s="112"/>
      <c r="U105" s="109"/>
      <c r="V105" s="109">
        <v>107</v>
      </c>
      <c r="W105" s="109">
        <v>110</v>
      </c>
      <c r="X105" s="109">
        <v>119</v>
      </c>
      <c r="Y105" s="109">
        <v>139</v>
      </c>
      <c r="Z105" s="109">
        <v>121</v>
      </c>
      <c r="AB105" s="106" t="str">
        <f>TEXT(Z105,"###,###")</f>
        <v>121</v>
      </c>
      <c r="AD105" s="127">
        <f>Z105/($Z$4)*100</f>
        <v>39.285714285714285</v>
      </c>
      <c r="AF105" s="106"/>
    </row>
    <row r="106" spans="1:32" x14ac:dyDescent="0.25">
      <c r="S106" s="115" t="s">
        <v>53</v>
      </c>
      <c r="T106" s="115"/>
      <c r="U106" s="117"/>
      <c r="V106" s="117">
        <v>270</v>
      </c>
      <c r="W106" s="117">
        <v>286</v>
      </c>
      <c r="X106" s="117">
        <v>276</v>
      </c>
      <c r="Y106" s="117">
        <v>340</v>
      </c>
      <c r="Z106" s="117">
        <v>296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18</v>
      </c>
      <c r="W108" s="109">
        <v>22</v>
      </c>
      <c r="X108" s="109">
        <v>23</v>
      </c>
      <c r="Y108" s="109">
        <v>31</v>
      </c>
      <c r="Z108" s="109">
        <v>30</v>
      </c>
      <c r="AB108" s="106" t="str">
        <f>TEXT(Z108,"###,###")</f>
        <v>30</v>
      </c>
      <c r="AD108" s="127">
        <f>Z108/($Z$4)*100</f>
        <v>9.7402597402597415</v>
      </c>
      <c r="AF108" s="106"/>
    </row>
    <row r="109" spans="1:32" x14ac:dyDescent="0.25">
      <c r="S109" s="112" t="s">
        <v>20</v>
      </c>
      <c r="T109" s="112"/>
      <c r="U109" s="109"/>
      <c r="V109" s="109">
        <v>28</v>
      </c>
      <c r="W109" s="109">
        <v>44</v>
      </c>
      <c r="X109" s="109">
        <v>40</v>
      </c>
      <c r="Y109" s="109">
        <v>33</v>
      </c>
      <c r="Z109" s="109">
        <v>36</v>
      </c>
      <c r="AB109" s="106" t="str">
        <f>TEXT(Z109,"###,###")</f>
        <v>36</v>
      </c>
      <c r="AD109" s="127">
        <f>Z109/($Z$4)*100</f>
        <v>11.688311688311687</v>
      </c>
      <c r="AF109" s="106"/>
    </row>
    <row r="110" spans="1:32" x14ac:dyDescent="0.25">
      <c r="S110" s="112" t="s">
        <v>21</v>
      </c>
      <c r="T110" s="112"/>
      <c r="U110" s="109"/>
      <c r="V110" s="109">
        <v>70</v>
      </c>
      <c r="W110" s="109">
        <v>55</v>
      </c>
      <c r="X110" s="109">
        <v>60</v>
      </c>
      <c r="Y110" s="109">
        <v>73</v>
      </c>
      <c r="Z110" s="109">
        <v>63</v>
      </c>
      <c r="AB110" s="106" t="str">
        <f>TEXT(Z110,"###,###")</f>
        <v>63</v>
      </c>
      <c r="AD110" s="127">
        <f>Z110/($Z$4)*100</f>
        <v>20.454545454545457</v>
      </c>
      <c r="AF110" s="106"/>
    </row>
    <row r="111" spans="1:32" x14ac:dyDescent="0.25">
      <c r="S111" s="112" t="s">
        <v>22</v>
      </c>
      <c r="T111" s="112"/>
      <c r="U111" s="109"/>
      <c r="V111" s="109">
        <v>174</v>
      </c>
      <c r="W111" s="109">
        <v>196</v>
      </c>
      <c r="X111" s="109">
        <v>180</v>
      </c>
      <c r="Y111" s="109">
        <v>203</v>
      </c>
      <c r="Z111" s="109">
        <v>166</v>
      </c>
      <c r="AB111" s="106" t="str">
        <f>TEXT(Z111,"###,###")</f>
        <v>166</v>
      </c>
      <c r="AD111" s="127">
        <f>Z111/($Z$4)*100</f>
        <v>53.896103896103895</v>
      </c>
      <c r="AF111" s="106"/>
    </row>
    <row r="112" spans="1:32" x14ac:dyDescent="0.25">
      <c r="S112" s="115" t="s">
        <v>53</v>
      </c>
      <c r="T112" s="115"/>
      <c r="U112" s="109"/>
      <c r="V112" s="109">
        <v>310</v>
      </c>
      <c r="W112" s="109">
        <v>331</v>
      </c>
      <c r="X112" s="109">
        <v>330</v>
      </c>
      <c r="Y112" s="109">
        <v>354</v>
      </c>
      <c r="Z112" s="109">
        <v>310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39.15</v>
      </c>
      <c r="W118" s="128">
        <v>38</v>
      </c>
      <c r="X118" s="128">
        <v>38.69</v>
      </c>
      <c r="Y118" s="128">
        <v>38.549999999999997</v>
      </c>
      <c r="Z118" s="128">
        <v>40.22</v>
      </c>
      <c r="AB118" s="106" t="str">
        <f>TEXT(Z118,"##.0")</f>
        <v>40.2</v>
      </c>
    </row>
    <row r="120" spans="19:32" x14ac:dyDescent="0.25">
      <c r="S120" s="98" t="s">
        <v>98</v>
      </c>
      <c r="T120" s="109"/>
      <c r="U120" s="109"/>
      <c r="V120" s="109">
        <v>213</v>
      </c>
      <c r="W120" s="109">
        <v>231</v>
      </c>
      <c r="X120" s="109">
        <v>220</v>
      </c>
      <c r="Y120" s="109">
        <v>239</v>
      </c>
      <c r="Z120" s="109">
        <v>216</v>
      </c>
      <c r="AB120" s="106" t="str">
        <f>TEXT(Z120,"###,###")</f>
        <v>216</v>
      </c>
    </row>
    <row r="121" spans="19:32" x14ac:dyDescent="0.25">
      <c r="S121" s="98" t="s">
        <v>99</v>
      </c>
      <c r="T121" s="109"/>
      <c r="U121" s="109"/>
      <c r="V121" s="109">
        <v>3</v>
      </c>
      <c r="W121" s="109">
        <v>4</v>
      </c>
      <c r="X121" s="109">
        <v>7</v>
      </c>
      <c r="Y121" s="109">
        <v>4</v>
      </c>
      <c r="Z121" s="109">
        <v>4</v>
      </c>
      <c r="AB121" s="106" t="str">
        <f>TEXT(Z121,"###,###")</f>
        <v>4</v>
      </c>
    </row>
    <row r="122" spans="19:32" x14ac:dyDescent="0.25">
      <c r="S122" s="98" t="s">
        <v>100</v>
      </c>
      <c r="T122" s="109"/>
      <c r="U122" s="109"/>
      <c r="V122" s="109">
        <v>9</v>
      </c>
      <c r="W122" s="109">
        <v>9</v>
      </c>
      <c r="X122" s="109">
        <v>17</v>
      </c>
      <c r="Y122" s="109">
        <v>17</v>
      </c>
      <c r="Z122" s="109">
        <v>3</v>
      </c>
      <c r="AB122" s="106" t="str">
        <f>TEXT(Z122,"###,###")</f>
        <v>3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222</v>
      </c>
      <c r="W124" s="109">
        <v>240</v>
      </c>
      <c r="X124" s="109">
        <v>237</v>
      </c>
      <c r="Y124" s="109">
        <v>256</v>
      </c>
      <c r="Z124" s="109">
        <v>219</v>
      </c>
      <c r="AB124" s="106" t="str">
        <f>TEXT(Z124,"###,###")</f>
        <v>219</v>
      </c>
      <c r="AD124" s="124">
        <f>Z124/$Z$7*100</f>
        <v>95.633187772925766</v>
      </c>
    </row>
    <row r="125" spans="19:32" x14ac:dyDescent="0.25">
      <c r="S125" s="98" t="s">
        <v>102</v>
      </c>
      <c r="T125" s="109"/>
      <c r="U125" s="109"/>
      <c r="V125" s="109">
        <v>12</v>
      </c>
      <c r="W125" s="109">
        <v>13</v>
      </c>
      <c r="X125" s="109">
        <v>24</v>
      </c>
      <c r="Y125" s="109">
        <v>21</v>
      </c>
      <c r="Z125" s="109">
        <v>7</v>
      </c>
      <c r="AB125" s="106" t="str">
        <f>TEXT(Z125,"###,###")</f>
        <v>7</v>
      </c>
      <c r="AD125" s="124">
        <f>Z125/$Z$7*100</f>
        <v>3.0567685589519651</v>
      </c>
    </row>
    <row r="127" spans="19:32" x14ac:dyDescent="0.25">
      <c r="S127" s="98" t="s">
        <v>103</v>
      </c>
      <c r="T127" s="109"/>
      <c r="U127" s="109"/>
      <c r="V127" s="109">
        <v>139</v>
      </c>
      <c r="W127" s="109">
        <v>143</v>
      </c>
      <c r="X127" s="109">
        <v>141</v>
      </c>
      <c r="Y127" s="109">
        <v>144</v>
      </c>
      <c r="Z127" s="109">
        <v>137</v>
      </c>
      <c r="AB127" s="106" t="str">
        <f>TEXT(Z127,"###,###")</f>
        <v>137</v>
      </c>
      <c r="AD127" s="124">
        <f>Z127/$Z$7*100</f>
        <v>59.825327510917027</v>
      </c>
    </row>
    <row r="128" spans="19:32" x14ac:dyDescent="0.25">
      <c r="S128" s="98" t="s">
        <v>104</v>
      </c>
      <c r="T128" s="109"/>
      <c r="U128" s="109"/>
      <c r="V128" s="109">
        <v>83</v>
      </c>
      <c r="W128" s="109">
        <v>100</v>
      </c>
      <c r="X128" s="109">
        <v>110</v>
      </c>
      <c r="Y128" s="109">
        <v>110</v>
      </c>
      <c r="Z128" s="109">
        <v>93</v>
      </c>
      <c r="AB128" s="106" t="str">
        <f>TEXT(Z128,"###,###")</f>
        <v>93</v>
      </c>
      <c r="AD128" s="124">
        <f>Z128/$Z$7*100</f>
        <v>40.611353711790393</v>
      </c>
    </row>
    <row r="130" spans="19:20" x14ac:dyDescent="0.25">
      <c r="S130" s="98" t="s">
        <v>156</v>
      </c>
      <c r="T130" s="124">
        <v>94.32314410480349</v>
      </c>
    </row>
    <row r="131" spans="19:20" x14ac:dyDescent="0.25">
      <c r="S131" s="98" t="s">
        <v>157</v>
      </c>
      <c r="T131" s="124">
        <v>1.7467248908296942</v>
      </c>
    </row>
    <row r="132" spans="19:20" x14ac:dyDescent="0.25">
      <c r="S132" s="98" t="s">
        <v>158</v>
      </c>
      <c r="T132" s="124">
        <v>1.3100436681222707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E8935D-C3AF-4E66-B6D1-94AEF7DEE44F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A6D4F609-C0EE-46B0-B9E9-4E1E9592B35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A2EF4E9D-B881-448E-937F-C58AD2A4150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C6DE08AC-2B98-4EEB-B1D3-5757DB82F77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139D-0F30-40C8-8BFE-2EA413D66DC9}">
  <sheetPr codeName="Sheet1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1.7109375" customWidth="1"/>
    <col min="4" max="4" width="7.42578125" bestFit="1" customWidth="1"/>
    <col min="5" max="5" width="5" customWidth="1"/>
    <col min="6" max="6" width="5.710937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98" bestFit="1" customWidth="1"/>
    <col min="20" max="20" width="13.85546875" style="98" bestFit="1" customWidth="1"/>
    <col min="21" max="21" width="14" style="98" customWidth="1"/>
    <col min="22" max="26" width="13.85546875" style="98" bestFit="1" customWidth="1"/>
    <col min="27" max="27" width="4" style="98" customWidth="1"/>
    <col min="28" max="28" width="11.5703125" style="98" bestFit="1" customWidth="1"/>
    <col min="29" max="29" width="4.140625" style="98" customWidth="1"/>
    <col min="30" max="30" width="11.5703125" style="98" bestFit="1" customWidth="1"/>
    <col min="31" max="31" width="4.42578125" style="98" customWidth="1"/>
    <col min="32" max="32" width="10.28515625" style="98" bestFit="1" customWidth="1"/>
    <col min="33" max="33" width="4.85546875" customWidth="1"/>
  </cols>
  <sheetData>
    <row r="1" spans="1:32" ht="60" customHeight="1" x14ac:dyDescent="0.3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S1" s="96" t="s">
        <v>111</v>
      </c>
      <c r="T1" s="96"/>
      <c r="U1" s="96"/>
      <c r="V1" s="96"/>
      <c r="W1" s="96"/>
      <c r="X1" s="96"/>
      <c r="Y1" s="97" t="s">
        <v>142</v>
      </c>
      <c r="Z1" s="97"/>
      <c r="AB1" s="99"/>
      <c r="AC1" s="99"/>
      <c r="AD1" s="99"/>
      <c r="AE1" s="99"/>
      <c r="AF1" s="99"/>
    </row>
    <row r="2" spans="1:32" ht="19.5" customHeight="1" x14ac:dyDescent="0.3">
      <c r="A2" s="57" t="str">
        <f>'State data for spotlight'!$C$3&amp;" Jobs in Australia Spotlights by LGA"</f>
        <v>Northern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96"/>
      <c r="T2" s="100" t="s">
        <v>59</v>
      </c>
      <c r="U2" s="100" t="s">
        <v>89</v>
      </c>
      <c r="V2" s="100" t="s">
        <v>125</v>
      </c>
      <c r="W2" s="100" t="s">
        <v>134</v>
      </c>
      <c r="X2" s="100" t="s">
        <v>155</v>
      </c>
      <c r="Y2" s="100" t="s">
        <v>163</v>
      </c>
      <c r="Z2" s="100" t="s">
        <v>169</v>
      </c>
      <c r="AB2" s="142" t="str">
        <f>$Z$2</f>
        <v>2021-22</v>
      </c>
      <c r="AC2" s="142"/>
      <c r="AD2" s="142"/>
      <c r="AE2" s="142"/>
      <c r="AF2" s="142"/>
    </row>
    <row r="3" spans="1:32" ht="15" customHeight="1" x14ac:dyDescent="0.25">
      <c r="A3" s="19" t="s">
        <v>168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1"/>
      <c r="U3" s="98" t="s">
        <v>111</v>
      </c>
      <c r="Y3" s="102" t="s">
        <v>142</v>
      </c>
      <c r="Z3" s="102"/>
      <c r="AB3" s="103" t="s">
        <v>24</v>
      </c>
      <c r="AD3" s="103" t="s">
        <v>25</v>
      </c>
      <c r="AF3" s="103" t="s">
        <v>26</v>
      </c>
    </row>
    <row r="4" spans="1:32" ht="15" customHeight="1" x14ac:dyDescent="0.25">
      <c r="A4" s="22" t="str">
        <f>"Table "&amp;$Y$3&amp;" "&amp;$U$3&amp;", "&amp;'State data for spotlight'!$C$3&amp;", "&amp;$Z$2</f>
        <v>Table 13.8 East Arnhem, Northern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4" t="s">
        <v>27</v>
      </c>
      <c r="T4" s="105"/>
      <c r="U4" s="105"/>
      <c r="V4" s="105">
        <v>954</v>
      </c>
      <c r="W4" s="105">
        <v>1828</v>
      </c>
      <c r="X4" s="105">
        <v>1710</v>
      </c>
      <c r="Y4" s="105">
        <v>1352</v>
      </c>
      <c r="Z4" s="105">
        <v>1435</v>
      </c>
      <c r="AB4" s="106" t="str">
        <f>TEXT(Z4,"###,###")</f>
        <v>1,435</v>
      </c>
      <c r="AD4" s="107">
        <f>Z4/Y4-1</f>
        <v>6.1390532544378651E-2</v>
      </c>
      <c r="AF4" s="107">
        <f>Z4/V4-1</f>
        <v>0.50419287211740049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08" t="s">
        <v>81</v>
      </c>
      <c r="T5" s="105"/>
      <c r="U5" s="105"/>
      <c r="V5" s="105">
        <v>510</v>
      </c>
      <c r="W5" s="105">
        <v>921</v>
      </c>
      <c r="X5" s="105">
        <v>855</v>
      </c>
      <c r="Y5" s="105">
        <v>684</v>
      </c>
      <c r="Z5" s="105">
        <v>709</v>
      </c>
      <c r="AB5" s="106" t="str">
        <f>TEXT(Z5,"###,###")</f>
        <v>709</v>
      </c>
      <c r="AD5" s="107">
        <f t="shared" ref="AD5:AD9" si="0">Z5/Y5-1</f>
        <v>3.654970760233911E-2</v>
      </c>
      <c r="AF5" s="107">
        <f t="shared" ref="AF5:AF9" si="1">Z5/V5-1</f>
        <v>0.3901960784313725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08" t="s">
        <v>82</v>
      </c>
      <c r="T6" s="105"/>
      <c r="U6" s="105"/>
      <c r="V6" s="105">
        <v>446</v>
      </c>
      <c r="W6" s="105">
        <v>910</v>
      </c>
      <c r="X6" s="105">
        <v>855</v>
      </c>
      <c r="Y6" s="105">
        <v>664</v>
      </c>
      <c r="Z6" s="105">
        <v>722</v>
      </c>
      <c r="AB6" s="106" t="str">
        <f>TEXT(Z6,"###,###")</f>
        <v>722</v>
      </c>
      <c r="AD6" s="107">
        <f t="shared" si="0"/>
        <v>8.7349397590361422E-2</v>
      </c>
      <c r="AF6" s="107">
        <f t="shared" si="1"/>
        <v>0.6188340807174888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4" t="s">
        <v>6</v>
      </c>
      <c r="T7" s="105"/>
      <c r="U7" s="105"/>
      <c r="V7" s="105">
        <v>748</v>
      </c>
      <c r="W7" s="105">
        <v>1400</v>
      </c>
      <c r="X7" s="105">
        <v>1303</v>
      </c>
      <c r="Y7" s="105">
        <v>981</v>
      </c>
      <c r="Z7" s="105">
        <v>1008</v>
      </c>
      <c r="AB7" s="106" t="str">
        <f>TEXT(Z7,"###,###")</f>
        <v>1,008</v>
      </c>
      <c r="AD7" s="107">
        <f t="shared" si="0"/>
        <v>2.7522935779816571E-2</v>
      </c>
      <c r="AF7" s="107">
        <f t="shared" si="1"/>
        <v>0.34759358288770059</v>
      </c>
    </row>
    <row r="8" spans="1:32" ht="17.25" customHeight="1" x14ac:dyDescent="0.25">
      <c r="A8" s="61" t="s">
        <v>12</v>
      </c>
      <c r="B8" s="62"/>
      <c r="C8" s="28"/>
      <c r="D8" s="63" t="str">
        <f>AB4</f>
        <v>1,435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1,008</v>
      </c>
      <c r="P8" s="64"/>
      <c r="S8" s="104" t="s">
        <v>83</v>
      </c>
      <c r="T8" s="105"/>
      <c r="U8" s="105"/>
      <c r="V8" s="105">
        <v>22995</v>
      </c>
      <c r="W8" s="105">
        <v>21202.34</v>
      </c>
      <c r="X8" s="105">
        <v>20353.64</v>
      </c>
      <c r="Y8" s="105">
        <v>20166.82</v>
      </c>
      <c r="Z8" s="105">
        <v>19206.900000000001</v>
      </c>
      <c r="AB8" s="106" t="str">
        <f>TEXT(Z8,"$###,###")</f>
        <v>$19,207</v>
      </c>
      <c r="AD8" s="107">
        <f t="shared" si="0"/>
        <v>-4.7598976933398429E-2</v>
      </c>
      <c r="AF8" s="107">
        <f t="shared" si="1"/>
        <v>-0.16473581213307231</v>
      </c>
    </row>
    <row r="9" spans="1:32" x14ac:dyDescent="0.25">
      <c r="A9" s="29" t="s">
        <v>14</v>
      </c>
      <c r="B9" s="68"/>
      <c r="C9" s="69"/>
      <c r="D9" s="70">
        <f>AD104</f>
        <v>65.505226480836228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50.099206349206348</v>
      </c>
      <c r="P9" s="71" t="s">
        <v>84</v>
      </c>
      <c r="S9" s="104" t="s">
        <v>7</v>
      </c>
      <c r="T9" s="105"/>
      <c r="U9" s="105"/>
      <c r="V9" s="105">
        <v>28222840</v>
      </c>
      <c r="W9" s="105">
        <v>48084388</v>
      </c>
      <c r="X9" s="105">
        <v>43686815</v>
      </c>
      <c r="Y9" s="105">
        <v>33911513</v>
      </c>
      <c r="Z9" s="105">
        <v>33267796</v>
      </c>
      <c r="AB9" s="106" t="str">
        <f>TEXT(Z9/1000000,"$#,###.0")&amp;" mil"</f>
        <v>$33.3 mil</v>
      </c>
      <c r="AD9" s="107">
        <f t="shared" si="0"/>
        <v>-1.8982255377399393E-2</v>
      </c>
      <c r="AF9" s="107">
        <f t="shared" si="1"/>
        <v>0.17875437057362054</v>
      </c>
    </row>
    <row r="10" spans="1:32" x14ac:dyDescent="0.25">
      <c r="A10" s="29" t="s">
        <v>17</v>
      </c>
      <c r="B10" s="68"/>
      <c r="C10" s="69"/>
      <c r="D10" s="70">
        <f>AD105</f>
        <v>33.10104529616725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49.702380952380956</v>
      </c>
      <c r="P10" s="71" t="s">
        <v>84</v>
      </c>
      <c r="S10" s="104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97.718253968253961</v>
      </c>
      <c r="P11" s="71" t="s">
        <v>84</v>
      </c>
      <c r="S11" s="104" t="s">
        <v>29</v>
      </c>
      <c r="T11" s="109"/>
      <c r="U11" s="109"/>
      <c r="V11" s="109">
        <v>940</v>
      </c>
      <c r="W11" s="109">
        <v>1801</v>
      </c>
      <c r="X11" s="109">
        <v>1685</v>
      </c>
      <c r="Y11" s="109">
        <v>1327</v>
      </c>
      <c r="Z11" s="109">
        <v>1415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0.3968253968253968</v>
      </c>
      <c r="P12" s="71" t="s">
        <v>84</v>
      </c>
      <c r="S12" s="104" t="s">
        <v>30</v>
      </c>
      <c r="T12" s="109"/>
      <c r="U12" s="109"/>
      <c r="V12" s="109">
        <v>15</v>
      </c>
      <c r="W12" s="109">
        <v>26</v>
      </c>
      <c r="X12" s="109">
        <v>29</v>
      </c>
      <c r="Y12" s="109">
        <v>25</v>
      </c>
      <c r="Z12" s="109">
        <v>16</v>
      </c>
    </row>
    <row r="13" spans="1:32" ht="15" customHeight="1" x14ac:dyDescent="0.25">
      <c r="A13" s="29" t="s">
        <v>19</v>
      </c>
      <c r="B13" s="69"/>
      <c r="C13" s="69"/>
      <c r="D13" s="70">
        <f>AD108</f>
        <v>3.1358885017421603</v>
      </c>
      <c r="E13" s="71" t="s">
        <v>84</v>
      </c>
      <c r="F13" s="23"/>
      <c r="G13" s="143" t="s">
        <v>159</v>
      </c>
      <c r="H13" s="144"/>
      <c r="I13" s="144"/>
      <c r="J13" s="144"/>
      <c r="K13" s="144"/>
      <c r="L13" s="144"/>
      <c r="M13" s="78"/>
      <c r="N13" s="69"/>
      <c r="O13" s="70">
        <f>T132</f>
        <v>1.4880952380952379</v>
      </c>
      <c r="P13" s="71" t="s">
        <v>84</v>
      </c>
      <c r="S13" s="104"/>
      <c r="T13" s="104"/>
      <c r="AB13" s="110"/>
    </row>
    <row r="14" spans="1:32" ht="15" customHeight="1" x14ac:dyDescent="0.25">
      <c r="A14" s="29" t="s">
        <v>20</v>
      </c>
      <c r="B14" s="69"/>
      <c r="C14" s="69"/>
      <c r="D14" s="70">
        <f>AD109</f>
        <v>17.630662020905923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39.4</v>
      </c>
      <c r="P14" s="71" t="s">
        <v>95</v>
      </c>
      <c r="S14" s="111" t="s">
        <v>31</v>
      </c>
      <c r="T14" s="111"/>
      <c r="U14" s="103"/>
      <c r="V14" s="103"/>
      <c r="W14" s="103"/>
      <c r="X14" s="103"/>
      <c r="Y14" s="103"/>
      <c r="Z14" s="103"/>
      <c r="AB14" s="111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27.804878048780491</v>
      </c>
      <c r="E15" s="71" t="s">
        <v>84</v>
      </c>
      <c r="F15" s="23"/>
      <c r="G15" s="32" t="s">
        <v>153</v>
      </c>
      <c r="H15" s="69"/>
      <c r="I15" s="69"/>
      <c r="J15" s="69"/>
      <c r="K15" s="79"/>
      <c r="L15" s="69"/>
      <c r="M15" s="69"/>
      <c r="N15" s="69"/>
      <c r="O15" s="70">
        <f>AB38</f>
        <v>17.775571002979145</v>
      </c>
      <c r="P15" s="71" t="s">
        <v>84</v>
      </c>
      <c r="S15" s="112" t="s">
        <v>60</v>
      </c>
      <c r="T15" s="112"/>
      <c r="U15" s="113"/>
      <c r="V15" s="113">
        <v>0</v>
      </c>
      <c r="W15" s="113">
        <v>4</v>
      </c>
      <c r="X15" s="113">
        <v>6</v>
      </c>
      <c r="Y15" s="109">
        <v>3</v>
      </c>
      <c r="Z15" s="109">
        <v>6</v>
      </c>
      <c r="AB15" s="114">
        <f t="shared" ref="AB15:AB34" si="2">IF(Z15="np",0,Z15/$Z$34)</f>
        <v>4.1899441340782122E-3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49.965156794425084</v>
      </c>
      <c r="E16" s="82" t="s">
        <v>84</v>
      </c>
      <c r="F16" s="23"/>
      <c r="G16" s="83" t="s">
        <v>154</v>
      </c>
      <c r="H16" s="34"/>
      <c r="I16" s="34"/>
      <c r="J16" s="34"/>
      <c r="K16" s="35"/>
      <c r="L16" s="34"/>
      <c r="M16" s="34"/>
      <c r="N16" s="34"/>
      <c r="O16" s="81">
        <f>AB37</f>
        <v>82.224428997020851</v>
      </c>
      <c r="P16" s="36" t="s">
        <v>84</v>
      </c>
      <c r="S16" s="112" t="s">
        <v>61</v>
      </c>
      <c r="T16" s="112"/>
      <c r="U16" s="113"/>
      <c r="V16" s="113">
        <v>35</v>
      </c>
      <c r="W16" s="113">
        <v>37</v>
      </c>
      <c r="X16" s="113">
        <v>34</v>
      </c>
      <c r="Y16" s="109">
        <v>37</v>
      </c>
      <c r="Z16" s="109">
        <v>18</v>
      </c>
      <c r="AB16" s="114">
        <f t="shared" si="2"/>
        <v>1.2569832402234637E-2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2" t="s">
        <v>62</v>
      </c>
      <c r="T17" s="112"/>
      <c r="U17" s="113"/>
      <c r="V17" s="113">
        <v>4</v>
      </c>
      <c r="W17" s="113">
        <v>7</v>
      </c>
      <c r="X17" s="113">
        <v>5</v>
      </c>
      <c r="Y17" s="109">
        <v>3</v>
      </c>
      <c r="Z17" s="109">
        <v>3</v>
      </c>
      <c r="AB17" s="114">
        <f t="shared" si="2"/>
        <v>2.0949720670391061E-3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164</v>
      </c>
      <c r="H18" s="60"/>
      <c r="I18" s="60"/>
      <c r="J18" s="60"/>
      <c r="K18" s="60"/>
      <c r="L18" s="60"/>
      <c r="M18" s="60"/>
      <c r="N18" s="60"/>
      <c r="O18" s="60"/>
      <c r="P18" s="60"/>
      <c r="S18" s="112" t="s">
        <v>63</v>
      </c>
      <c r="T18" s="112"/>
      <c r="U18" s="113"/>
      <c r="V18" s="113">
        <v>4</v>
      </c>
      <c r="W18" s="113">
        <v>0</v>
      </c>
      <c r="X18" s="113">
        <v>0</v>
      </c>
      <c r="Y18" s="109">
        <v>1</v>
      </c>
      <c r="Z18" s="109">
        <v>0</v>
      </c>
      <c r="AB18" s="114">
        <f t="shared" si="2"/>
        <v>0</v>
      </c>
    </row>
    <row r="19" spans="1:28" x14ac:dyDescent="0.25">
      <c r="A19" s="60" t="str">
        <f>$S$1&amp;" ("&amp;$V$2&amp;" to "&amp;$Z$2&amp;")"</f>
        <v>East Arnhem (2017-18 to 2021-22)</v>
      </c>
      <c r="B19" s="60"/>
      <c r="C19" s="60"/>
      <c r="D19" s="60"/>
      <c r="E19" s="60"/>
      <c r="F19" s="60"/>
      <c r="G19" s="60" t="str">
        <f>$S$1&amp;" ("&amp;$V$2&amp;" to "&amp;$Z$2&amp;")"</f>
        <v>East Arnhem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2" t="s">
        <v>64</v>
      </c>
      <c r="T19" s="112"/>
      <c r="U19" s="113"/>
      <c r="V19" s="113">
        <v>49</v>
      </c>
      <c r="W19" s="113">
        <v>102</v>
      </c>
      <c r="X19" s="113">
        <v>90</v>
      </c>
      <c r="Y19" s="109">
        <v>43</v>
      </c>
      <c r="Z19" s="109">
        <v>34</v>
      </c>
      <c r="AB19" s="114">
        <f t="shared" si="2"/>
        <v>2.3743016759776536E-2</v>
      </c>
    </row>
    <row r="20" spans="1:28" x14ac:dyDescent="0.25">
      <c r="S20" s="112" t="s">
        <v>65</v>
      </c>
      <c r="T20" s="112"/>
      <c r="U20" s="113"/>
      <c r="V20" s="113">
        <v>0</v>
      </c>
      <c r="W20" s="113">
        <v>0</v>
      </c>
      <c r="X20" s="113">
        <v>0</v>
      </c>
      <c r="Y20" s="109">
        <v>1</v>
      </c>
      <c r="Z20" s="109">
        <v>0</v>
      </c>
      <c r="AB20" s="114">
        <f t="shared" si="2"/>
        <v>0</v>
      </c>
    </row>
    <row r="21" spans="1:28" x14ac:dyDescent="0.25">
      <c r="S21" s="112" t="s">
        <v>66</v>
      </c>
      <c r="T21" s="112"/>
      <c r="U21" s="113"/>
      <c r="V21" s="113">
        <v>132</v>
      </c>
      <c r="W21" s="113">
        <v>305</v>
      </c>
      <c r="X21" s="113">
        <v>314</v>
      </c>
      <c r="Y21" s="109">
        <v>254</v>
      </c>
      <c r="Z21" s="109">
        <v>256</v>
      </c>
      <c r="AB21" s="114">
        <f t="shared" si="2"/>
        <v>0.1787709497206704</v>
      </c>
    </row>
    <row r="22" spans="1:28" x14ac:dyDescent="0.25">
      <c r="S22" s="112" t="s">
        <v>67</v>
      </c>
      <c r="T22" s="112"/>
      <c r="U22" s="113"/>
      <c r="V22" s="113">
        <v>23</v>
      </c>
      <c r="W22" s="113">
        <v>52</v>
      </c>
      <c r="X22" s="113">
        <v>28</v>
      </c>
      <c r="Y22" s="109">
        <v>36</v>
      </c>
      <c r="Z22" s="109">
        <v>26</v>
      </c>
      <c r="AB22" s="114">
        <f t="shared" si="2"/>
        <v>1.8156424581005588E-2</v>
      </c>
    </row>
    <row r="23" spans="1:28" x14ac:dyDescent="0.25">
      <c r="S23" s="112" t="s">
        <v>68</v>
      </c>
      <c r="T23" s="112"/>
      <c r="U23" s="113"/>
      <c r="V23" s="113">
        <v>40</v>
      </c>
      <c r="W23" s="113">
        <v>45</v>
      </c>
      <c r="X23" s="113">
        <v>48</v>
      </c>
      <c r="Y23" s="109">
        <v>20</v>
      </c>
      <c r="Z23" s="109">
        <v>38</v>
      </c>
      <c r="AB23" s="114">
        <f t="shared" si="2"/>
        <v>2.6536312849162011E-2</v>
      </c>
    </row>
    <row r="24" spans="1:28" x14ac:dyDescent="0.25">
      <c r="S24" s="112" t="s">
        <v>69</v>
      </c>
      <c r="T24" s="112"/>
      <c r="U24" s="113"/>
      <c r="V24" s="113">
        <v>5</v>
      </c>
      <c r="W24" s="113">
        <v>6</v>
      </c>
      <c r="X24" s="113">
        <v>5</v>
      </c>
      <c r="Y24" s="109">
        <v>1</v>
      </c>
      <c r="Z24" s="109">
        <v>0</v>
      </c>
      <c r="AB24" s="114">
        <f t="shared" si="2"/>
        <v>0</v>
      </c>
    </row>
    <row r="25" spans="1:28" x14ac:dyDescent="0.25">
      <c r="S25" s="112" t="s">
        <v>70</v>
      </c>
      <c r="T25" s="112"/>
      <c r="U25" s="113"/>
      <c r="V25" s="113">
        <v>15</v>
      </c>
      <c r="W25" s="113">
        <v>32</v>
      </c>
      <c r="X25" s="113">
        <v>18</v>
      </c>
      <c r="Y25" s="109">
        <v>22</v>
      </c>
      <c r="Z25" s="109">
        <v>47</v>
      </c>
      <c r="AB25" s="114">
        <f t="shared" si="2"/>
        <v>3.282122905027933E-2</v>
      </c>
    </row>
    <row r="26" spans="1:28" x14ac:dyDescent="0.25">
      <c r="S26" s="112" t="s">
        <v>71</v>
      </c>
      <c r="T26" s="112"/>
      <c r="U26" s="113"/>
      <c r="V26" s="113">
        <v>0</v>
      </c>
      <c r="W26" s="113">
        <v>3</v>
      </c>
      <c r="X26" s="113">
        <v>25</v>
      </c>
      <c r="Y26" s="109">
        <v>19</v>
      </c>
      <c r="Z26" s="109">
        <v>25</v>
      </c>
      <c r="AB26" s="114">
        <f t="shared" si="2"/>
        <v>1.7458100558659217E-2</v>
      </c>
    </row>
    <row r="27" spans="1:28" x14ac:dyDescent="0.25">
      <c r="S27" s="112" t="s">
        <v>72</v>
      </c>
      <c r="T27" s="112"/>
      <c r="U27" s="113"/>
      <c r="V27" s="113">
        <v>7</v>
      </c>
      <c r="W27" s="113">
        <v>21</v>
      </c>
      <c r="X27" s="113">
        <v>18</v>
      </c>
      <c r="Y27" s="109">
        <v>37</v>
      </c>
      <c r="Z27" s="109">
        <v>73</v>
      </c>
      <c r="AB27" s="114">
        <f t="shared" si="2"/>
        <v>5.0977653631284918E-2</v>
      </c>
    </row>
    <row r="28" spans="1:28" x14ac:dyDescent="0.25">
      <c r="S28" s="112" t="s">
        <v>73</v>
      </c>
      <c r="T28" s="112"/>
      <c r="U28" s="113"/>
      <c r="V28" s="113">
        <v>76</v>
      </c>
      <c r="W28" s="113">
        <v>139</v>
      </c>
      <c r="X28" s="113">
        <v>80</v>
      </c>
      <c r="Y28" s="109">
        <v>43</v>
      </c>
      <c r="Z28" s="109">
        <v>53</v>
      </c>
      <c r="AB28" s="114">
        <f t="shared" si="2"/>
        <v>3.7011173184357544E-2</v>
      </c>
    </row>
    <row r="29" spans="1:28" x14ac:dyDescent="0.25">
      <c r="S29" s="112" t="s">
        <v>74</v>
      </c>
      <c r="T29" s="112"/>
      <c r="U29" s="113"/>
      <c r="V29" s="113">
        <v>114</v>
      </c>
      <c r="W29" s="113">
        <v>251</v>
      </c>
      <c r="X29" s="113">
        <v>196</v>
      </c>
      <c r="Y29" s="109">
        <v>180</v>
      </c>
      <c r="Z29" s="109">
        <v>194</v>
      </c>
      <c r="AB29" s="114">
        <f t="shared" si="2"/>
        <v>0.13547486033519554</v>
      </c>
    </row>
    <row r="30" spans="1:28" x14ac:dyDescent="0.25">
      <c r="S30" s="112" t="s">
        <v>75</v>
      </c>
      <c r="T30" s="112"/>
      <c r="U30" s="113"/>
      <c r="V30" s="113">
        <v>152</v>
      </c>
      <c r="W30" s="113">
        <v>316</v>
      </c>
      <c r="X30" s="113">
        <v>330</v>
      </c>
      <c r="Y30" s="109">
        <v>219</v>
      </c>
      <c r="Z30" s="109">
        <v>239</v>
      </c>
      <c r="AB30" s="114">
        <f t="shared" si="2"/>
        <v>0.16689944134078213</v>
      </c>
    </row>
    <row r="31" spans="1:28" x14ac:dyDescent="0.25">
      <c r="S31" s="112" t="s">
        <v>76</v>
      </c>
      <c r="T31" s="112"/>
      <c r="U31" s="113"/>
      <c r="V31" s="113">
        <v>115</v>
      </c>
      <c r="W31" s="113">
        <v>301</v>
      </c>
      <c r="X31" s="113">
        <v>333</v>
      </c>
      <c r="Y31" s="109">
        <v>212</v>
      </c>
      <c r="Z31" s="109">
        <v>196</v>
      </c>
      <c r="AB31" s="114">
        <f t="shared" si="2"/>
        <v>0.13687150837988826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2" t="s">
        <v>77</v>
      </c>
      <c r="T32" s="112"/>
      <c r="U32" s="113"/>
      <c r="V32" s="113">
        <v>11</v>
      </c>
      <c r="W32" s="113">
        <v>15</v>
      </c>
      <c r="X32" s="113">
        <v>5</v>
      </c>
      <c r="Y32" s="109">
        <v>12</v>
      </c>
      <c r="Z32" s="109">
        <v>24</v>
      </c>
      <c r="AB32" s="114">
        <f t="shared" si="2"/>
        <v>1.6759776536312849E-2</v>
      </c>
    </row>
    <row r="33" spans="19:32" x14ac:dyDescent="0.25">
      <c r="S33" s="112" t="s">
        <v>78</v>
      </c>
      <c r="T33" s="112"/>
      <c r="U33" s="113"/>
      <c r="V33" s="113">
        <v>110</v>
      </c>
      <c r="W33" s="113">
        <v>167</v>
      </c>
      <c r="X33" s="113">
        <v>153</v>
      </c>
      <c r="Y33" s="109">
        <v>205</v>
      </c>
      <c r="Z33" s="109">
        <v>200</v>
      </c>
      <c r="AB33" s="114">
        <f t="shared" si="2"/>
        <v>0.13966480446927373</v>
      </c>
    </row>
    <row r="34" spans="19:32" x14ac:dyDescent="0.25">
      <c r="S34" s="115" t="s">
        <v>53</v>
      </c>
      <c r="T34" s="115"/>
      <c r="U34" s="116"/>
      <c r="V34" s="116">
        <v>957</v>
      </c>
      <c r="W34" s="116">
        <v>1831</v>
      </c>
      <c r="X34" s="116">
        <v>1707</v>
      </c>
      <c r="Y34" s="117">
        <v>1352</v>
      </c>
      <c r="Z34" s="117">
        <v>1432</v>
      </c>
      <c r="AA34" s="118"/>
      <c r="AB34" s="119">
        <f t="shared" si="2"/>
        <v>1</v>
      </c>
    </row>
    <row r="35" spans="19:32" x14ac:dyDescent="0.25">
      <c r="Y35" s="120"/>
      <c r="Z35" s="120"/>
      <c r="AB35" s="121"/>
      <c r="AC35" s="121"/>
      <c r="AD35" s="121"/>
      <c r="AE35" s="121"/>
      <c r="AF35" s="121"/>
    </row>
    <row r="36" spans="19:32" x14ac:dyDescent="0.25">
      <c r="S36" s="104" t="s">
        <v>86</v>
      </c>
      <c r="T36" s="104"/>
      <c r="AB36" s="122"/>
      <c r="AC36" s="103"/>
      <c r="AD36" s="103"/>
      <c r="AF36" s="103"/>
    </row>
    <row r="37" spans="19:32" x14ac:dyDescent="0.25">
      <c r="S37" s="108" t="s">
        <v>9</v>
      </c>
      <c r="T37" s="109"/>
      <c r="U37" s="109"/>
      <c r="V37" s="109">
        <v>656</v>
      </c>
      <c r="W37" s="109">
        <v>1166</v>
      </c>
      <c r="X37" s="109">
        <v>1108</v>
      </c>
      <c r="Y37" s="109">
        <v>817</v>
      </c>
      <c r="Z37" s="109">
        <v>828</v>
      </c>
      <c r="AB37" s="129">
        <f>Z37/Z40*100</f>
        <v>82.224428997020851</v>
      </c>
      <c r="AD37" s="107"/>
      <c r="AF37" s="107"/>
    </row>
    <row r="38" spans="19:32" x14ac:dyDescent="0.25">
      <c r="S38" s="108" t="s">
        <v>10</v>
      </c>
      <c r="T38" s="109"/>
      <c r="U38" s="109"/>
      <c r="V38" s="109">
        <v>93</v>
      </c>
      <c r="W38" s="109">
        <v>236</v>
      </c>
      <c r="X38" s="109">
        <v>195</v>
      </c>
      <c r="Y38" s="109">
        <v>172</v>
      </c>
      <c r="Z38" s="109">
        <v>179</v>
      </c>
      <c r="AB38" s="129">
        <f>Z38/Z40*100</f>
        <v>17.775571002979145</v>
      </c>
      <c r="AD38" s="107"/>
      <c r="AF38" s="107"/>
    </row>
    <row r="39" spans="19:32" x14ac:dyDescent="0.25">
      <c r="S39" s="108" t="s">
        <v>11</v>
      </c>
      <c r="Y39" s="109"/>
      <c r="Z39" s="109"/>
      <c r="AB39" s="106"/>
      <c r="AD39" s="114"/>
      <c r="AF39" s="106"/>
    </row>
    <row r="40" spans="19:32" x14ac:dyDescent="0.25">
      <c r="S40" s="108" t="s">
        <v>33</v>
      </c>
      <c r="T40" s="109"/>
      <c r="U40" s="109"/>
      <c r="V40" s="109">
        <v>749</v>
      </c>
      <c r="W40" s="109">
        <v>1402</v>
      </c>
      <c r="X40" s="109">
        <v>1303</v>
      </c>
      <c r="Y40" s="109">
        <v>989</v>
      </c>
      <c r="Z40" s="109">
        <v>1007</v>
      </c>
      <c r="AB40" s="122"/>
      <c r="AC40" s="103"/>
      <c r="AD40" s="103"/>
      <c r="AE40" s="103"/>
      <c r="AF40" s="103"/>
    </row>
    <row r="41" spans="19:32" x14ac:dyDescent="0.25">
      <c r="AB41" s="123"/>
      <c r="AD41" s="124"/>
    </row>
    <row r="42" spans="19:32" x14ac:dyDescent="0.25">
      <c r="S42" s="111" t="s">
        <v>34</v>
      </c>
      <c r="T42" s="111"/>
      <c r="AB42" s="123"/>
      <c r="AD42" s="124"/>
    </row>
    <row r="43" spans="19:32" x14ac:dyDescent="0.25">
      <c r="S43" s="111" t="s">
        <v>35</v>
      </c>
      <c r="T43" s="111"/>
    </row>
    <row r="44" spans="19:32" x14ac:dyDescent="0.25">
      <c r="S44" s="112" t="s">
        <v>36</v>
      </c>
      <c r="T44" s="112"/>
      <c r="U44" s="109"/>
      <c r="V44" s="109">
        <v>0</v>
      </c>
      <c r="W44" s="109">
        <v>0</v>
      </c>
      <c r="X44" s="109">
        <v>0</v>
      </c>
      <c r="Y44" s="109">
        <v>0</v>
      </c>
      <c r="Z44" s="109">
        <v>0</v>
      </c>
    </row>
    <row r="45" spans="19:32" x14ac:dyDescent="0.25">
      <c r="S45" s="112" t="s">
        <v>37</v>
      </c>
      <c r="T45" s="112"/>
      <c r="U45" s="109"/>
      <c r="V45" s="109">
        <v>4</v>
      </c>
      <c r="W45" s="109">
        <v>4</v>
      </c>
      <c r="X45" s="109">
        <v>9</v>
      </c>
      <c r="Y45" s="109">
        <v>2</v>
      </c>
      <c r="Z45" s="109">
        <v>0</v>
      </c>
    </row>
    <row r="46" spans="19:32" x14ac:dyDescent="0.25">
      <c r="S46" s="112" t="s">
        <v>38</v>
      </c>
      <c r="T46" s="112"/>
      <c r="U46" s="109"/>
      <c r="V46" s="109">
        <v>16</v>
      </c>
      <c r="W46" s="109">
        <v>27</v>
      </c>
      <c r="X46" s="109">
        <v>31</v>
      </c>
      <c r="Y46" s="109">
        <v>16</v>
      </c>
      <c r="Z46" s="109">
        <v>15</v>
      </c>
    </row>
    <row r="47" spans="19:32" x14ac:dyDescent="0.25">
      <c r="S47" s="112" t="s">
        <v>39</v>
      </c>
      <c r="T47" s="112"/>
      <c r="U47" s="109"/>
      <c r="V47" s="109">
        <v>47</v>
      </c>
      <c r="W47" s="109">
        <v>87</v>
      </c>
      <c r="X47" s="109">
        <v>99</v>
      </c>
      <c r="Y47" s="109">
        <v>47</v>
      </c>
      <c r="Z47" s="109">
        <v>46</v>
      </c>
    </row>
    <row r="48" spans="19:32" x14ac:dyDescent="0.25">
      <c r="S48" s="112" t="s">
        <v>40</v>
      </c>
      <c r="T48" s="112"/>
      <c r="U48" s="109"/>
      <c r="V48" s="109">
        <v>61</v>
      </c>
      <c r="W48" s="109">
        <v>116</v>
      </c>
      <c r="X48" s="109">
        <v>113</v>
      </c>
      <c r="Y48" s="109">
        <v>116</v>
      </c>
      <c r="Z48" s="109">
        <v>115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2" t="s">
        <v>41</v>
      </c>
      <c r="T49" s="112"/>
      <c r="U49" s="109"/>
      <c r="V49" s="109">
        <v>82</v>
      </c>
      <c r="W49" s="109">
        <v>120</v>
      </c>
      <c r="X49" s="109">
        <v>113</v>
      </c>
      <c r="Y49" s="109">
        <v>107</v>
      </c>
      <c r="Z49" s="109">
        <v>97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East Arnhem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2" t="s">
        <v>42</v>
      </c>
      <c r="T50" s="112"/>
      <c r="U50" s="109"/>
      <c r="V50" s="109">
        <v>58</v>
      </c>
      <c r="W50" s="109">
        <v>124</v>
      </c>
      <c r="X50" s="109">
        <v>120</v>
      </c>
      <c r="Y50" s="109">
        <v>89</v>
      </c>
      <c r="Z50" s="109">
        <v>96</v>
      </c>
    </row>
    <row r="51" spans="1:26" ht="15" customHeight="1" x14ac:dyDescent="0.25">
      <c r="A51" s="1"/>
      <c r="S51" s="112" t="s">
        <v>43</v>
      </c>
      <c r="T51" s="112"/>
      <c r="U51" s="109"/>
      <c r="V51" s="109">
        <v>70</v>
      </c>
      <c r="W51" s="109">
        <v>121</v>
      </c>
      <c r="X51" s="109">
        <v>96</v>
      </c>
      <c r="Y51" s="109">
        <v>70</v>
      </c>
      <c r="Z51" s="109">
        <v>80</v>
      </c>
    </row>
    <row r="52" spans="1:26" ht="15" customHeight="1" x14ac:dyDescent="0.25">
      <c r="S52" s="112" t="s">
        <v>44</v>
      </c>
      <c r="T52" s="112"/>
      <c r="U52" s="109"/>
      <c r="V52" s="109">
        <v>38</v>
      </c>
      <c r="W52" s="109">
        <v>98</v>
      </c>
      <c r="X52" s="109">
        <v>79</v>
      </c>
      <c r="Y52" s="109">
        <v>65</v>
      </c>
      <c r="Z52" s="109">
        <v>75</v>
      </c>
    </row>
    <row r="53" spans="1:26" ht="15" customHeight="1" x14ac:dyDescent="0.25">
      <c r="A53" s="90"/>
      <c r="B53" s="90"/>
      <c r="C53" s="90"/>
      <c r="D53" s="91"/>
      <c r="E53" s="4"/>
      <c r="S53" s="112" t="s">
        <v>45</v>
      </c>
      <c r="T53" s="112"/>
      <c r="U53" s="109"/>
      <c r="V53" s="109">
        <v>46</v>
      </c>
      <c r="W53" s="109">
        <v>72</v>
      </c>
      <c r="X53" s="109">
        <v>65</v>
      </c>
      <c r="Y53" s="109">
        <v>58</v>
      </c>
      <c r="Z53" s="109">
        <v>57</v>
      </c>
    </row>
    <row r="54" spans="1:26" ht="15" customHeight="1" x14ac:dyDescent="0.25">
      <c r="A54" s="90"/>
      <c r="B54" s="90"/>
      <c r="C54" s="90"/>
      <c r="D54" s="91"/>
      <c r="E54" s="4"/>
      <c r="S54" s="112" t="s">
        <v>46</v>
      </c>
      <c r="T54" s="112"/>
      <c r="U54" s="109"/>
      <c r="V54" s="109">
        <v>39</v>
      </c>
      <c r="W54" s="109">
        <v>74</v>
      </c>
      <c r="X54" s="109">
        <v>58</v>
      </c>
      <c r="Y54" s="109">
        <v>55</v>
      </c>
      <c r="Z54" s="109">
        <v>50</v>
      </c>
    </row>
    <row r="55" spans="1:26" ht="15" customHeight="1" x14ac:dyDescent="0.25">
      <c r="A55" s="90"/>
      <c r="B55" s="90"/>
      <c r="C55" s="90"/>
      <c r="D55" s="91"/>
      <c r="E55" s="4"/>
      <c r="S55" s="112" t="s">
        <v>47</v>
      </c>
      <c r="T55" s="112"/>
      <c r="U55" s="109"/>
      <c r="V55" s="109">
        <v>37</v>
      </c>
      <c r="W55" s="109">
        <v>50</v>
      </c>
      <c r="X55" s="109">
        <v>47</v>
      </c>
      <c r="Y55" s="109">
        <v>35</v>
      </c>
      <c r="Z55" s="109">
        <v>44</v>
      </c>
    </row>
    <row r="56" spans="1:26" ht="15" customHeight="1" x14ac:dyDescent="0.25">
      <c r="S56" s="112" t="s">
        <v>48</v>
      </c>
      <c r="T56" s="112"/>
      <c r="U56" s="109"/>
      <c r="V56" s="109">
        <v>10</v>
      </c>
      <c r="W56" s="109">
        <v>17</v>
      </c>
      <c r="X56" s="109">
        <v>24</v>
      </c>
      <c r="Y56" s="109">
        <v>22</v>
      </c>
      <c r="Z56" s="109">
        <v>25</v>
      </c>
    </row>
    <row r="57" spans="1:26" ht="15" customHeight="1" x14ac:dyDescent="0.25">
      <c r="A57" s="1"/>
      <c r="B57" s="90"/>
      <c r="C57" s="90"/>
      <c r="D57" s="90"/>
      <c r="E57" s="90"/>
      <c r="S57" s="112" t="s">
        <v>49</v>
      </c>
      <c r="T57" s="112"/>
      <c r="U57" s="109"/>
      <c r="V57" s="109">
        <v>0</v>
      </c>
      <c r="W57" s="109">
        <v>4</v>
      </c>
      <c r="X57" s="109">
        <v>7</v>
      </c>
      <c r="Y57" s="109">
        <v>1</v>
      </c>
      <c r="Z57" s="109">
        <v>5</v>
      </c>
    </row>
    <row r="58" spans="1:26" ht="15" customHeight="1" x14ac:dyDescent="0.25">
      <c r="A58" s="90"/>
      <c r="B58" s="90"/>
      <c r="C58" s="90"/>
      <c r="D58" s="90"/>
      <c r="E58" s="90"/>
      <c r="S58" s="112" t="s">
        <v>50</v>
      </c>
      <c r="T58" s="112"/>
      <c r="U58" s="109"/>
      <c r="V58" s="109">
        <v>0</v>
      </c>
      <c r="W58" s="109">
        <v>0</v>
      </c>
      <c r="X58" s="109">
        <v>0</v>
      </c>
      <c r="Y58" s="109">
        <v>1</v>
      </c>
      <c r="Z58" s="109">
        <v>0</v>
      </c>
    </row>
    <row r="59" spans="1:26" ht="15" customHeight="1" x14ac:dyDescent="0.25">
      <c r="A59" s="90"/>
      <c r="B59" s="90"/>
      <c r="C59" s="90"/>
      <c r="D59" s="92"/>
      <c r="E59" s="4"/>
      <c r="S59" s="112" t="s">
        <v>51</v>
      </c>
      <c r="T59" s="112"/>
      <c r="U59" s="109"/>
      <c r="V59" s="109">
        <v>0</v>
      </c>
      <c r="W59" s="109">
        <v>0</v>
      </c>
      <c r="X59" s="109">
        <v>0</v>
      </c>
      <c r="Y59" s="109">
        <v>0</v>
      </c>
      <c r="Z59" s="109">
        <v>0</v>
      </c>
    </row>
    <row r="60" spans="1:26" ht="15" customHeight="1" x14ac:dyDescent="0.25">
      <c r="A60" s="90"/>
      <c r="B60" s="90"/>
      <c r="C60" s="90"/>
      <c r="D60" s="92"/>
      <c r="E60" s="4"/>
      <c r="S60" s="112" t="s">
        <v>52</v>
      </c>
      <c r="T60" s="112"/>
      <c r="U60" s="109"/>
      <c r="V60" s="109">
        <v>0</v>
      </c>
      <c r="W60" s="109">
        <v>0</v>
      </c>
      <c r="X60" s="109">
        <v>0</v>
      </c>
      <c r="Y60" s="109">
        <v>0</v>
      </c>
      <c r="Z60" s="109">
        <v>0</v>
      </c>
    </row>
    <row r="61" spans="1:26" ht="15" customHeight="1" x14ac:dyDescent="0.25">
      <c r="A61" s="90"/>
      <c r="B61" s="90"/>
      <c r="C61" s="90"/>
      <c r="D61" s="92"/>
      <c r="E61" s="4"/>
      <c r="S61" s="115" t="s">
        <v>53</v>
      </c>
      <c r="T61" s="115"/>
      <c r="U61" s="109"/>
      <c r="V61" s="109">
        <v>512</v>
      </c>
      <c r="W61" s="109">
        <v>919</v>
      </c>
      <c r="X61" s="109">
        <v>856</v>
      </c>
      <c r="Y61" s="109">
        <v>684</v>
      </c>
      <c r="Z61" s="109">
        <v>712</v>
      </c>
    </row>
    <row r="62" spans="1:26" ht="15" customHeight="1" x14ac:dyDescent="0.25">
      <c r="S62" s="111" t="s">
        <v>54</v>
      </c>
      <c r="T62" s="111"/>
    </row>
    <row r="63" spans="1:26" x14ac:dyDescent="0.25">
      <c r="S63" s="112" t="s">
        <v>36</v>
      </c>
      <c r="T63" s="112"/>
      <c r="U63" s="109"/>
      <c r="V63" s="109">
        <v>0</v>
      </c>
      <c r="W63" s="109">
        <v>0</v>
      </c>
      <c r="X63" s="109">
        <v>0</v>
      </c>
      <c r="Y63" s="109">
        <v>2</v>
      </c>
      <c r="Z63" s="109">
        <v>0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2" t="s">
        <v>37</v>
      </c>
      <c r="T64" s="112"/>
      <c r="U64" s="109"/>
      <c r="V64" s="109">
        <v>9</v>
      </c>
      <c r="W64" s="109">
        <v>3</v>
      </c>
      <c r="X64" s="109">
        <v>10</v>
      </c>
      <c r="Y64" s="109">
        <v>6</v>
      </c>
      <c r="Z64" s="109">
        <v>6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East Arnhem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2" t="s">
        <v>38</v>
      </c>
      <c r="T65" s="112"/>
      <c r="U65" s="109"/>
      <c r="V65" s="109">
        <v>16</v>
      </c>
      <c r="W65" s="109">
        <v>41</v>
      </c>
      <c r="X65" s="109">
        <v>33</v>
      </c>
      <c r="Y65" s="109">
        <v>34</v>
      </c>
      <c r="Z65" s="109">
        <v>35</v>
      </c>
    </row>
    <row r="66" spans="1:26" x14ac:dyDescent="0.25">
      <c r="S66" s="112" t="s">
        <v>39</v>
      </c>
      <c r="T66" s="112"/>
      <c r="U66" s="109"/>
      <c r="V66" s="109">
        <v>22</v>
      </c>
      <c r="W66" s="109">
        <v>95</v>
      </c>
      <c r="X66" s="109">
        <v>83</v>
      </c>
      <c r="Y66" s="109">
        <v>48</v>
      </c>
      <c r="Z66" s="109">
        <v>56</v>
      </c>
    </row>
    <row r="67" spans="1:26" x14ac:dyDescent="0.25">
      <c r="S67" s="112" t="s">
        <v>40</v>
      </c>
      <c r="T67" s="112"/>
      <c r="U67" s="109"/>
      <c r="V67" s="109">
        <v>58</v>
      </c>
      <c r="W67" s="109">
        <v>103</v>
      </c>
      <c r="X67" s="109">
        <v>113</v>
      </c>
      <c r="Y67" s="109">
        <v>89</v>
      </c>
      <c r="Z67" s="109">
        <v>107</v>
      </c>
    </row>
    <row r="68" spans="1:26" x14ac:dyDescent="0.25">
      <c r="S68" s="112" t="s">
        <v>41</v>
      </c>
      <c r="T68" s="112"/>
      <c r="U68" s="109"/>
      <c r="V68" s="109">
        <v>75</v>
      </c>
      <c r="W68" s="109">
        <v>117</v>
      </c>
      <c r="X68" s="109">
        <v>113</v>
      </c>
      <c r="Y68" s="109">
        <v>97</v>
      </c>
      <c r="Z68" s="109">
        <v>114</v>
      </c>
    </row>
    <row r="69" spans="1:26" x14ac:dyDescent="0.25">
      <c r="S69" s="112" t="s">
        <v>42</v>
      </c>
      <c r="T69" s="112"/>
      <c r="U69" s="109"/>
      <c r="V69" s="109">
        <v>87</v>
      </c>
      <c r="W69" s="109">
        <v>136</v>
      </c>
      <c r="X69" s="109">
        <v>139</v>
      </c>
      <c r="Y69" s="109">
        <v>93</v>
      </c>
      <c r="Z69" s="109">
        <v>97</v>
      </c>
    </row>
    <row r="70" spans="1:26" x14ac:dyDescent="0.25">
      <c r="S70" s="112" t="s">
        <v>43</v>
      </c>
      <c r="T70" s="112"/>
      <c r="U70" s="109"/>
      <c r="V70" s="109">
        <v>44</v>
      </c>
      <c r="W70" s="109">
        <v>115</v>
      </c>
      <c r="X70" s="109">
        <v>89</v>
      </c>
      <c r="Y70" s="109">
        <v>79</v>
      </c>
      <c r="Z70" s="109">
        <v>78</v>
      </c>
    </row>
    <row r="71" spans="1:26" x14ac:dyDescent="0.25">
      <c r="S71" s="112" t="s">
        <v>44</v>
      </c>
      <c r="T71" s="112"/>
      <c r="U71" s="109"/>
      <c r="V71" s="109">
        <v>46</v>
      </c>
      <c r="W71" s="109">
        <v>84</v>
      </c>
      <c r="X71" s="109">
        <v>89</v>
      </c>
      <c r="Y71" s="109">
        <v>74</v>
      </c>
      <c r="Z71" s="109">
        <v>70</v>
      </c>
    </row>
    <row r="72" spans="1:26" x14ac:dyDescent="0.25">
      <c r="S72" s="112" t="s">
        <v>45</v>
      </c>
      <c r="T72" s="112"/>
      <c r="U72" s="109"/>
      <c r="V72" s="109">
        <v>34</v>
      </c>
      <c r="W72" s="109">
        <v>71</v>
      </c>
      <c r="X72" s="109">
        <v>57</v>
      </c>
      <c r="Y72" s="109">
        <v>40</v>
      </c>
      <c r="Z72" s="109">
        <v>51</v>
      </c>
    </row>
    <row r="73" spans="1:26" x14ac:dyDescent="0.25">
      <c r="S73" s="112" t="s">
        <v>46</v>
      </c>
      <c r="T73" s="112"/>
      <c r="U73" s="109"/>
      <c r="V73" s="109">
        <v>27</v>
      </c>
      <c r="W73" s="109">
        <v>76</v>
      </c>
      <c r="X73" s="109">
        <v>65</v>
      </c>
      <c r="Y73" s="109">
        <v>49</v>
      </c>
      <c r="Z73" s="109">
        <v>53</v>
      </c>
    </row>
    <row r="74" spans="1:26" x14ac:dyDescent="0.25">
      <c r="S74" s="112" t="s">
        <v>47</v>
      </c>
      <c r="T74" s="112"/>
      <c r="U74" s="109"/>
      <c r="V74" s="109">
        <v>21</v>
      </c>
      <c r="W74" s="109">
        <v>45</v>
      </c>
      <c r="X74" s="109">
        <v>32</v>
      </c>
      <c r="Y74" s="109">
        <v>27</v>
      </c>
      <c r="Z74" s="109">
        <v>30</v>
      </c>
    </row>
    <row r="75" spans="1:26" x14ac:dyDescent="0.25">
      <c r="S75" s="112" t="s">
        <v>48</v>
      </c>
      <c r="T75" s="112"/>
      <c r="U75" s="109"/>
      <c r="V75" s="109">
        <v>6</v>
      </c>
      <c r="W75" s="109">
        <v>15</v>
      </c>
      <c r="X75" s="109">
        <v>22</v>
      </c>
      <c r="Y75" s="109">
        <v>19</v>
      </c>
      <c r="Z75" s="109">
        <v>16</v>
      </c>
    </row>
    <row r="76" spans="1:26" x14ac:dyDescent="0.25">
      <c r="S76" s="112" t="s">
        <v>49</v>
      </c>
      <c r="T76" s="112"/>
      <c r="U76" s="109"/>
      <c r="V76" s="109">
        <v>0</v>
      </c>
      <c r="W76" s="109">
        <v>0</v>
      </c>
      <c r="X76" s="109">
        <v>0</v>
      </c>
      <c r="Y76" s="109">
        <v>5</v>
      </c>
      <c r="Z76" s="109">
        <v>8</v>
      </c>
    </row>
    <row r="77" spans="1:26" x14ac:dyDescent="0.25">
      <c r="S77" s="112" t="s">
        <v>50</v>
      </c>
      <c r="T77" s="112"/>
      <c r="U77" s="109"/>
      <c r="V77" s="109">
        <v>0</v>
      </c>
      <c r="W77" s="109">
        <v>0</v>
      </c>
      <c r="X77" s="109">
        <v>0</v>
      </c>
      <c r="Y77" s="109">
        <v>2</v>
      </c>
      <c r="Z77" s="109">
        <v>0</v>
      </c>
    </row>
    <row r="78" spans="1:26" x14ac:dyDescent="0.25">
      <c r="S78" s="112" t="s">
        <v>51</v>
      </c>
      <c r="T78" s="112"/>
      <c r="U78" s="109"/>
      <c r="V78" s="109">
        <v>0</v>
      </c>
      <c r="W78" s="109">
        <v>0</v>
      </c>
      <c r="X78" s="109">
        <v>0</v>
      </c>
      <c r="Y78" s="109">
        <v>0</v>
      </c>
      <c r="Z78" s="109">
        <v>0</v>
      </c>
    </row>
    <row r="79" spans="1:26" x14ac:dyDescent="0.25">
      <c r="S79" s="112" t="s">
        <v>52</v>
      </c>
      <c r="T79" s="112"/>
      <c r="U79" s="109"/>
      <c r="V79" s="109">
        <v>0</v>
      </c>
      <c r="W79" s="109">
        <v>0</v>
      </c>
      <c r="X79" s="109">
        <v>0</v>
      </c>
      <c r="Y79" s="109">
        <v>0</v>
      </c>
      <c r="Z79" s="109">
        <v>0</v>
      </c>
    </row>
    <row r="80" spans="1:26" x14ac:dyDescent="0.25">
      <c r="S80" s="115" t="s">
        <v>53</v>
      </c>
      <c r="T80" s="115"/>
      <c r="U80" s="109"/>
      <c r="V80" s="109">
        <v>447</v>
      </c>
      <c r="W80" s="109">
        <v>908</v>
      </c>
      <c r="X80" s="109">
        <v>852</v>
      </c>
      <c r="Y80" s="109">
        <v>664</v>
      </c>
      <c r="Z80" s="109">
        <v>721</v>
      </c>
    </row>
    <row r="81" spans="1:30" x14ac:dyDescent="0.25">
      <c r="S81" s="125" t="s">
        <v>55</v>
      </c>
      <c r="T81" s="125"/>
      <c r="Y81" s="120"/>
      <c r="Z81" s="120"/>
    </row>
    <row r="82" spans="1:30" x14ac:dyDescent="0.25">
      <c r="S82" s="126" t="s">
        <v>35</v>
      </c>
      <c r="T82" s="126"/>
    </row>
    <row r="83" spans="1:30" ht="15.75" customHeight="1" x14ac:dyDescent="0.25">
      <c r="A83" s="45"/>
      <c r="B83" s="45"/>
      <c r="C83" s="145" t="str">
        <f>S1</f>
        <v>East Arnhem</v>
      </c>
      <c r="D83" s="145"/>
      <c r="E83" s="145"/>
      <c r="F83" s="145"/>
      <c r="G83" s="145"/>
      <c r="H83" s="46"/>
      <c r="I83" s="46"/>
      <c r="J83" s="146" t="str">
        <f>'State data for spotlight'!A1</f>
        <v>Northern Territory</v>
      </c>
      <c r="K83" s="146"/>
      <c r="L83" s="146"/>
      <c r="M83" s="146"/>
      <c r="N83" s="146"/>
      <c r="O83" s="146"/>
      <c r="S83" s="112" t="s">
        <v>56</v>
      </c>
      <c r="T83" s="112"/>
      <c r="U83" s="109"/>
      <c r="V83" s="109">
        <v>21</v>
      </c>
      <c r="W83" s="109">
        <v>29</v>
      </c>
      <c r="X83" s="109">
        <v>32</v>
      </c>
      <c r="Y83" s="109">
        <v>27</v>
      </c>
      <c r="Z83" s="109">
        <v>30</v>
      </c>
      <c r="AD83" s="114"/>
    </row>
    <row r="84" spans="1:30" ht="15" customHeight="1" x14ac:dyDescent="0.25">
      <c r="A84" s="45"/>
      <c r="B84" s="45"/>
      <c r="C84" s="47"/>
      <c r="D84" s="141" t="s">
        <v>0</v>
      </c>
      <c r="E84" s="141"/>
      <c r="F84" s="141" t="s">
        <v>131</v>
      </c>
      <c r="G84" s="141"/>
      <c r="H84" s="47"/>
      <c r="I84" s="47"/>
      <c r="J84" s="47"/>
      <c r="K84" s="47"/>
      <c r="L84" s="141" t="s">
        <v>0</v>
      </c>
      <c r="M84" s="141"/>
      <c r="N84" s="141" t="s">
        <v>131</v>
      </c>
      <c r="O84" s="141"/>
      <c r="S84" s="112" t="s">
        <v>57</v>
      </c>
      <c r="T84" s="112"/>
      <c r="U84" s="109"/>
      <c r="V84" s="109">
        <v>73</v>
      </c>
      <c r="W84" s="109">
        <v>109</v>
      </c>
      <c r="X84" s="109">
        <v>94</v>
      </c>
      <c r="Y84" s="109">
        <v>74</v>
      </c>
      <c r="Z84" s="109">
        <v>79</v>
      </c>
    </row>
    <row r="85" spans="1:30" ht="15" customHeight="1" x14ac:dyDescent="0.25">
      <c r="A85" s="45"/>
      <c r="B85" s="45"/>
      <c r="C85" s="55" t="s">
        <v>1</v>
      </c>
      <c r="D85" s="141" t="s">
        <v>2</v>
      </c>
      <c r="E85" s="141"/>
      <c r="F85" s="141" t="str">
        <f>"since "&amp;$V$2</f>
        <v>since 2017-18</v>
      </c>
      <c r="G85" s="141"/>
      <c r="H85" s="47"/>
      <c r="I85" s="47"/>
      <c r="J85" s="47"/>
      <c r="K85" s="55" t="s">
        <v>1</v>
      </c>
      <c r="L85" s="141" t="s">
        <v>2</v>
      </c>
      <c r="M85" s="141"/>
      <c r="N85" s="141" t="str">
        <f>"since "&amp;$V$2</f>
        <v>since 2017-18</v>
      </c>
      <c r="O85" s="141"/>
      <c r="S85" s="112" t="s">
        <v>126</v>
      </c>
      <c r="T85" s="112"/>
      <c r="U85" s="109"/>
      <c r="V85" s="109">
        <v>28</v>
      </c>
      <c r="W85" s="109">
        <v>53</v>
      </c>
      <c r="X85" s="109">
        <v>43</v>
      </c>
      <c r="Y85" s="109">
        <v>29</v>
      </c>
      <c r="Z85" s="109">
        <v>29</v>
      </c>
    </row>
    <row r="86" spans="1:30" ht="15" customHeight="1" x14ac:dyDescent="0.25">
      <c r="A86" s="48" t="s">
        <v>3</v>
      </c>
      <c r="B86" s="48"/>
      <c r="C86" s="56" t="str">
        <f t="shared" ref="C86:C91" si="3">AB4</f>
        <v>1,435</v>
      </c>
      <c r="D86" s="93">
        <f t="shared" ref="D86:D91" si="4">AD4</f>
        <v>6.1390532544378651E-2</v>
      </c>
      <c r="E86" s="94">
        <f t="shared" ref="E86:E91" si="5">AD4</f>
        <v>6.1390532544378651E-2</v>
      </c>
      <c r="F86" s="93">
        <f t="shared" ref="F86:F91" si="6">AF4</f>
        <v>0.50419287211740049</v>
      </c>
      <c r="G86" s="94">
        <f t="shared" ref="G86:G91" si="7">AF4</f>
        <v>0.50419287211740049</v>
      </c>
      <c r="H86" s="56"/>
      <c r="I86" s="56"/>
      <c r="J86" s="140" t="str">
        <f>'State data for spotlight'!J4</f>
        <v>228,310</v>
      </c>
      <c r="K86" s="140"/>
      <c r="L86" s="93">
        <f>'State data for spotlight'!L4</f>
        <v>7.7818586953442903E-2</v>
      </c>
      <c r="M86" s="94">
        <f>'State data for spotlight'!L4</f>
        <v>7.7818586953442903E-2</v>
      </c>
      <c r="N86" s="93">
        <f>'State data for spotlight'!N4</f>
        <v>8.8387702663405898E-2</v>
      </c>
      <c r="O86" s="94">
        <f>'State data for spotlight'!N4</f>
        <v>8.8387702663405898E-2</v>
      </c>
      <c r="S86" s="112" t="s">
        <v>127</v>
      </c>
      <c r="T86" s="112"/>
      <c r="U86" s="109"/>
      <c r="V86" s="109">
        <v>74</v>
      </c>
      <c r="W86" s="109">
        <v>166</v>
      </c>
      <c r="X86" s="109">
        <v>118</v>
      </c>
      <c r="Y86" s="109">
        <v>95</v>
      </c>
      <c r="Z86" s="109">
        <v>93</v>
      </c>
    </row>
    <row r="87" spans="1:30" ht="15" customHeight="1" x14ac:dyDescent="0.25">
      <c r="A87" s="95" t="s">
        <v>4</v>
      </c>
      <c r="B87" s="48"/>
      <c r="C87" s="56" t="str">
        <f t="shared" si="3"/>
        <v>709</v>
      </c>
      <c r="D87" s="93">
        <f t="shared" si="4"/>
        <v>3.654970760233911E-2</v>
      </c>
      <c r="E87" s="94">
        <f t="shared" si="5"/>
        <v>3.654970760233911E-2</v>
      </c>
      <c r="F87" s="93">
        <f t="shared" si="6"/>
        <v>0.3901960784313725</v>
      </c>
      <c r="G87" s="94">
        <f t="shared" si="7"/>
        <v>0.3901960784313725</v>
      </c>
      <c r="H87" s="56"/>
      <c r="I87" s="56"/>
      <c r="J87" s="140" t="str">
        <f>'State data for spotlight'!J5</f>
        <v>117,687</v>
      </c>
      <c r="K87" s="140"/>
      <c r="L87" s="93">
        <f>'State data for spotlight'!L5</f>
        <v>6.7175074130160883E-2</v>
      </c>
      <c r="M87" s="94">
        <f>'State data for spotlight'!L5</f>
        <v>6.7175074130160883E-2</v>
      </c>
      <c r="N87" s="93">
        <f>'State data for spotlight'!N5</f>
        <v>5.910780334596244E-2</v>
      </c>
      <c r="O87" s="94">
        <f>'State data for spotlight'!N5</f>
        <v>5.910780334596244E-2</v>
      </c>
      <c r="S87" s="112" t="s">
        <v>128</v>
      </c>
      <c r="T87" s="112"/>
      <c r="U87" s="109"/>
      <c r="V87" s="109">
        <v>6</v>
      </c>
      <c r="W87" s="109">
        <v>17</v>
      </c>
      <c r="X87" s="109">
        <v>12</v>
      </c>
      <c r="Y87" s="109">
        <v>10</v>
      </c>
      <c r="Z87" s="109">
        <v>10</v>
      </c>
    </row>
    <row r="88" spans="1:30" ht="15" customHeight="1" x14ac:dyDescent="0.25">
      <c r="A88" s="95" t="s">
        <v>5</v>
      </c>
      <c r="B88" s="48"/>
      <c r="C88" s="56" t="str">
        <f t="shared" si="3"/>
        <v>722</v>
      </c>
      <c r="D88" s="93">
        <f t="shared" si="4"/>
        <v>8.7349397590361422E-2</v>
      </c>
      <c r="E88" s="94">
        <f t="shared" si="5"/>
        <v>8.7349397590361422E-2</v>
      </c>
      <c r="F88" s="93">
        <f t="shared" si="6"/>
        <v>0.6188340807174888</v>
      </c>
      <c r="G88" s="94">
        <f t="shared" si="7"/>
        <v>0.6188340807174888</v>
      </c>
      <c r="H88" s="56"/>
      <c r="I88" s="56"/>
      <c r="J88" s="140" t="str">
        <f>'State data for spotlight'!J6</f>
        <v>110,413</v>
      </c>
      <c r="K88" s="140"/>
      <c r="L88" s="93">
        <f>'State data for spotlight'!L6</f>
        <v>8.9756116819155407E-2</v>
      </c>
      <c r="M88" s="94">
        <f>'State data for spotlight'!L6</f>
        <v>8.9756116819155407E-2</v>
      </c>
      <c r="N88" s="93">
        <f>'State data for spotlight'!N6</f>
        <v>0.11923973644196662</v>
      </c>
      <c r="O88" s="94">
        <f>'State data for spotlight'!N6</f>
        <v>0.11923973644196662</v>
      </c>
      <c r="S88" s="112" t="s">
        <v>129</v>
      </c>
      <c r="T88" s="112"/>
      <c r="U88" s="109"/>
      <c r="V88" s="109">
        <v>10</v>
      </c>
      <c r="W88" s="109">
        <v>16</v>
      </c>
      <c r="X88" s="109">
        <v>5</v>
      </c>
      <c r="Y88" s="109">
        <v>8</v>
      </c>
      <c r="Z88" s="109">
        <v>7</v>
      </c>
    </row>
    <row r="89" spans="1:30" ht="15" customHeight="1" x14ac:dyDescent="0.25">
      <c r="A89" s="48" t="s">
        <v>6</v>
      </c>
      <c r="B89" s="48"/>
      <c r="C89" s="56" t="str">
        <f t="shared" si="3"/>
        <v>1,008</v>
      </c>
      <c r="D89" s="93">
        <f t="shared" si="4"/>
        <v>2.7522935779816571E-2</v>
      </c>
      <c r="E89" s="94">
        <f t="shared" si="5"/>
        <v>2.7522935779816571E-2</v>
      </c>
      <c r="F89" s="93">
        <f t="shared" si="6"/>
        <v>0.34759358288770059</v>
      </c>
      <c r="G89" s="94">
        <f t="shared" si="7"/>
        <v>0.34759358288770059</v>
      </c>
      <c r="H89" s="56"/>
      <c r="I89" s="56"/>
      <c r="J89" s="140" t="str">
        <f>'State data for spotlight'!J7</f>
        <v>139,592</v>
      </c>
      <c r="K89" s="140"/>
      <c r="L89" s="93">
        <f>'State data for spotlight'!L7</f>
        <v>2.7318221960553446E-2</v>
      </c>
      <c r="M89" s="94">
        <f>'State data for spotlight'!L7</f>
        <v>2.7318221960553446E-2</v>
      </c>
      <c r="N89" s="93">
        <f>'State data for spotlight'!N7</f>
        <v>5.3294154927547854E-3</v>
      </c>
      <c r="O89" s="94">
        <f>'State data for spotlight'!N7</f>
        <v>5.3294154927547854E-3</v>
      </c>
      <c r="S89" s="112" t="s">
        <v>130</v>
      </c>
      <c r="T89" s="112"/>
      <c r="U89" s="109"/>
      <c r="V89" s="109">
        <v>22</v>
      </c>
      <c r="W89" s="109">
        <v>44</v>
      </c>
      <c r="X89" s="109">
        <v>25</v>
      </c>
      <c r="Y89" s="109">
        <v>19</v>
      </c>
      <c r="Z89" s="109">
        <v>20</v>
      </c>
    </row>
    <row r="90" spans="1:30" ht="15" customHeight="1" x14ac:dyDescent="0.25">
      <c r="A90" s="48" t="s">
        <v>96</v>
      </c>
      <c r="B90" s="48"/>
      <c r="C90" s="56" t="str">
        <f t="shared" si="3"/>
        <v>$19,207</v>
      </c>
      <c r="D90" s="93">
        <f t="shared" si="4"/>
        <v>-4.7598976933398429E-2</v>
      </c>
      <c r="E90" s="94">
        <f t="shared" si="5"/>
        <v>-4.7598976933398429E-2</v>
      </c>
      <c r="F90" s="93">
        <f t="shared" si="6"/>
        <v>-0.16473581213307231</v>
      </c>
      <c r="G90" s="94">
        <f t="shared" si="7"/>
        <v>-0.16473581213307231</v>
      </c>
      <c r="H90" s="56"/>
      <c r="I90" s="56"/>
      <c r="J90" s="56"/>
      <c r="K90" s="56" t="str">
        <f>'State data for spotlight'!J8</f>
        <v>$50,281</v>
      </c>
      <c r="L90" s="93">
        <f>'State data for spotlight'!L8</f>
        <v>2.2300623891247096E-3</v>
      </c>
      <c r="M90" s="94">
        <f>'State data for spotlight'!L8</f>
        <v>2.2300623891247096E-3</v>
      </c>
      <c r="N90" s="93">
        <f>'State data for spotlight'!N8</f>
        <v>3.6313196891939237E-2</v>
      </c>
      <c r="O90" s="94">
        <f>'State data for spotlight'!N8</f>
        <v>3.6313196891939237E-2</v>
      </c>
      <c r="S90" s="112" t="s">
        <v>58</v>
      </c>
      <c r="T90" s="112"/>
      <c r="U90" s="109"/>
      <c r="V90" s="109">
        <v>58</v>
      </c>
      <c r="W90" s="109">
        <v>103</v>
      </c>
      <c r="X90" s="109">
        <v>85</v>
      </c>
      <c r="Y90" s="109">
        <v>60</v>
      </c>
      <c r="Z90" s="109">
        <v>57</v>
      </c>
    </row>
    <row r="91" spans="1:30" ht="15" customHeight="1" x14ac:dyDescent="0.25">
      <c r="A91" s="48" t="s">
        <v>7</v>
      </c>
      <c r="B91" s="48"/>
      <c r="C91" s="56" t="str">
        <f t="shared" si="3"/>
        <v>$33.3 mil</v>
      </c>
      <c r="D91" s="93">
        <f t="shared" si="4"/>
        <v>-1.8982255377399393E-2</v>
      </c>
      <c r="E91" s="94">
        <f t="shared" si="5"/>
        <v>-1.8982255377399393E-2</v>
      </c>
      <c r="F91" s="93">
        <f t="shared" si="6"/>
        <v>0.17875437057362054</v>
      </c>
      <c r="G91" s="94">
        <f t="shared" si="7"/>
        <v>0.17875437057362054</v>
      </c>
      <c r="H91" s="56"/>
      <c r="I91" s="56"/>
      <c r="J91" s="56"/>
      <c r="K91" s="56" t="str">
        <f>'State data for spotlight'!J9</f>
        <v>$10.1 bil</v>
      </c>
      <c r="L91" s="93">
        <f>'State data for spotlight'!L9</f>
        <v>6.4305992524082534E-2</v>
      </c>
      <c r="M91" s="94">
        <f>'State data for spotlight'!L9</f>
        <v>6.4305992524082534E-2</v>
      </c>
      <c r="N91" s="93">
        <f>'State data for spotlight'!N9</f>
        <v>9.6266162132545352E-2</v>
      </c>
      <c r="O91" s="94">
        <f>'State data for spotlight'!N9</f>
        <v>9.6266162132545352E-2</v>
      </c>
      <c r="S91" s="115" t="s">
        <v>53</v>
      </c>
      <c r="T91" s="115"/>
      <c r="U91" s="109"/>
      <c r="V91" s="109">
        <v>411</v>
      </c>
      <c r="W91" s="109">
        <v>717</v>
      </c>
      <c r="X91" s="109">
        <v>654</v>
      </c>
      <c r="Y91" s="109">
        <v>497</v>
      </c>
      <c r="Z91" s="109">
        <v>505</v>
      </c>
    </row>
    <row r="92" spans="1:30" ht="15" customHeight="1" x14ac:dyDescent="0.25">
      <c r="S92" s="126" t="s">
        <v>54</v>
      </c>
      <c r="T92" s="126"/>
    </row>
    <row r="93" spans="1:30" ht="15" customHeight="1" x14ac:dyDescent="0.25">
      <c r="A93" s="135" t="s">
        <v>132</v>
      </c>
      <c r="S93" s="112" t="s">
        <v>56</v>
      </c>
      <c r="T93" s="112"/>
      <c r="U93" s="109"/>
      <c r="V93" s="109">
        <v>12</v>
      </c>
      <c r="W93" s="109">
        <v>24</v>
      </c>
      <c r="X93" s="109">
        <v>19</v>
      </c>
      <c r="Y93" s="109">
        <v>14</v>
      </c>
      <c r="Z93" s="109">
        <v>20</v>
      </c>
    </row>
    <row r="94" spans="1:30" ht="15" customHeight="1" x14ac:dyDescent="0.25">
      <c r="A94" s="136" t="s">
        <v>133</v>
      </c>
      <c r="S94" s="112" t="s">
        <v>57</v>
      </c>
      <c r="T94" s="112"/>
      <c r="U94" s="109"/>
      <c r="V94" s="109">
        <v>81</v>
      </c>
      <c r="W94" s="109">
        <v>122</v>
      </c>
      <c r="X94" s="109">
        <v>135</v>
      </c>
      <c r="Y94" s="109">
        <v>119</v>
      </c>
      <c r="Z94" s="109">
        <v>113</v>
      </c>
    </row>
    <row r="95" spans="1:30" ht="15" customHeight="1" x14ac:dyDescent="0.25">
      <c r="A95" s="137" t="s">
        <v>160</v>
      </c>
      <c r="S95" s="112" t="s">
        <v>126</v>
      </c>
      <c r="T95" s="112"/>
      <c r="U95" s="109"/>
      <c r="V95" s="109">
        <v>0</v>
      </c>
      <c r="W95" s="109">
        <v>10</v>
      </c>
      <c r="X95" s="109">
        <v>5</v>
      </c>
      <c r="Y95" s="109">
        <v>4</v>
      </c>
      <c r="Z95" s="109">
        <v>10</v>
      </c>
    </row>
    <row r="96" spans="1:30" ht="15" customHeight="1" x14ac:dyDescent="0.25">
      <c r="A96" s="135" t="s">
        <v>152</v>
      </c>
      <c r="S96" s="112" t="s">
        <v>127</v>
      </c>
      <c r="T96" s="112"/>
      <c r="U96" s="109"/>
      <c r="V96" s="109">
        <v>93</v>
      </c>
      <c r="W96" s="109">
        <v>212</v>
      </c>
      <c r="X96" s="109">
        <v>166</v>
      </c>
      <c r="Y96" s="109">
        <v>110</v>
      </c>
      <c r="Z96" s="109">
        <v>130</v>
      </c>
    </row>
    <row r="97" spans="1:32" ht="15" customHeight="1" x14ac:dyDescent="0.25">
      <c r="A97" s="137" t="s">
        <v>165</v>
      </c>
      <c r="S97" s="112" t="s">
        <v>128</v>
      </c>
      <c r="T97" s="112"/>
      <c r="U97" s="109"/>
      <c r="V97" s="109">
        <v>34</v>
      </c>
      <c r="W97" s="109">
        <v>82</v>
      </c>
      <c r="X97" s="109">
        <v>73</v>
      </c>
      <c r="Y97" s="109">
        <v>42</v>
      </c>
      <c r="Z97" s="109">
        <v>44</v>
      </c>
    </row>
    <row r="98" spans="1:32" ht="15" customHeight="1" x14ac:dyDescent="0.25">
      <c r="A98" s="137" t="s">
        <v>171</v>
      </c>
      <c r="S98" s="112" t="s">
        <v>129</v>
      </c>
      <c r="T98" s="112"/>
      <c r="U98" s="109"/>
      <c r="V98" s="109">
        <v>6</v>
      </c>
      <c r="W98" s="109">
        <v>48</v>
      </c>
      <c r="X98" s="109">
        <v>42</v>
      </c>
      <c r="Y98" s="109">
        <v>16</v>
      </c>
      <c r="Z98" s="109">
        <v>19</v>
      </c>
    </row>
    <row r="99" spans="1:32" ht="15" customHeight="1" x14ac:dyDescent="0.25">
      <c r="S99" s="112" t="s">
        <v>130</v>
      </c>
      <c r="T99" s="112"/>
      <c r="U99" s="109"/>
      <c r="V99" s="109">
        <v>5</v>
      </c>
      <c r="W99" s="109">
        <v>3</v>
      </c>
      <c r="X99" s="109">
        <v>6</v>
      </c>
      <c r="Y99" s="109">
        <v>5</v>
      </c>
      <c r="Z99" s="109">
        <v>3</v>
      </c>
    </row>
    <row r="100" spans="1:32" ht="15" customHeight="1" x14ac:dyDescent="0.25">
      <c r="S100" s="112" t="s">
        <v>58</v>
      </c>
      <c r="T100" s="112"/>
      <c r="U100" s="109"/>
      <c r="V100" s="109">
        <v>22</v>
      </c>
      <c r="W100" s="109">
        <v>38</v>
      </c>
      <c r="X100" s="109">
        <v>34</v>
      </c>
      <c r="Y100" s="109">
        <v>29</v>
      </c>
      <c r="Z100" s="109">
        <v>27</v>
      </c>
    </row>
    <row r="101" spans="1:32" x14ac:dyDescent="0.25">
      <c r="A101" s="16"/>
      <c r="S101" s="115" t="s">
        <v>53</v>
      </c>
      <c r="T101" s="115"/>
      <c r="U101" s="109"/>
      <c r="V101" s="109">
        <v>342</v>
      </c>
      <c r="W101" s="109">
        <v>685</v>
      </c>
      <c r="X101" s="109">
        <v>650</v>
      </c>
      <c r="Y101" s="109">
        <v>484</v>
      </c>
      <c r="Z101" s="109">
        <v>497</v>
      </c>
    </row>
    <row r="102" spans="1:32" x14ac:dyDescent="0.25">
      <c r="S102" s="112"/>
      <c r="T102" s="112"/>
      <c r="Y102" s="120"/>
      <c r="Z102" s="120"/>
    </row>
    <row r="103" spans="1:32" x14ac:dyDescent="0.25">
      <c r="A103" s="17"/>
      <c r="S103" s="125" t="s">
        <v>13</v>
      </c>
      <c r="T103" s="125"/>
      <c r="U103" s="103"/>
      <c r="V103" s="103" t="s">
        <v>125</v>
      </c>
      <c r="W103" s="103" t="s">
        <v>134</v>
      </c>
      <c r="X103" s="103" t="s">
        <v>155</v>
      </c>
      <c r="Y103" s="103" t="s">
        <v>163</v>
      </c>
      <c r="Z103" s="103" t="s">
        <v>169</v>
      </c>
      <c r="AB103" s="122" t="s">
        <v>24</v>
      </c>
      <c r="AC103" s="103"/>
      <c r="AD103" s="103" t="s">
        <v>32</v>
      </c>
      <c r="AE103" s="103"/>
      <c r="AF103" s="103"/>
    </row>
    <row r="104" spans="1:32" x14ac:dyDescent="0.25">
      <c r="A104" s="18"/>
      <c r="S104" s="112" t="s">
        <v>14</v>
      </c>
      <c r="T104" s="112"/>
      <c r="U104" s="109"/>
      <c r="V104" s="109">
        <v>696</v>
      </c>
      <c r="W104" s="109">
        <v>1152</v>
      </c>
      <c r="X104" s="109">
        <v>965</v>
      </c>
      <c r="Y104" s="109">
        <v>910</v>
      </c>
      <c r="Z104" s="109">
        <v>940</v>
      </c>
      <c r="AB104" s="106" t="str">
        <f>TEXT(Z104,"###,###")</f>
        <v>940</v>
      </c>
      <c r="AD104" s="127">
        <f>Z104/($Z$4)*100</f>
        <v>65.505226480836228</v>
      </c>
      <c r="AF104" s="106"/>
    </row>
    <row r="105" spans="1:32" x14ac:dyDescent="0.25">
      <c r="S105" s="112" t="s">
        <v>17</v>
      </c>
      <c r="T105" s="112"/>
      <c r="U105" s="109"/>
      <c r="V105" s="109">
        <v>272</v>
      </c>
      <c r="W105" s="109">
        <v>641</v>
      </c>
      <c r="X105" s="109">
        <v>577</v>
      </c>
      <c r="Y105" s="109">
        <v>422</v>
      </c>
      <c r="Z105" s="109">
        <v>475</v>
      </c>
      <c r="AB105" s="106" t="str">
        <f>TEXT(Z105,"###,###")</f>
        <v>475</v>
      </c>
      <c r="AD105" s="127">
        <f>Z105/($Z$4)*100</f>
        <v>33.10104529616725</v>
      </c>
      <c r="AF105" s="106"/>
    </row>
    <row r="106" spans="1:32" x14ac:dyDescent="0.25">
      <c r="S106" s="115" t="s">
        <v>53</v>
      </c>
      <c r="T106" s="115"/>
      <c r="U106" s="117"/>
      <c r="V106" s="117">
        <v>968</v>
      </c>
      <c r="W106" s="117">
        <v>1793</v>
      </c>
      <c r="X106" s="117">
        <v>1542</v>
      </c>
      <c r="Y106" s="117">
        <v>1332</v>
      </c>
      <c r="Z106" s="117">
        <v>1415</v>
      </c>
      <c r="AB106" s="106"/>
      <c r="AD106" s="127"/>
      <c r="AF106" s="106"/>
    </row>
    <row r="107" spans="1:32" x14ac:dyDescent="0.25">
      <c r="S107" s="125" t="s">
        <v>18</v>
      </c>
      <c r="T107" s="125"/>
      <c r="U107" s="109"/>
      <c r="V107" s="109"/>
      <c r="W107" s="109"/>
      <c r="X107" s="109"/>
      <c r="Y107" s="109"/>
      <c r="Z107" s="109"/>
    </row>
    <row r="108" spans="1:32" x14ac:dyDescent="0.25">
      <c r="S108" s="112" t="s">
        <v>19</v>
      </c>
      <c r="T108" s="112"/>
      <c r="U108" s="109"/>
      <c r="V108" s="109">
        <v>38</v>
      </c>
      <c r="W108" s="109">
        <v>50</v>
      </c>
      <c r="X108" s="109">
        <v>89</v>
      </c>
      <c r="Y108" s="109">
        <v>104</v>
      </c>
      <c r="Z108" s="109">
        <v>45</v>
      </c>
      <c r="AB108" s="106" t="str">
        <f>TEXT(Z108,"###,###")</f>
        <v>45</v>
      </c>
      <c r="AD108" s="127">
        <f>Z108/($Z$4)*100</f>
        <v>3.1358885017421603</v>
      </c>
      <c r="AF108" s="106"/>
    </row>
    <row r="109" spans="1:32" x14ac:dyDescent="0.25">
      <c r="S109" s="112" t="s">
        <v>20</v>
      </c>
      <c r="T109" s="112"/>
      <c r="U109" s="109"/>
      <c r="V109" s="109">
        <v>83</v>
      </c>
      <c r="W109" s="109">
        <v>162</v>
      </c>
      <c r="X109" s="109">
        <v>312</v>
      </c>
      <c r="Y109" s="109">
        <v>179</v>
      </c>
      <c r="Z109" s="109">
        <v>253</v>
      </c>
      <c r="AB109" s="106" t="str">
        <f>TEXT(Z109,"###,###")</f>
        <v>253</v>
      </c>
      <c r="AD109" s="127">
        <f>Z109/($Z$4)*100</f>
        <v>17.630662020905923</v>
      </c>
      <c r="AF109" s="106"/>
    </row>
    <row r="110" spans="1:32" x14ac:dyDescent="0.25">
      <c r="S110" s="112" t="s">
        <v>21</v>
      </c>
      <c r="T110" s="112"/>
      <c r="U110" s="109"/>
      <c r="V110" s="109">
        <v>297</v>
      </c>
      <c r="W110" s="109">
        <v>586</v>
      </c>
      <c r="X110" s="109">
        <v>367</v>
      </c>
      <c r="Y110" s="109">
        <v>367</v>
      </c>
      <c r="Z110" s="109">
        <v>399</v>
      </c>
      <c r="AB110" s="106" t="str">
        <f>TEXT(Z110,"###,###")</f>
        <v>399</v>
      </c>
      <c r="AD110" s="127">
        <f>Z110/($Z$4)*100</f>
        <v>27.804878048780491</v>
      </c>
      <c r="AF110" s="106"/>
    </row>
    <row r="111" spans="1:32" x14ac:dyDescent="0.25">
      <c r="S111" s="112" t="s">
        <v>22</v>
      </c>
      <c r="T111" s="112"/>
      <c r="U111" s="109"/>
      <c r="V111" s="109">
        <v>476</v>
      </c>
      <c r="W111" s="109">
        <v>995</v>
      </c>
      <c r="X111" s="109">
        <v>913</v>
      </c>
      <c r="Y111" s="109">
        <v>682</v>
      </c>
      <c r="Z111" s="109">
        <v>717</v>
      </c>
      <c r="AB111" s="106" t="str">
        <f>TEXT(Z111,"###,###")</f>
        <v>717</v>
      </c>
      <c r="AD111" s="127">
        <f>Z111/($Z$4)*100</f>
        <v>49.965156794425084</v>
      </c>
      <c r="AF111" s="106"/>
    </row>
    <row r="112" spans="1:32" x14ac:dyDescent="0.25">
      <c r="S112" s="115" t="s">
        <v>53</v>
      </c>
      <c r="T112" s="115"/>
      <c r="U112" s="109"/>
      <c r="V112" s="109">
        <v>960</v>
      </c>
      <c r="W112" s="109">
        <v>1825</v>
      </c>
      <c r="X112" s="109">
        <v>1708</v>
      </c>
      <c r="Y112" s="109">
        <v>1352</v>
      </c>
      <c r="Z112" s="109">
        <v>1434</v>
      </c>
    </row>
    <row r="113" spans="19:32" x14ac:dyDescent="0.25">
      <c r="AB113" s="122" t="s">
        <v>24</v>
      </c>
      <c r="AC113" s="103"/>
      <c r="AD113" s="103" t="s">
        <v>123</v>
      </c>
      <c r="AF113" s="103" t="s">
        <v>124</v>
      </c>
    </row>
    <row r="114" spans="19:32" x14ac:dyDescent="0.25">
      <c r="S114" s="112" t="s">
        <v>87</v>
      </c>
      <c r="T114" s="109"/>
      <c r="U114" s="109"/>
      <c r="V114" s="109"/>
      <c r="W114" s="109"/>
      <c r="X114" s="109"/>
      <c r="Y114" s="109"/>
      <c r="Z114" s="109"/>
      <c r="AB114" s="106"/>
      <c r="AD114" s="107"/>
      <c r="AF114" s="107"/>
    </row>
    <row r="115" spans="19:32" x14ac:dyDescent="0.25">
      <c r="S115" s="112" t="s">
        <v>88</v>
      </c>
      <c r="T115" s="109"/>
      <c r="U115" s="109"/>
      <c r="V115" s="109"/>
      <c r="W115" s="109"/>
      <c r="X115" s="109"/>
      <c r="Y115" s="109"/>
      <c r="Z115" s="109"/>
      <c r="AB115" s="106"/>
      <c r="AD115" s="107"/>
      <c r="AF115" s="107"/>
    </row>
    <row r="116" spans="19:32" x14ac:dyDescent="0.25">
      <c r="S116" s="115" t="s">
        <v>53</v>
      </c>
      <c r="T116" s="117"/>
      <c r="U116" s="117"/>
      <c r="V116" s="117"/>
      <c r="W116" s="117"/>
      <c r="X116" s="117"/>
      <c r="Y116" s="117"/>
      <c r="Z116" s="117"/>
    </row>
    <row r="118" spans="19:32" x14ac:dyDescent="0.25">
      <c r="S118" s="98" t="s">
        <v>97</v>
      </c>
      <c r="T118" s="128"/>
      <c r="U118" s="128"/>
      <c r="V118" s="128">
        <v>38.58</v>
      </c>
      <c r="W118" s="128">
        <v>39.43</v>
      </c>
      <c r="X118" s="128">
        <v>38.49</v>
      </c>
      <c r="Y118" s="128">
        <v>39.270000000000003</v>
      </c>
      <c r="Z118" s="128">
        <v>39.35</v>
      </c>
      <c r="AB118" s="106" t="str">
        <f>TEXT(Z118,"##.0")</f>
        <v>39.4</v>
      </c>
    </row>
    <row r="120" spans="19:32" x14ac:dyDescent="0.25">
      <c r="S120" s="98" t="s">
        <v>98</v>
      </c>
      <c r="T120" s="109"/>
      <c r="U120" s="109"/>
      <c r="V120" s="109">
        <v>739</v>
      </c>
      <c r="W120" s="109">
        <v>1380</v>
      </c>
      <c r="X120" s="109">
        <v>1274</v>
      </c>
      <c r="Y120" s="109">
        <v>960</v>
      </c>
      <c r="Z120" s="109">
        <v>985</v>
      </c>
      <c r="AB120" s="106" t="str">
        <f>TEXT(Z120,"###,###")</f>
        <v>985</v>
      </c>
    </row>
    <row r="121" spans="19:32" x14ac:dyDescent="0.25">
      <c r="S121" s="98" t="s">
        <v>99</v>
      </c>
      <c r="T121" s="109"/>
      <c r="U121" s="109"/>
      <c r="V121" s="109">
        <v>0</v>
      </c>
      <c r="W121" s="109">
        <v>7</v>
      </c>
      <c r="X121" s="109">
        <v>6</v>
      </c>
      <c r="Y121" s="109">
        <v>6</v>
      </c>
      <c r="Z121" s="109">
        <v>4</v>
      </c>
      <c r="AB121" s="106" t="str">
        <f>TEXT(Z121,"###,###")</f>
        <v>4</v>
      </c>
    </row>
    <row r="122" spans="19:32" x14ac:dyDescent="0.25">
      <c r="S122" s="98" t="s">
        <v>100</v>
      </c>
      <c r="T122" s="109"/>
      <c r="U122" s="109"/>
      <c r="V122" s="109">
        <v>10</v>
      </c>
      <c r="W122" s="109">
        <v>21</v>
      </c>
      <c r="X122" s="109">
        <v>21</v>
      </c>
      <c r="Y122" s="109">
        <v>18</v>
      </c>
      <c r="Z122" s="109">
        <v>15</v>
      </c>
      <c r="AB122" s="106" t="str">
        <f>TEXT(Z122,"###,###")</f>
        <v>15</v>
      </c>
    </row>
    <row r="123" spans="19:32" x14ac:dyDescent="0.25">
      <c r="AB123" s="122" t="s">
        <v>24</v>
      </c>
      <c r="AC123" s="103"/>
      <c r="AD123" s="103" t="s">
        <v>32</v>
      </c>
      <c r="AE123" s="103"/>
      <c r="AF123" s="103"/>
    </row>
    <row r="124" spans="19:32" x14ac:dyDescent="0.25">
      <c r="S124" s="98" t="s">
        <v>101</v>
      </c>
      <c r="T124" s="109"/>
      <c r="U124" s="109"/>
      <c r="V124" s="109">
        <v>749</v>
      </c>
      <c r="W124" s="109">
        <v>1401</v>
      </c>
      <c r="X124" s="109">
        <v>1295</v>
      </c>
      <c r="Y124" s="109">
        <v>978</v>
      </c>
      <c r="Z124" s="109">
        <v>1000</v>
      </c>
      <c r="AB124" s="106" t="str">
        <f>TEXT(Z124,"###,###")</f>
        <v>1,000</v>
      </c>
      <c r="AD124" s="124">
        <f>Z124/$Z$7*100</f>
        <v>99.206349206349216</v>
      </c>
    </row>
    <row r="125" spans="19:32" x14ac:dyDescent="0.25">
      <c r="S125" s="98" t="s">
        <v>102</v>
      </c>
      <c r="T125" s="109"/>
      <c r="U125" s="109"/>
      <c r="V125" s="109">
        <v>10</v>
      </c>
      <c r="W125" s="109">
        <v>28</v>
      </c>
      <c r="X125" s="109">
        <v>27</v>
      </c>
      <c r="Y125" s="109">
        <v>24</v>
      </c>
      <c r="Z125" s="109">
        <v>19</v>
      </c>
      <c r="AB125" s="106" t="str">
        <f>TEXT(Z125,"###,###")</f>
        <v>19</v>
      </c>
      <c r="AD125" s="124">
        <f>Z125/$Z$7*100</f>
        <v>1.8849206349206349</v>
      </c>
    </row>
    <row r="127" spans="19:32" x14ac:dyDescent="0.25">
      <c r="S127" s="98" t="s">
        <v>103</v>
      </c>
      <c r="T127" s="109"/>
      <c r="U127" s="109"/>
      <c r="V127" s="109">
        <v>409</v>
      </c>
      <c r="W127" s="109">
        <v>719</v>
      </c>
      <c r="X127" s="109">
        <v>654</v>
      </c>
      <c r="Y127" s="109">
        <v>491</v>
      </c>
      <c r="Z127" s="109">
        <v>505</v>
      </c>
      <c r="AB127" s="106" t="str">
        <f>TEXT(Z127,"###,###")</f>
        <v>505</v>
      </c>
      <c r="AD127" s="124">
        <f>Z127/$Z$7*100</f>
        <v>50.099206349206348</v>
      </c>
    </row>
    <row r="128" spans="19:32" x14ac:dyDescent="0.25">
      <c r="S128" s="98" t="s">
        <v>104</v>
      </c>
      <c r="T128" s="109"/>
      <c r="U128" s="109"/>
      <c r="V128" s="109">
        <v>341</v>
      </c>
      <c r="W128" s="109">
        <v>689</v>
      </c>
      <c r="X128" s="109">
        <v>647</v>
      </c>
      <c r="Y128" s="109">
        <v>484</v>
      </c>
      <c r="Z128" s="109">
        <v>501</v>
      </c>
      <c r="AB128" s="106" t="str">
        <f>TEXT(Z128,"###,###")</f>
        <v>501</v>
      </c>
      <c r="AD128" s="124">
        <f>Z128/$Z$7*100</f>
        <v>49.702380952380956</v>
      </c>
    </row>
    <row r="130" spans="19:20" x14ac:dyDescent="0.25">
      <c r="S130" s="98" t="s">
        <v>156</v>
      </c>
      <c r="T130" s="124">
        <v>97.718253968253961</v>
      </c>
    </row>
    <row r="131" spans="19:20" x14ac:dyDescent="0.25">
      <c r="S131" s="98" t="s">
        <v>157</v>
      </c>
      <c r="T131" s="124">
        <v>0.3968253968253968</v>
      </c>
    </row>
    <row r="132" spans="19:20" x14ac:dyDescent="0.25">
      <c r="S132" s="98" t="s">
        <v>158</v>
      </c>
      <c r="T132" s="124">
        <v>1.4880952380952379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F1B5D10-7E0F-4854-BEC2-BFDC5F5B4F3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E548E59E-9147-4980-9692-5AA6EA517BC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DD968FA3-C250-484D-B1C5-2531A812072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B41AB550-AF20-48FB-8DC6-7F4A1880622F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Contents</vt:lpstr>
      <vt:lpstr>Table 13.1</vt:lpstr>
      <vt:lpstr>Table 13.2</vt:lpstr>
      <vt:lpstr>Table 13.3</vt:lpstr>
      <vt:lpstr>Table 13.4</vt:lpstr>
      <vt:lpstr>Table 13.5</vt:lpstr>
      <vt:lpstr>Table 13.6</vt:lpstr>
      <vt:lpstr>Table 13.7</vt:lpstr>
      <vt:lpstr>Table 13.8</vt:lpstr>
      <vt:lpstr>Table 13.9</vt:lpstr>
      <vt:lpstr>Table 13.10</vt:lpstr>
      <vt:lpstr>Table 13.11</vt:lpstr>
      <vt:lpstr>Table 13.12</vt:lpstr>
      <vt:lpstr>Table 13.13</vt:lpstr>
      <vt:lpstr>Table 13.14</vt:lpstr>
      <vt:lpstr>Table 13.15</vt:lpstr>
      <vt:lpstr>Table 13.16</vt:lpstr>
      <vt:lpstr>Table 13.17</vt:lpstr>
      <vt:lpstr>Table 13.18</vt:lpstr>
      <vt:lpstr>State data for spotlight</vt:lpstr>
      <vt:lpstr>'Table 13.1'!Print_Area</vt:lpstr>
      <vt:lpstr>'Table 13.10'!Print_Area</vt:lpstr>
      <vt:lpstr>'Table 13.11'!Print_Area</vt:lpstr>
      <vt:lpstr>'Table 13.12'!Print_Area</vt:lpstr>
      <vt:lpstr>'Table 13.13'!Print_Area</vt:lpstr>
      <vt:lpstr>'Table 13.14'!Print_Area</vt:lpstr>
      <vt:lpstr>'Table 13.15'!Print_Area</vt:lpstr>
      <vt:lpstr>'Table 13.16'!Print_Area</vt:lpstr>
      <vt:lpstr>'Table 13.17'!Print_Area</vt:lpstr>
      <vt:lpstr>'Table 13.18'!Print_Area</vt:lpstr>
      <vt:lpstr>'Table 13.2'!Print_Area</vt:lpstr>
      <vt:lpstr>'Table 13.3'!Print_Area</vt:lpstr>
      <vt:lpstr>'Table 13.4'!Print_Area</vt:lpstr>
      <vt:lpstr>'Table 13.5'!Print_Area</vt:lpstr>
      <vt:lpstr>'Table 13.6'!Print_Area</vt:lpstr>
      <vt:lpstr>'Table 13.7'!Print_Area</vt:lpstr>
      <vt:lpstr>'Table 13.8'!Print_Area</vt:lpstr>
      <vt:lpstr>'Table 13.9'!Print_Area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Wade1</dc:creator>
  <cp:lastModifiedBy>Tanika Sharman</cp:lastModifiedBy>
  <cp:lastPrinted>2021-10-22T04:56:09Z</cp:lastPrinted>
  <dcterms:created xsi:type="dcterms:W3CDTF">2019-07-02T01:38:47Z</dcterms:created>
  <dcterms:modified xsi:type="dcterms:W3CDTF">2024-11-06T02:59:06Z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2021-05-19T23:35:57Z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dd829078-7429-43a0-921f-a67a55718a78</vt:lpwstr>
  </property>
  <property fmtid="{D5CDD505-2E9C-101B-9397-08002B2CF9AE}" pid="8" name="MSIP_Label_c8e5a7ee-c283-40b0-98eb-fa437df4c031_ContentBits">
    <vt:lpwstr>0</vt:lpwstr>
  </property>
</Properties>
</file>