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bd08ce32491784/Desktop/MIS 220/"/>
    </mc:Choice>
  </mc:AlternateContent>
  <xr:revisionPtr revIDLastSave="2199" documentId="8_{232ECF08-1EF7-4762-8DE9-90B8DF4881AF}" xr6:coauthVersionLast="47" xr6:coauthVersionMax="47" xr10:uidLastSave="{05E4009E-DFB6-401C-BAA9-3BBD761E28D7}"/>
  <bookViews>
    <workbookView xWindow="-120" yWindow="-120" windowWidth="38640" windowHeight="15840" xr2:uid="{F3DC96D8-4026-4647-8B13-7EE9803263EA}"/>
  </bookViews>
  <sheets>
    <sheet name="April Expenditures" sheetId="5" r:id="rId1"/>
    <sheet name="Charts Draf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5" l="1"/>
  <c r="D5" i="5" s="1"/>
  <c r="C3" i="5"/>
  <c r="I24" i="5"/>
  <c r="H24" i="5"/>
  <c r="G24" i="5"/>
  <c r="H22" i="5"/>
  <c r="H25" i="5"/>
  <c r="I25" i="5" s="1"/>
  <c r="H12" i="5"/>
  <c r="C4" i="5"/>
  <c r="D4" i="5" s="1"/>
  <c r="H17" i="5"/>
  <c r="G17" i="5"/>
  <c r="I16" i="5"/>
  <c r="I15" i="5"/>
  <c r="H13" i="5"/>
  <c r="G13" i="5"/>
  <c r="G26" i="5" s="1"/>
  <c r="I12" i="5"/>
  <c r="I13" i="5" s="1"/>
  <c r="I11" i="5"/>
  <c r="B6" i="5"/>
  <c r="G4" i="5"/>
  <c r="I17" i="5" l="1"/>
  <c r="I26" i="5" s="1"/>
  <c r="I21" i="5"/>
  <c r="I19" i="5"/>
  <c r="I20" i="5"/>
  <c r="H26" i="5"/>
  <c r="G30" i="5" s="1"/>
  <c r="C6" i="5"/>
  <c r="D3" i="5"/>
  <c r="H4" i="5"/>
  <c r="I4" i="5" s="1"/>
  <c r="D6" i="5" l="1"/>
  <c r="F30" i="5"/>
  <c r="I30" i="5" s="1"/>
  <c r="H3" i="5" l="1"/>
  <c r="J3" i="5" s="1"/>
  <c r="H5" i="5"/>
  <c r="I22" i="5"/>
  <c r="I23" i="5"/>
  <c r="J5" i="5"/>
  <c r="G5" i="5" s="1"/>
  <c r="I5" i="5" s="1"/>
  <c r="H6" i="5"/>
  <c r="G3" i="5" l="1"/>
  <c r="J6" i="5"/>
  <c r="G6" i="5" l="1"/>
  <c r="I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Jonathan Lee</author>
  </authors>
  <commentList>
    <comment ref="J3" authorId="0" shapeId="0" xr:uid="{8CA289C1-DABA-4D5E-8010-1EC1B682C18E}">
      <text>
        <r>
          <rPr>
            <b/>
            <sz val="9"/>
            <color indexed="81"/>
            <rFont val="Tahoma"/>
            <family val="2"/>
          </rPr>
          <t>Jonathan Lee:</t>
        </r>
        <r>
          <rPr>
            <sz val="9"/>
            <color indexed="81"/>
            <rFont val="Tahoma"/>
            <family val="2"/>
          </rPr>
          <t xml:space="preserve">
20% of "Grand Totals Diff"</t>
        </r>
      </text>
    </comment>
    <comment ref="J4" authorId="0" shapeId="0" xr:uid="{04FEAC02-4CD4-4941-80EF-56130A2BBC63}">
      <text>
        <r>
          <rPr>
            <b/>
            <sz val="9"/>
            <color indexed="81"/>
            <rFont val="Tahoma"/>
            <family val="2"/>
          </rPr>
          <t>Jonathan Lee:</t>
        </r>
        <r>
          <rPr>
            <sz val="9"/>
            <color indexed="81"/>
            <rFont val="Tahoma"/>
            <family val="2"/>
          </rPr>
          <t xml:space="preserve">
3% of Fiamma Income + 3% company match</t>
        </r>
      </text>
    </comment>
    <comment ref="J5" authorId="0" shapeId="0" xr:uid="{55771EAC-954D-41F4-8AC3-29BC46EEBA25}">
      <text>
        <r>
          <rPr>
            <b/>
            <sz val="9"/>
            <color indexed="81"/>
            <rFont val="Tahoma"/>
            <family val="2"/>
          </rPr>
          <t>Jonathan Lee:</t>
        </r>
        <r>
          <rPr>
            <sz val="9"/>
            <color indexed="81"/>
            <rFont val="Tahoma"/>
            <family val="2"/>
          </rPr>
          <t xml:space="preserve">
80% of "Grand Totals Diff"
</t>
        </r>
      </text>
    </comment>
  </commentList>
</comments>
</file>

<file path=xl/sharedStrings.xml><?xml version="1.0" encoding="utf-8"?>
<sst xmlns="http://schemas.openxmlformats.org/spreadsheetml/2006/main" count="47" uniqueCount="36">
  <si>
    <t>Expenses</t>
  </si>
  <si>
    <t>Rent</t>
  </si>
  <si>
    <t>Utilities</t>
  </si>
  <si>
    <t>Living</t>
  </si>
  <si>
    <t>Credit Cards</t>
  </si>
  <si>
    <t>Amazon Visa</t>
  </si>
  <si>
    <t>Alaska Visa</t>
  </si>
  <si>
    <t>Subscriptions</t>
  </si>
  <si>
    <t>Parking Pass</t>
  </si>
  <si>
    <t>Spotify</t>
  </si>
  <si>
    <t>Gym</t>
  </si>
  <si>
    <t>Expected</t>
  </si>
  <si>
    <t>Actual</t>
  </si>
  <si>
    <t>Income</t>
  </si>
  <si>
    <t>La Fiamma</t>
  </si>
  <si>
    <t>Dog sitting</t>
  </si>
  <si>
    <t>Savings</t>
  </si>
  <si>
    <t>Source</t>
  </si>
  <si>
    <t>Simple IRA</t>
  </si>
  <si>
    <t>Emergency</t>
  </si>
  <si>
    <t>House</t>
  </si>
  <si>
    <t>Account</t>
  </si>
  <si>
    <t>Totals</t>
  </si>
  <si>
    <t>Diff.</t>
  </si>
  <si>
    <t>Misc</t>
  </si>
  <si>
    <t>Side Income</t>
  </si>
  <si>
    <t>Type</t>
  </si>
  <si>
    <t>Subtotal</t>
  </si>
  <si>
    <t xml:space="preserve">Percent </t>
  </si>
  <si>
    <t>Expenses Chart</t>
  </si>
  <si>
    <t>Trend</t>
  </si>
  <si>
    <t>Apple TV</t>
  </si>
  <si>
    <t>Total</t>
  </si>
  <si>
    <t>Expense</t>
  </si>
  <si>
    <t>Net Income</t>
  </si>
  <si>
    <t>Study Aids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</si>
</sst>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  <numFmt numFmtId="165" formatCode="0.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0"/>
      <name val="Calibri"/>
      <family val="2"/>
    </font>
    <font>
      <sz val="11"/>
      <color theme="1"/>
      <name val="Calibri"/>
      <family val="2"/>
    </font>
    <font>
      <sz val="14"/>
      <color theme="1"/>
      <name val="Calibri"/>
      <family val="2"/>
    </font>
    <font>
      <b/>
      <sz val="20"/>
      <name val="Calibri"/>
      <family val="2"/>
    </font>
    <font>
      <b/>
      <sz val="20"/>
      <color theme="1"/>
      <name val="Calibri"/>
      <family val="2"/>
    </font>
    <font>
      <b/>
      <sz val="20"/>
      <color theme="0"/>
      <name val="Arial Rounded MT Bold"/>
      <family val="2"/>
    </font>
    <font>
      <b/>
      <sz val="12"/>
      <color theme="1"/>
      <name val="Arial Nova"/>
      <family val="2"/>
    </font>
    <font>
      <sz val="12"/>
      <color theme="1"/>
      <name val="Arial Nova"/>
      <family val="2"/>
    </font>
    <font>
      <sz val="11"/>
      <color theme="1"/>
      <name val="Arial Nova"/>
      <family val="2"/>
    </font>
    <font>
      <b/>
      <sz val="16"/>
      <color theme="1"/>
      <name val="Arial Nova"/>
      <family val="2"/>
    </font>
    <font>
      <b/>
      <sz val="11"/>
      <color theme="1"/>
      <name val="Arial Nova"/>
      <family val="2"/>
    </font>
    <font>
      <b/>
      <sz val="14"/>
      <color theme="1"/>
      <name val="Arial Nova"/>
      <family val="2"/>
    </font>
    <font>
      <b/>
      <sz val="14"/>
      <color theme="0"/>
      <name val="Arial Nova"/>
      <family val="2"/>
    </font>
    <font>
      <b/>
      <sz val="16"/>
      <name val="Arial Nova"/>
      <family val="2"/>
    </font>
    <font>
      <b/>
      <sz val="12"/>
      <name val="Arial Nova"/>
      <family val="2"/>
    </font>
    <font>
      <sz val="11"/>
      <color theme="1"/>
      <name val="Arial Nova Light"/>
      <family val="2"/>
    </font>
    <font>
      <sz val="16"/>
      <color theme="1"/>
      <name val="Arial Nova"/>
      <family val="2"/>
    </font>
    <font>
      <sz val="20"/>
      <color theme="0"/>
      <name val="Arial Rounded MT Bold"/>
      <family val="2"/>
    </font>
    <font>
      <b/>
      <sz val="11"/>
      <color theme="1"/>
      <name val="Arial Nova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Fill="1" applyAlignment="1"/>
    <xf numFmtId="0" fontId="4" fillId="3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0" fillId="4" borderId="0" xfId="0" applyFont="1" applyFill="1" applyBorder="1" applyAlignment="1">
      <alignment horizontal="left" vertical="center" wrapText="1" indent="1"/>
    </xf>
    <xf numFmtId="0" fontId="10" fillId="4" borderId="0" xfId="0" applyFont="1" applyFill="1" applyBorder="1" applyAlignment="1">
      <alignment horizontal="right" vertical="center" wrapText="1"/>
    </xf>
    <xf numFmtId="0" fontId="10" fillId="4" borderId="0" xfId="0" applyFont="1" applyFill="1" applyAlignment="1">
      <alignment horizontal="right" vertical="center"/>
    </xf>
    <xf numFmtId="0" fontId="10" fillId="4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indent="2"/>
    </xf>
    <xf numFmtId="7" fontId="12" fillId="0" borderId="0" xfId="2" applyNumberFormat="1" applyFont="1" applyFill="1" applyBorder="1" applyAlignment="1">
      <alignment horizontal="right" indent="1"/>
    </xf>
    <xf numFmtId="7" fontId="12" fillId="0" borderId="0" xfId="2" applyNumberFormat="1" applyFont="1" applyFill="1" applyBorder="1" applyAlignment="1">
      <alignment horizontal="right"/>
    </xf>
    <xf numFmtId="164" fontId="12" fillId="0" borderId="0" xfId="0" applyNumberFormat="1" applyFont="1" applyFill="1" applyAlignment="1">
      <alignment horizontal="right"/>
    </xf>
    <xf numFmtId="165" fontId="12" fillId="0" borderId="0" xfId="2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left" indent="2"/>
    </xf>
    <xf numFmtId="0" fontId="13" fillId="0" borderId="0" xfId="0" applyFont="1" applyFill="1" applyBorder="1" applyAlignment="1">
      <alignment horizontal="left" indent="1"/>
    </xf>
    <xf numFmtId="7" fontId="10" fillId="0" borderId="0" xfId="0" applyNumberFormat="1" applyFont="1" applyFill="1" applyBorder="1" applyAlignment="1">
      <alignment horizontal="right" indent="1"/>
    </xf>
    <xf numFmtId="7" fontId="10" fillId="0" borderId="0" xfId="2" applyNumberFormat="1" applyFont="1" applyFill="1" applyBorder="1" applyAlignment="1">
      <alignment horizontal="right"/>
    </xf>
    <xf numFmtId="164" fontId="10" fillId="0" borderId="0" xfId="0" applyNumberFormat="1" applyFont="1" applyFill="1"/>
    <xf numFmtId="165" fontId="10" fillId="0" borderId="0" xfId="0" applyNumberFormat="1" applyFont="1" applyFill="1" applyBorder="1" applyAlignment="1">
      <alignment horizontal="center"/>
    </xf>
    <xf numFmtId="0" fontId="10" fillId="4" borderId="0" xfId="0" applyFont="1" applyFill="1" applyBorder="1" applyAlignment="1">
      <alignment horizontal="left" vertical="center" indent="1"/>
    </xf>
    <xf numFmtId="0" fontId="10" fillId="4" borderId="0" xfId="0" applyFont="1" applyFill="1" applyBorder="1" applyAlignment="1">
      <alignment horizontal="right" vertical="center"/>
    </xf>
    <xf numFmtId="7" fontId="12" fillId="0" borderId="0" xfId="1" applyNumberFormat="1" applyFont="1" applyFill="1" applyBorder="1" applyAlignment="1">
      <alignment horizontal="right"/>
    </xf>
    <xf numFmtId="7" fontId="12" fillId="0" borderId="0" xfId="0" applyNumberFormat="1" applyFont="1" applyFill="1" applyBorder="1"/>
    <xf numFmtId="164" fontId="12" fillId="0" borderId="0" xfId="1" applyNumberFormat="1" applyFont="1" applyFill="1"/>
    <xf numFmtId="0" fontId="12" fillId="0" borderId="0" xfId="0" applyFont="1" applyFill="1" applyBorder="1" applyAlignment="1">
      <alignment horizontal="left" vertical="center" indent="2"/>
    </xf>
    <xf numFmtId="7" fontId="14" fillId="0" borderId="0" xfId="0" applyNumberFormat="1" applyFont="1" applyFill="1" applyBorder="1" applyAlignment="1">
      <alignment horizontal="right"/>
    </xf>
    <xf numFmtId="164" fontId="14" fillId="0" borderId="0" xfId="0" applyNumberFormat="1" applyFont="1" applyFill="1" applyBorder="1" applyAlignment="1">
      <alignment horizontal="right"/>
    </xf>
    <xf numFmtId="164" fontId="14" fillId="0" borderId="0" xfId="1" applyNumberFormat="1" applyFont="1" applyFill="1"/>
    <xf numFmtId="0" fontId="15" fillId="4" borderId="0" xfId="0" applyFont="1" applyFill="1" applyBorder="1" applyAlignment="1">
      <alignment horizontal="left" vertical="center" indent="1"/>
    </xf>
    <xf numFmtId="0" fontId="15" fillId="4" borderId="0" xfId="0" applyFont="1" applyFill="1" applyBorder="1" applyAlignment="1">
      <alignment horizontal="right" vertical="center"/>
    </xf>
    <xf numFmtId="0" fontId="15" fillId="4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left" vertical="center" indent="2"/>
    </xf>
    <xf numFmtId="164" fontId="11" fillId="0" borderId="0" xfId="0" applyNumberFormat="1" applyFont="1" applyFill="1" applyBorder="1" applyAlignment="1">
      <alignment horizontal="center" vertical="center"/>
    </xf>
    <xf numFmtId="164" fontId="11" fillId="2" borderId="0" xfId="0" applyNumberFormat="1" applyFont="1" applyFill="1" applyBorder="1" applyAlignment="1">
      <alignment horizontal="center" vertical="center"/>
    </xf>
    <xf numFmtId="0" fontId="12" fillId="2" borderId="0" xfId="0" applyFont="1" applyFill="1"/>
    <xf numFmtId="0" fontId="12" fillId="0" borderId="0" xfId="0" applyFont="1"/>
    <xf numFmtId="0" fontId="14" fillId="0" borderId="0" xfId="0" applyFont="1" applyFill="1" applyBorder="1" applyAlignment="1">
      <alignment horizontal="left" indent="3"/>
    </xf>
    <xf numFmtId="164" fontId="14" fillId="0" borderId="0" xfId="1" applyNumberFormat="1" applyFont="1" applyFill="1" applyBorder="1" applyAlignment="1">
      <alignment horizontal="right"/>
    </xf>
    <xf numFmtId="0" fontId="12" fillId="0" borderId="0" xfId="0" applyFont="1" applyFill="1"/>
    <xf numFmtId="164" fontId="11" fillId="0" borderId="0" xfId="0" applyNumberFormat="1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left" indent="1"/>
    </xf>
    <xf numFmtId="164" fontId="18" fillId="0" borderId="0" xfId="0" applyNumberFormat="1" applyFont="1" applyFill="1" applyBorder="1" applyAlignment="1">
      <alignment horizontal="right"/>
    </xf>
    <xf numFmtId="164" fontId="18" fillId="0" borderId="0" xfId="1" applyNumberFormat="1" applyFont="1" applyFill="1" applyBorder="1" applyAlignment="1">
      <alignment horizontal="right"/>
    </xf>
    <xf numFmtId="164" fontId="10" fillId="0" borderId="0" xfId="0" applyNumberFormat="1" applyFont="1" applyFill="1" applyBorder="1" applyAlignment="1">
      <alignment horizontal="right"/>
    </xf>
    <xf numFmtId="0" fontId="19" fillId="0" borderId="0" xfId="0" applyFont="1" applyFill="1" applyBorder="1" applyAlignment="1">
      <alignment horizontal="left" indent="3"/>
    </xf>
    <xf numFmtId="164" fontId="19" fillId="0" borderId="0" xfId="1" applyNumberFormat="1" applyFont="1" applyFill="1" applyBorder="1" applyAlignment="1">
      <alignment horizontal="right"/>
    </xf>
    <xf numFmtId="164" fontId="19" fillId="0" borderId="0" xfId="0" applyNumberFormat="1" applyFont="1" applyFill="1" applyBorder="1" applyAlignment="1">
      <alignment horizontal="right"/>
    </xf>
    <xf numFmtId="0" fontId="16" fillId="4" borderId="0" xfId="0" applyFont="1" applyFill="1"/>
    <xf numFmtId="164" fontId="20" fillId="2" borderId="0" xfId="0" applyNumberFormat="1" applyFont="1" applyFill="1"/>
    <xf numFmtId="0" fontId="9" fillId="3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left" vertical="center" indent="3"/>
    </xf>
    <xf numFmtId="0" fontId="12" fillId="2" borderId="0" xfId="0" applyFont="1" applyFill="1" applyAlignment="1">
      <alignment horizontal="left" indent="1"/>
    </xf>
    <xf numFmtId="164" fontId="22" fillId="0" borderId="0" xfId="1" applyNumberFormat="1" applyFont="1" applyFill="1" applyBorder="1" applyAlignment="1"/>
    <xf numFmtId="164" fontId="22" fillId="0" borderId="0" xfId="0" applyNumberFormat="1" applyFont="1" applyFill="1" applyBorder="1" applyAlignment="1"/>
    <xf numFmtId="164" fontId="20" fillId="2" borderId="0" xfId="0" applyNumberFormat="1" applyFont="1" applyFill="1" applyAlignment="1">
      <alignment horizontal="center"/>
    </xf>
    <xf numFmtId="164" fontId="13" fillId="2" borderId="0" xfId="0" applyNumberFormat="1" applyFont="1" applyFill="1" applyAlignment="1">
      <alignment horizontal="center"/>
    </xf>
    <xf numFmtId="0" fontId="9" fillId="3" borderId="0" xfId="0" applyFont="1" applyFill="1" applyBorder="1" applyAlignment="1">
      <alignment horizontal="left" vertical="center" indent="1"/>
    </xf>
    <xf numFmtId="0" fontId="4" fillId="3" borderId="0" xfId="0" applyFont="1" applyFill="1" applyBorder="1" applyAlignment="1">
      <alignment horizontal="left" vertical="center" indent="1"/>
    </xf>
    <xf numFmtId="0" fontId="9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center" vertical="center"/>
    </xf>
    <xf numFmtId="0" fontId="21" fillId="3" borderId="0" xfId="0" applyFont="1" applyFill="1" applyAlignment="1">
      <alignment horizontal="center"/>
    </xf>
    <xf numFmtId="0" fontId="16" fillId="4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33">
    <dxf>
      <font>
        <strike val="0"/>
        <outline val="0"/>
        <shadow val="0"/>
        <u val="none"/>
        <vertAlign val="baseline"/>
        <name val="Arial Nova"/>
        <family val="2"/>
        <scheme val="none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name val="Arial Nova"/>
        <family val="2"/>
        <scheme val="none"/>
      </font>
      <numFmt numFmtId="164" formatCode="&quot;$&quot;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4" formatCode="&quot;$&quot;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4" formatCode="&quot;$&quot;#,##0.0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name val="Arial Nova"/>
        <family val="2"/>
        <scheme val="none"/>
      </font>
    </dxf>
    <dxf>
      <font>
        <strike val="0"/>
        <outline val="0"/>
        <shadow val="0"/>
        <u val="none"/>
        <vertAlign val="baseline"/>
        <name val="Arial Nov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 Nova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4" formatCode="&quot;$&quot;#,##0.0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1" formatCode="&quot;$&quot;#,##0.00_);\(&quot;$&quot;#,##0.0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Arial Nov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ova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Arial Nova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1" formatCode="&quot;$&quot;#,##0.00_);\(&quot;$&quot;#,##0.00\)"/>
      <fill>
        <patternFill patternType="none">
          <fgColor indexed="64"/>
          <bgColor auto="1"/>
        </patternFill>
      </fill>
      <alignment horizontal="right" vertical="bottom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1" formatCode="&quot;$&quot;#,##0.00_);\(&quot;$&quot;#,##0.00\)"/>
      <fill>
        <patternFill patternType="none">
          <fgColor indexed="64"/>
          <bgColor auto="1"/>
        </patternFill>
      </fill>
      <alignment horizontal="right" vertical="bottom" textRotation="0" wrapText="0" relativeIndent="-1" justifyLastLine="0" shrinkToFit="0" readingOrder="0"/>
    </dxf>
    <dxf>
      <font>
        <strike val="0"/>
        <outline val="0"/>
        <shadow val="0"/>
        <u val="none"/>
        <vertAlign val="baseline"/>
        <color theme="1"/>
        <name val="Arial Nova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ova"/>
        <family val="2"/>
        <scheme val="none"/>
      </font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ova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right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</dxf>
    <dxf>
      <font>
        <b val="0"/>
        <i val="0"/>
        <color rgb="FF006100"/>
      </font>
    </dxf>
    <dxf>
      <font>
        <color rgb="FF00610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CECD6"/>
      <color rgb="FFFAE0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053206463946104"/>
          <c:y val="0.15183392361610637"/>
          <c:w val="0.65811134263954707"/>
          <c:h val="0.5564625776799101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98-4F4B-A843-63E4CCE96E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98-4F4B-A843-63E4CCE96E2E}"/>
              </c:ext>
            </c:extLst>
          </c:dPt>
          <c:dPt>
            <c:idx val="2"/>
            <c:bubble3D val="0"/>
            <c:explosion val="1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98-4F4B-A843-63E4CCE96E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98-4F4B-A843-63E4CCE96E2E}"/>
              </c:ext>
            </c:extLst>
          </c:dPt>
          <c:dPt>
            <c:idx val="5"/>
            <c:bubble3D val="0"/>
            <c:explosion val="10"/>
            <c:extLst>
              <c:ext xmlns:c16="http://schemas.microsoft.com/office/drawing/2014/chart" uri="{C3380CC4-5D6E-409C-BE32-E72D297353CC}">
                <c16:uniqueId val="{00000009-CF98-4F4B-A843-63E4CCE96E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vertOverflow="clip" horzOverflow="clip" wrap="none" lIns="38100" tIns="19050" rIns="38100" bIns="19050" anchor="ctr">
                <a:spAutoFit/>
              </a:bodyPr>
              <a:lstStyle/>
              <a:p>
                <a:pPr>
                  <a:defRPr sz="900" b="0">
                    <a:ln>
                      <a:noFill/>
                    </a:ln>
                    <a:solidFill>
                      <a:schemeClr val="tx1"/>
                    </a:solidFill>
                    <a:latin typeface="Arial Nova" panose="020B05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Lit>
              <c:ptCount val="7"/>
              <c:pt idx="0">
                <c:v> Rent</c:v>
              </c:pt>
              <c:pt idx="1">
                <c:v> Utilities</c:v>
              </c:pt>
              <c:pt idx="2">
                <c:v> Amazon Visa</c:v>
              </c:pt>
              <c:pt idx="3">
                <c:v> Alaska Visa</c:v>
              </c:pt>
              <c:pt idx="4">
                <c:v> Subscriptions</c:v>
              </c:pt>
              <c:pt idx="5">
                <c:v> Savings</c:v>
              </c:pt>
              <c:pt idx="6">
                <c:v>Misc</c:v>
              </c:pt>
            </c:strLit>
          </c:cat>
          <c:val>
            <c:numRef>
              <c:f>('April Expenditures'!$H$11:$H$12,'April Expenditures'!$H$15:$H$16,'April Expenditures'!$H$25,'April Expenditures'!$H$6,'April Expenditures'!$I$25)</c:f>
              <c:numCache>
                <c:formatCode>"$"#,##0.00</c:formatCode>
                <c:ptCount val="7"/>
                <c:pt idx="0">
                  <c:v>-715</c:v>
                </c:pt>
                <c:pt idx="1">
                  <c:v>-98.23</c:v>
                </c:pt>
                <c:pt idx="2">
                  <c:v>-900</c:v>
                </c:pt>
                <c:pt idx="3">
                  <c:v>-1500</c:v>
                </c:pt>
                <c:pt idx="4">
                  <c:v>-97.59</c:v>
                </c:pt>
                <c:pt idx="5" formatCode="&quot;$&quot;#,##0.00_);\(&quot;$&quot;#,##0.00\)">
                  <c:v>466.12989999999991</c:v>
                </c:pt>
                <c:pt idx="6">
                  <c:v>-97.59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F98-4F4B-A843-63E4CCE96E2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>
        <c:manualLayout>
          <c:xMode val="edge"/>
          <c:yMode val="edge"/>
          <c:x val="4.0173093117458682E-2"/>
          <c:y val="0.81111484859849781"/>
          <c:w val="0.89999987820547955"/>
          <c:h val="0.17547427051776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1"/>
        <a:lstStyle/>
        <a:p>
          <a:pPr rtl="0">
            <a:defRPr sz="1400" b="0" i="0" u="none" strike="noStrike" kern="1200" baseline="0">
              <a:solidFill>
                <a:schemeClr val="tx1"/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>
      <c:oddFooter>&amp;R&amp;P</c:oddFooter>
    </c:headerFooter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Subscription Breakdown</a:t>
            </a:r>
          </a:p>
        </c:rich>
      </c:tx>
      <c:layout>
        <c:manualLayout>
          <c:xMode val="edge"/>
          <c:yMode val="edge"/>
          <c:x val="0.31724960920169337"/>
          <c:y val="2.367068259006599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64510123438361"/>
          <c:y val="9.6149974571664049E-2"/>
          <c:w val="0.5721436479207872"/>
          <c:h val="0.80660785998632134"/>
        </c:manualLayout>
      </c:layout>
      <c:doughnutChart>
        <c:varyColors val="1"/>
        <c:ser>
          <c:idx val="0"/>
          <c:order val="0"/>
          <c:tx>
            <c:v>Subscriptions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EA5-43FF-9FDF-80075E27AF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EA5-43FF-9FDF-80075E27AF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EA5-43FF-9FDF-80075E27AF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EA5-43FF-9FDF-80075E27AF6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EA5-43FF-9FDF-80075E27AF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('April Expenditures'!$F$19,'April Expenditures'!$F$20,'April Expenditures'!$F$21,'April Expenditures'!$F$22,'April Expenditures'!$F$23)</c:f>
              <c:strCache>
                <c:ptCount val="5"/>
                <c:pt idx="0">
                  <c:v>Parking Pass</c:v>
                </c:pt>
                <c:pt idx="1">
                  <c:v>Spotify</c:v>
                </c:pt>
                <c:pt idx="2">
                  <c:v>Apple TV</c:v>
                </c:pt>
                <c:pt idx="3">
                  <c:v>Gym</c:v>
                </c:pt>
                <c:pt idx="4">
                  <c:v>Study Aids</c:v>
                </c:pt>
              </c:strCache>
            </c:strRef>
          </c:cat>
          <c:val>
            <c:numRef>
              <c:f>'April Expenditures'!$H$19:$H$23</c:f>
              <c:numCache>
                <c:formatCode>"$"#,##0.00</c:formatCode>
                <c:ptCount val="5"/>
                <c:pt idx="0">
                  <c:v>-33.04</c:v>
                </c:pt>
                <c:pt idx="1">
                  <c:v>-6</c:v>
                </c:pt>
                <c:pt idx="2">
                  <c:v>-10</c:v>
                </c:pt>
                <c:pt idx="3">
                  <c:v>-16.309999999999999</c:v>
                </c:pt>
                <c:pt idx="4">
                  <c:v>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DCD-402A-8FEA-FBCCB9122E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Planned vs</a:t>
            </a:r>
            <a:r>
              <a:rPr lang="en-US" baseline="0"/>
              <a:t> Actual </a:t>
            </a:r>
            <a:r>
              <a:rPr lang="en-US"/>
              <a:t>Income</a:t>
            </a:r>
          </a:p>
        </c:rich>
      </c:tx>
      <c:layout>
        <c:manualLayout>
          <c:xMode val="edge"/>
          <c:yMode val="edge"/>
          <c:x val="0.34376492500889361"/>
          <c:y val="5.41455449301437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8720751896151747E-2"/>
          <c:y val="0.25103228268237887"/>
          <c:w val="0.95423816203162903"/>
          <c:h val="0.67451759303867354"/>
        </c:manualLayout>
      </c:layout>
      <c:barChart>
        <c:barDir val="bar"/>
        <c:grouping val="clustered"/>
        <c:varyColors val="1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2"/>
              <c:pt idx="0">
                <c:v>Planned</c:v>
              </c:pt>
              <c:pt idx="1">
                <c:v> Actual</c:v>
              </c:pt>
            </c:strLit>
          </c:cat>
          <c:val>
            <c:numRef>
              <c:f>'April Expenditures'!$B$6:$C$6</c:f>
              <c:numCache>
                <c:formatCode>"$"#,##0.00</c:formatCode>
                <c:ptCount val="2"/>
                <c:pt idx="0" formatCode="&quot;$&quot;#,##0.00_);\(&quot;$&quot;#,##0.00\)">
                  <c:v>2150</c:v>
                </c:pt>
                <c:pt idx="1">
                  <c:v>3687.9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4-4209-A1AC-D570539D71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685480319"/>
        <c:axId val="1685484063"/>
      </c:barChart>
      <c:catAx>
        <c:axId val="16854803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85484063"/>
        <c:crosses val="autoZero"/>
        <c:auto val="1"/>
        <c:lblAlgn val="ctr"/>
        <c:lblOffset val="100"/>
        <c:noMultiLvlLbl val="0"/>
      </c:catAx>
      <c:valAx>
        <c:axId val="1685484063"/>
        <c:scaling>
          <c:orientation val="minMax"/>
        </c:scaling>
        <c:delete val="1"/>
        <c:axPos val="b"/>
        <c:numFmt formatCode="&quot;$&quot;#,##0.00_);\(&quot;$&quot;#,##0.00\)" sourceLinked="1"/>
        <c:majorTickMark val="out"/>
        <c:minorTickMark val="none"/>
        <c:tickLblPos val="nextTo"/>
        <c:crossAx val="168548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Planned</a:t>
            </a:r>
            <a:r>
              <a:rPr lang="en-US" baseline="0"/>
              <a:t> vs Actual </a:t>
            </a:r>
            <a:r>
              <a:rPr lang="en-US"/>
              <a:t>Expenses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7970-4853-A3A4-BBCC1947C7C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2"/>
              <c:pt idx="0">
                <c:v>Planned</c:v>
              </c:pt>
              <c:pt idx="1">
                <c:v> Actual</c:v>
              </c:pt>
            </c:strLit>
          </c:cat>
          <c:val>
            <c:numRef>
              <c:f>'April Expenditures'!$G$26:$H$26</c:f>
              <c:numCache>
                <c:formatCode>"$"#,##0.00</c:formatCode>
                <c:ptCount val="2"/>
                <c:pt idx="0">
                  <c:v>-2065</c:v>
                </c:pt>
                <c:pt idx="1">
                  <c:v>-3310.82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70-4853-A3A4-BBCC1947C7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685480319"/>
        <c:axId val="1685484063"/>
      </c:barChart>
      <c:catAx>
        <c:axId val="16854803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85484063"/>
        <c:crosses val="autoZero"/>
        <c:auto val="1"/>
        <c:lblAlgn val="ctr"/>
        <c:lblOffset val="100"/>
        <c:noMultiLvlLbl val="0"/>
      </c:catAx>
      <c:valAx>
        <c:axId val="1685484063"/>
        <c:scaling>
          <c:orientation val="minMax"/>
        </c:scaling>
        <c:delete val="1"/>
        <c:axPos val="b"/>
        <c:numFmt formatCode="&quot;$&quot;#,##0.00" sourceLinked="1"/>
        <c:majorTickMark val="out"/>
        <c:minorTickMark val="none"/>
        <c:tickLblPos val="nextTo"/>
        <c:crossAx val="168548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</xdr:rowOff>
    </xdr:from>
    <xdr:to>
      <xdr:col>4</xdr:col>
      <xdr:colOff>85725</xdr:colOff>
      <xdr:row>30</xdr:row>
      <xdr:rowOff>28575</xdr:rowOff>
    </xdr:to>
    <xdr:graphicFrame macro="">
      <xdr:nvGraphicFramePr>
        <xdr:cNvPr id="2" name="Chart 15">
          <a:extLst>
            <a:ext uri="{FF2B5EF4-FFF2-40B4-BE49-F238E27FC236}">
              <a16:creationId xmlns:a16="http://schemas.microsoft.com/office/drawing/2014/main" id="{AA05AC38-5B62-404A-9A2D-41A5C5B52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19050</xdr:rowOff>
    </xdr:from>
    <xdr:to>
      <xdr:col>9</xdr:col>
      <xdr:colOff>581025</xdr:colOff>
      <xdr:row>22</xdr:row>
      <xdr:rowOff>104775</xdr:rowOff>
    </xdr:to>
    <xdr:graphicFrame macro="">
      <xdr:nvGraphicFramePr>
        <xdr:cNvPr id="12" name="Chart 17">
          <a:extLst>
            <a:ext uri="{FF2B5EF4-FFF2-40B4-BE49-F238E27FC236}">
              <a16:creationId xmlns:a16="http://schemas.microsoft.com/office/drawing/2014/main" id="{89230D0A-D0DE-4298-9032-E64E2AC95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20</xdr:col>
      <xdr:colOff>9524</xdr:colOff>
      <xdr:row>34</xdr:row>
      <xdr:rowOff>161924</xdr:rowOff>
    </xdr:to>
    <xdr:graphicFrame macro="">
      <xdr:nvGraphicFramePr>
        <xdr:cNvPr id="7" name="Chart 21">
          <a:extLst>
            <a:ext uri="{FF2B5EF4-FFF2-40B4-BE49-F238E27FC236}">
              <a16:creationId xmlns:a16="http://schemas.microsoft.com/office/drawing/2014/main" id="{CCD558B1-91C7-4F8A-96B7-F8CAE5FC9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10</xdr:col>
      <xdr:colOff>9524</xdr:colOff>
      <xdr:row>34</xdr:row>
      <xdr:rowOff>161924</xdr:rowOff>
    </xdr:to>
    <xdr:graphicFrame macro="">
      <xdr:nvGraphicFramePr>
        <xdr:cNvPr id="8" name="Chart 21">
          <a:extLst>
            <a:ext uri="{FF2B5EF4-FFF2-40B4-BE49-F238E27FC236}">
              <a16:creationId xmlns:a16="http://schemas.microsoft.com/office/drawing/2014/main" id="{21469475-DEF3-40D7-B604-DA160688A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19277B-D571-429F-A611-37CE8F614AFF}" name="Table63" displayName="Table63" ref="F2:J6" totalsRowShown="0" headerRowDxfId="19" dataDxfId="18" dataCellStyle="Percent">
  <autoFilter ref="F2:J6" xr:uid="{03EF4B91-B074-45CB-8905-0292E86DFA01}"/>
  <tableColumns count="5">
    <tableColumn id="1" xr3:uid="{D14FBEA8-981E-4C73-BD08-4FAC23B64936}" name="Account" dataDxfId="17"/>
    <tableColumn id="2" xr3:uid="{A03C2791-30F8-4D76-BA7B-89A293749042}" name="Expected" dataDxfId="16" dataCellStyle="Percent"/>
    <tableColumn id="3" xr3:uid="{3DF57B92-641B-4D03-9138-63B51D543590}" name="Actual" dataDxfId="15" dataCellStyle="Percent"/>
    <tableColumn id="4" xr3:uid="{F02E9BA6-1DA0-440C-AB1D-436F56DC4823}" name="Diff." dataDxfId="14"/>
    <tableColumn id="5" xr3:uid="{5DACDA14-CCA6-4756-B3D4-A635FFE81F3C}" name="Percent " dataDxfId="13" dataCellStyle="Percent"/>
  </tableColumns>
  <tableStyleInfo name="TableStyleMedium5" showFirstColumn="0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7A3F31-94B3-44AF-BD6F-8B2CD8F9EB50}" name="Table74" displayName="Table74" ref="A2:D6" totalsRowShown="0" headerRowDxfId="12" dataDxfId="11">
  <autoFilter ref="A2:D6" xr:uid="{4EA52F79-DF30-48D4-97A1-2130D81D36B3}"/>
  <tableColumns count="4">
    <tableColumn id="1" xr3:uid="{44FDE0AB-46F1-460A-90FA-DFDCFDA3CD42}" name="Source" dataDxfId="10"/>
    <tableColumn id="2" xr3:uid="{B18428A3-CFFE-40E6-B226-9F297DC4C923}" name="Expected" dataDxfId="9" dataCellStyle="Currency"/>
    <tableColumn id="3" xr3:uid="{0E3BF566-AC29-474B-B1CD-C1DFE8043CE1}" name="Actual" dataDxfId="8"/>
    <tableColumn id="4" xr3:uid="{5CDEC48C-C209-491A-B77D-CA2E115CAD8B}" name="Diff." dataDxfId="7" dataCellStyle="Currency">
      <calculatedColumnFormula>C3-B3</calculatedColumnFormula>
    </tableColumn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02D5EB-CDEE-4112-A0B2-6849A7E77256}" name="Table46" displayName="Table46" ref="F9:J26" totalsRowShown="0" headerRowDxfId="6" dataDxfId="5">
  <autoFilter ref="F9:J26" xr:uid="{6F76A219-F774-450B-A7F6-93EB1000B295}"/>
  <tableColumns count="5">
    <tableColumn id="1" xr3:uid="{9E8B3293-C279-443A-A4EF-44370760C48F}" name="Type" dataDxfId="4"/>
    <tableColumn id="2" xr3:uid="{6D147368-7B7B-4826-8AAC-D35688FAA8AA}" name="Expected" dataDxfId="3" dataCellStyle="Currency"/>
    <tableColumn id="3" xr3:uid="{C4539C41-184F-44E0-B6AB-EF24B0A878B2}" name="Actual" dataDxfId="2" dataCellStyle="Currency"/>
    <tableColumn id="4" xr3:uid="{1004B6B0-6520-4D36-A79C-862E751F1CA3}" name="Diff." dataDxfId="1"/>
    <tableColumn id="5" xr3:uid="{1AA76619-4903-4574-BF82-42DBD4388953}" name="Trend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52DD0-6518-43EF-938F-80F6432D5CF1}">
  <dimension ref="A1:J30"/>
  <sheetViews>
    <sheetView showGridLines="0" tabSelected="1" view="pageLayout" zoomScaleNormal="100" workbookViewId="0">
      <selection activeCell="D3" sqref="D3"/>
    </sheetView>
  </sheetViews>
  <sheetFormatPr defaultColWidth="109.85546875" defaultRowHeight="15" x14ac:dyDescent="0.25"/>
  <cols>
    <col min="1" max="1" width="16" bestFit="1" customWidth="1"/>
    <col min="2" max="2" width="17.7109375" bestFit="1" customWidth="1"/>
    <col min="3" max="3" width="11.42578125" bestFit="1" customWidth="1"/>
    <col min="4" max="4" width="11.7109375" customWidth="1"/>
    <col min="5" max="5" width="3.85546875" customWidth="1"/>
    <col min="6" max="6" width="17" customWidth="1"/>
    <col min="7" max="7" width="13" customWidth="1"/>
    <col min="8" max="8" width="12.140625" bestFit="1" customWidth="1"/>
    <col min="9" max="9" width="12.28515625" bestFit="1" customWidth="1"/>
    <col min="10" max="10" width="11.7109375" customWidth="1"/>
    <col min="11" max="12" width="10.7109375" customWidth="1"/>
    <col min="13" max="13" width="11.85546875" bestFit="1" customWidth="1"/>
    <col min="14" max="14" width="10.85546875" bestFit="1" customWidth="1"/>
    <col min="15" max="15" width="10.140625" bestFit="1" customWidth="1"/>
  </cols>
  <sheetData>
    <row r="1" spans="1:10" ht="30" customHeight="1" x14ac:dyDescent="0.25">
      <c r="A1" s="59" t="s">
        <v>13</v>
      </c>
      <c r="B1" s="60"/>
      <c r="C1" s="60"/>
      <c r="D1" s="60"/>
      <c r="E1" s="1"/>
      <c r="F1" s="61" t="s">
        <v>16</v>
      </c>
      <c r="G1" s="62"/>
      <c r="H1" s="62"/>
      <c r="I1" s="62"/>
      <c r="J1" s="62"/>
    </row>
    <row r="2" spans="1:10" ht="18.75" x14ac:dyDescent="0.3">
      <c r="A2" s="22" t="s">
        <v>17</v>
      </c>
      <c r="B2" s="23" t="s">
        <v>11</v>
      </c>
      <c r="C2" s="23" t="s">
        <v>12</v>
      </c>
      <c r="D2" s="9" t="s">
        <v>23</v>
      </c>
      <c r="E2" s="2"/>
      <c r="F2" s="7" t="s">
        <v>21</v>
      </c>
      <c r="G2" s="8" t="s">
        <v>11</v>
      </c>
      <c r="H2" s="8" t="s">
        <v>12</v>
      </c>
      <c r="I2" s="9" t="s">
        <v>23</v>
      </c>
      <c r="J2" s="10" t="s">
        <v>28</v>
      </c>
    </row>
    <row r="3" spans="1:10" ht="15.75" x14ac:dyDescent="0.25">
      <c r="A3" s="16" t="s">
        <v>14</v>
      </c>
      <c r="B3" s="24">
        <v>2000</v>
      </c>
      <c r="C3" s="25">
        <f>1089.73+862.6+1016</f>
        <v>2968.33</v>
      </c>
      <c r="D3" s="26">
        <f>C3-B3</f>
        <v>968.32999999999993</v>
      </c>
      <c r="E3" s="1"/>
      <c r="F3" s="11" t="s">
        <v>19</v>
      </c>
      <c r="G3" s="12">
        <f>$B$3*(J3)</f>
        <v>40.899156701645914</v>
      </c>
      <c r="H3" s="13">
        <f>IF(I30&gt;0,(I30)*0.2,0)</f>
        <v>75.415999999999983</v>
      </c>
      <c r="I3" s="14">
        <f>Table63[[#This Row],[Actual]]-Table63[[#This Row],[Expected]]</f>
        <v>34.516843298354068</v>
      </c>
      <c r="J3" s="15">
        <f>H3/C6</f>
        <v>2.0449578350822957E-2</v>
      </c>
    </row>
    <row r="4" spans="1:10" x14ac:dyDescent="0.25">
      <c r="A4" s="16" t="s">
        <v>15</v>
      </c>
      <c r="B4" s="24">
        <v>150</v>
      </c>
      <c r="C4" s="25">
        <f>241.88+120</f>
        <v>361.88</v>
      </c>
      <c r="D4" s="26">
        <f>C4-B4</f>
        <v>211.88</v>
      </c>
      <c r="E4" s="1"/>
      <c r="F4" s="16" t="s">
        <v>18</v>
      </c>
      <c r="G4" s="12">
        <f>$B$3*(J4)</f>
        <v>60</v>
      </c>
      <c r="H4" s="13">
        <f>$C$3*J4</f>
        <v>89.049899999999994</v>
      </c>
      <c r="I4" s="14">
        <f t="shared" ref="I4" si="0">H4-G4</f>
        <v>29.049899999999994</v>
      </c>
      <c r="J4" s="15">
        <v>0.03</v>
      </c>
    </row>
    <row r="5" spans="1:10" x14ac:dyDescent="0.25">
      <c r="A5" s="27" t="s">
        <v>25</v>
      </c>
      <c r="B5" s="24">
        <v>0</v>
      </c>
      <c r="C5" s="25">
        <f>34.5+3+0.19+320</f>
        <v>357.69</v>
      </c>
      <c r="D5" s="26">
        <f t="shared" ref="D5" si="1">C5-B5</f>
        <v>357.69</v>
      </c>
      <c r="E5" s="1"/>
      <c r="F5" s="16" t="s">
        <v>20</v>
      </c>
      <c r="G5" s="12">
        <f>$B$6*(J5)</f>
        <v>175.86637381707743</v>
      </c>
      <c r="H5" s="13">
        <f>IF(I30&gt;0,(I30)*0.8,0)</f>
        <v>301.66399999999993</v>
      </c>
      <c r="I5" s="14">
        <f>Table63[[#This Row],[Actual]]-Table63[[#This Row],[Expected]]</f>
        <v>125.7976261829225</v>
      </c>
      <c r="J5" s="15">
        <f>H5/C6</f>
        <v>8.1798313403291828E-2</v>
      </c>
    </row>
    <row r="6" spans="1:10" ht="21.6" customHeight="1" x14ac:dyDescent="0.3">
      <c r="A6" s="17" t="s">
        <v>22</v>
      </c>
      <c r="B6" s="28">
        <f>SUM(B3:B5)</f>
        <v>2150</v>
      </c>
      <c r="C6" s="29">
        <f>SUM(C3:C5)</f>
        <v>3687.9</v>
      </c>
      <c r="D6" s="30">
        <f>C6-B6</f>
        <v>1537.9</v>
      </c>
      <c r="E6" s="3"/>
      <c r="F6" s="17" t="s">
        <v>22</v>
      </c>
      <c r="G6" s="18">
        <f>SUM(G3:G5)</f>
        <v>276.76553051872338</v>
      </c>
      <c r="H6" s="19">
        <f>SUM(H3:H5)</f>
        <v>466.12989999999991</v>
      </c>
      <c r="I6" s="20"/>
      <c r="J6" s="21">
        <f>SUM(J3:J5)</f>
        <v>0.13224789175411478</v>
      </c>
    </row>
    <row r="7" spans="1:10" ht="21.6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30" customHeight="1" x14ac:dyDescent="0.4">
      <c r="A8" s="63" t="s">
        <v>29</v>
      </c>
      <c r="B8" s="63"/>
      <c r="C8" s="63"/>
      <c r="D8" s="63"/>
      <c r="E8" s="4"/>
      <c r="F8" s="52" t="s">
        <v>0</v>
      </c>
      <c r="G8" s="5"/>
      <c r="H8" s="5"/>
      <c r="I8" s="5"/>
      <c r="J8" s="5"/>
    </row>
    <row r="9" spans="1:10" ht="18" customHeight="1" x14ac:dyDescent="0.25">
      <c r="A9" s="1"/>
      <c r="B9" s="1"/>
      <c r="C9" s="1"/>
      <c r="D9" s="1"/>
      <c r="E9" s="6"/>
      <c r="F9" s="31" t="s">
        <v>26</v>
      </c>
      <c r="G9" s="32" t="s">
        <v>11</v>
      </c>
      <c r="H9" s="32" t="s">
        <v>12</v>
      </c>
      <c r="I9" s="32" t="s">
        <v>23</v>
      </c>
      <c r="J9" s="33" t="s">
        <v>30</v>
      </c>
    </row>
    <row r="10" spans="1:10" ht="21.6" customHeight="1" x14ac:dyDescent="0.25">
      <c r="A10" s="1"/>
      <c r="B10" s="1"/>
      <c r="C10" s="1"/>
      <c r="D10" s="1"/>
      <c r="E10" s="1"/>
      <c r="F10" s="34" t="s">
        <v>3</v>
      </c>
      <c r="G10" s="35"/>
      <c r="H10" s="35"/>
      <c r="I10" s="36"/>
      <c r="J10" s="37"/>
    </row>
    <row r="11" spans="1:10" x14ac:dyDescent="0.25">
      <c r="A11" s="1"/>
      <c r="B11" s="1"/>
      <c r="C11" s="1"/>
      <c r="D11" s="1"/>
      <c r="E11" s="1"/>
      <c r="F11" s="47" t="s">
        <v>1</v>
      </c>
      <c r="G11" s="48">
        <v>-715</v>
      </c>
      <c r="H11" s="48">
        <v>-715</v>
      </c>
      <c r="I11" s="49">
        <f>H11-G11</f>
        <v>0</v>
      </c>
      <c r="J11" s="38"/>
    </row>
    <row r="12" spans="1:10" x14ac:dyDescent="0.25">
      <c r="A12" s="1"/>
      <c r="B12" s="1"/>
      <c r="C12" s="1"/>
      <c r="D12" s="1"/>
      <c r="E12" s="1"/>
      <c r="F12" s="47" t="s">
        <v>2</v>
      </c>
      <c r="G12" s="48">
        <v>-50</v>
      </c>
      <c r="H12" s="48">
        <f>-98.23</f>
        <v>-98.23</v>
      </c>
      <c r="I12" s="49">
        <f>H12-G12</f>
        <v>-48.230000000000004</v>
      </c>
      <c r="J12" s="38"/>
    </row>
    <row r="13" spans="1:10" x14ac:dyDescent="0.25">
      <c r="A13" s="1"/>
      <c r="B13" s="1"/>
      <c r="C13" s="1"/>
      <c r="D13" s="1"/>
      <c r="E13" s="1"/>
      <c r="F13" s="39" t="s">
        <v>27</v>
      </c>
      <c r="G13" s="40">
        <f>SUM(G11:G12)</f>
        <v>-765</v>
      </c>
      <c r="H13" s="40">
        <f>SUM(H11:H12)</f>
        <v>-813.23</v>
      </c>
      <c r="I13" s="29">
        <f>SUM(I11:I12)</f>
        <v>-48.230000000000004</v>
      </c>
      <c r="J13" s="41"/>
    </row>
    <row r="14" spans="1:10" ht="21.6" customHeight="1" x14ac:dyDescent="0.25">
      <c r="A14" s="1"/>
      <c r="B14" s="1"/>
      <c r="C14" s="1"/>
      <c r="D14" s="1"/>
      <c r="E14" s="1"/>
      <c r="F14" s="34" t="s">
        <v>4</v>
      </c>
      <c r="G14" s="42"/>
      <c r="H14" s="42"/>
      <c r="I14" s="42"/>
      <c r="J14" s="37"/>
    </row>
    <row r="15" spans="1:10" x14ac:dyDescent="0.25">
      <c r="A15" s="1"/>
      <c r="B15" s="1"/>
      <c r="C15" s="1"/>
      <c r="D15" s="1"/>
      <c r="E15" s="1"/>
      <c r="F15" s="47" t="s">
        <v>5</v>
      </c>
      <c r="G15" s="48">
        <v>-200</v>
      </c>
      <c r="H15" s="48">
        <v>-900</v>
      </c>
      <c r="I15" s="49">
        <f>H15-G15</f>
        <v>-700</v>
      </c>
      <c r="J15" s="38"/>
    </row>
    <row r="16" spans="1:10" x14ac:dyDescent="0.25">
      <c r="A16" s="1"/>
      <c r="B16" s="1"/>
      <c r="C16" s="1"/>
      <c r="D16" s="1"/>
      <c r="E16" s="1"/>
      <c r="F16" s="47" t="s">
        <v>6</v>
      </c>
      <c r="G16" s="48">
        <v>-1100</v>
      </c>
      <c r="H16" s="48">
        <v>-1500</v>
      </c>
      <c r="I16" s="49">
        <f>H16-G16</f>
        <v>-400</v>
      </c>
      <c r="J16" s="38"/>
    </row>
    <row r="17" spans="1:10" x14ac:dyDescent="0.25">
      <c r="A17" s="1"/>
      <c r="B17" s="1"/>
      <c r="C17" s="1"/>
      <c r="D17" s="1"/>
      <c r="E17" s="1"/>
      <c r="F17" s="39" t="s">
        <v>27</v>
      </c>
      <c r="G17" s="40">
        <f>SUM(G15:G16)</f>
        <v>-1300</v>
      </c>
      <c r="H17" s="40">
        <f>SUM(H15:H16)</f>
        <v>-2400</v>
      </c>
      <c r="I17" s="29">
        <f>SUM(I15:I16)</f>
        <v>-1100</v>
      </c>
      <c r="J17" s="41"/>
    </row>
    <row r="18" spans="1:10" ht="21.6" customHeight="1" x14ac:dyDescent="0.25">
      <c r="A18" s="1"/>
      <c r="B18" s="1"/>
      <c r="C18" s="1"/>
      <c r="D18" s="1"/>
      <c r="E18" s="1"/>
      <c r="F18" s="34" t="s">
        <v>7</v>
      </c>
      <c r="G18" s="42"/>
      <c r="H18" s="42"/>
      <c r="I18" s="42"/>
      <c r="J18" s="37"/>
    </row>
    <row r="19" spans="1:10" x14ac:dyDescent="0.25">
      <c r="A19" s="1"/>
      <c r="B19" s="1"/>
      <c r="C19" s="1"/>
      <c r="D19" s="1"/>
      <c r="E19" s="1"/>
      <c r="F19" s="47" t="s">
        <v>8</v>
      </c>
      <c r="G19" s="48">
        <v>-33</v>
      </c>
      <c r="H19" s="48">
        <v>-33.04</v>
      </c>
      <c r="I19" s="49">
        <f t="shared" ref="I19:I23" si="2">H19-G19</f>
        <v>-3.9999999999999147E-2</v>
      </c>
      <c r="J19" s="41"/>
    </row>
    <row r="20" spans="1:10" x14ac:dyDescent="0.25">
      <c r="A20" s="1"/>
      <c r="B20" s="1"/>
      <c r="C20" s="1"/>
      <c r="D20" s="1"/>
      <c r="E20" s="1"/>
      <c r="F20" s="47" t="s">
        <v>9</v>
      </c>
      <c r="G20" s="48">
        <v>-6</v>
      </c>
      <c r="H20" s="48">
        <v>-6</v>
      </c>
      <c r="I20" s="49">
        <f t="shared" si="2"/>
        <v>0</v>
      </c>
      <c r="J20" s="37"/>
    </row>
    <row r="21" spans="1:10" x14ac:dyDescent="0.25">
      <c r="A21" s="1"/>
      <c r="B21" s="1"/>
      <c r="C21" s="1"/>
      <c r="D21" s="1"/>
      <c r="E21" s="1"/>
      <c r="F21" s="47" t="s">
        <v>31</v>
      </c>
      <c r="G21" s="48">
        <v>-10</v>
      </c>
      <c r="H21" s="48">
        <v>-10</v>
      </c>
      <c r="I21" s="49">
        <f t="shared" si="2"/>
        <v>0</v>
      </c>
      <c r="J21" s="41"/>
    </row>
    <row r="22" spans="1:10" x14ac:dyDescent="0.25">
      <c r="A22" s="1"/>
      <c r="B22" s="1"/>
      <c r="C22" s="1"/>
      <c r="D22" s="1"/>
      <c r="E22" s="1"/>
      <c r="F22" s="47" t="s">
        <v>10</v>
      </c>
      <c r="G22" s="48">
        <v>-17</v>
      </c>
      <c r="H22" s="48">
        <f>-16.31</f>
        <v>-16.309999999999999</v>
      </c>
      <c r="I22" s="49">
        <f t="shared" si="2"/>
        <v>0.69000000000000128</v>
      </c>
      <c r="J22" s="37"/>
    </row>
    <row r="23" spans="1:10" x14ac:dyDescent="0.25">
      <c r="A23" s="1"/>
      <c r="B23" s="1"/>
      <c r="C23" s="1"/>
      <c r="D23" s="1"/>
      <c r="E23" s="1"/>
      <c r="F23" s="47" t="s">
        <v>35</v>
      </c>
      <c r="G23" s="48">
        <v>-16</v>
      </c>
      <c r="H23" s="48">
        <v>-16</v>
      </c>
      <c r="I23" s="49">
        <f t="shared" si="2"/>
        <v>0</v>
      </c>
      <c r="J23" s="41"/>
    </row>
    <row r="24" spans="1:10" x14ac:dyDescent="0.25">
      <c r="A24" s="1"/>
      <c r="B24" s="1"/>
      <c r="C24" s="1"/>
      <c r="D24" s="1"/>
      <c r="E24" s="1"/>
      <c r="F24" s="53" t="s">
        <v>27</v>
      </c>
      <c r="G24" s="55">
        <f>SUM(G19:G23)</f>
        <v>-82</v>
      </c>
      <c r="H24" s="55">
        <f>SUM(H19:H23)</f>
        <v>-81.349999999999994</v>
      </c>
      <c r="I24" s="56">
        <f>SUM(I19:I23)</f>
        <v>0.65000000000000213</v>
      </c>
      <c r="J24" s="54"/>
    </row>
    <row r="25" spans="1:10" ht="15.75" x14ac:dyDescent="0.25">
      <c r="A25" s="1"/>
      <c r="B25" s="1"/>
      <c r="C25" s="1"/>
      <c r="D25" s="1"/>
      <c r="E25" s="1"/>
      <c r="F25" s="34" t="s">
        <v>24</v>
      </c>
      <c r="G25" s="48">
        <v>0</v>
      </c>
      <c r="H25" s="48">
        <f>-63-7-21-6.59</f>
        <v>-97.59</v>
      </c>
      <c r="I25" s="49">
        <f t="shared" ref="I25" si="3">H25-G25</f>
        <v>-97.59</v>
      </c>
      <c r="J25" s="41"/>
    </row>
    <row r="26" spans="1:10" ht="21.6" customHeight="1" x14ac:dyDescent="0.3">
      <c r="A26" s="1"/>
      <c r="B26" s="1"/>
      <c r="C26" s="1"/>
      <c r="D26" s="1"/>
      <c r="E26" s="1"/>
      <c r="F26" s="43" t="s">
        <v>22</v>
      </c>
      <c r="G26" s="44">
        <f>SUM(G13,G17,G25)</f>
        <v>-2065</v>
      </c>
      <c r="H26" s="45">
        <f>SUM(H13,H17,H25)</f>
        <v>-3310.82</v>
      </c>
      <c r="I26" s="46">
        <f>SUM(I13,I17,I25)</f>
        <v>-1245.82</v>
      </c>
      <c r="J26" s="41"/>
    </row>
    <row r="28" spans="1:10" ht="25.5" x14ac:dyDescent="0.35">
      <c r="F28" s="64" t="s">
        <v>34</v>
      </c>
      <c r="G28" s="64"/>
      <c r="H28" s="64"/>
      <c r="I28" s="64"/>
      <c r="J28" s="64"/>
    </row>
    <row r="29" spans="1:10" ht="18" x14ac:dyDescent="0.25">
      <c r="F29" s="50" t="s">
        <v>13</v>
      </c>
      <c r="G29" s="65" t="s">
        <v>33</v>
      </c>
      <c r="H29" s="65"/>
      <c r="I29" s="65" t="s">
        <v>32</v>
      </c>
      <c r="J29" s="65"/>
    </row>
    <row r="30" spans="1:10" ht="20.25" x14ac:dyDescent="0.3">
      <c r="F30" s="51">
        <f>C6</f>
        <v>3687.9</v>
      </c>
      <c r="G30" s="57">
        <f>H26</f>
        <v>-3310.82</v>
      </c>
      <c r="H30" s="57"/>
      <c r="I30" s="58">
        <f>F30+G30</f>
        <v>377.07999999999993</v>
      </c>
      <c r="J30" s="58"/>
    </row>
  </sheetData>
  <mergeCells count="8">
    <mergeCell ref="G30:H30"/>
    <mergeCell ref="I30:J30"/>
    <mergeCell ref="A1:D1"/>
    <mergeCell ref="F1:J1"/>
    <mergeCell ref="A8:D8"/>
    <mergeCell ref="F28:J28"/>
    <mergeCell ref="G29:H29"/>
    <mergeCell ref="I29:J29"/>
  </mergeCells>
  <conditionalFormatting sqref="J6">
    <cfRule type="cellIs" dxfId="32" priority="11" operator="greaterThan">
      <formula>0.8</formula>
    </cfRule>
  </conditionalFormatting>
  <conditionalFormatting sqref="J6">
    <cfRule type="cellIs" dxfId="31" priority="9" operator="greaterThan">
      <formula>0.08</formula>
    </cfRule>
    <cfRule type="cellIs" dxfId="30" priority="10" operator="lessThan">
      <formula>0.08</formula>
    </cfRule>
  </conditionalFormatting>
  <conditionalFormatting sqref="I15:I16">
    <cfRule type="cellIs" dxfId="29" priority="7" operator="lessThan">
      <formula>0</formula>
    </cfRule>
    <cfRule type="cellIs" dxfId="28" priority="8" operator="greaterThan">
      <formula>0</formula>
    </cfRule>
  </conditionalFormatting>
  <conditionalFormatting sqref="D3:D5">
    <cfRule type="cellIs" dxfId="27" priority="12" operator="greaterThan">
      <formula>0</formula>
    </cfRule>
    <cfRule type="cellIs" dxfId="26" priority="13" operator="lessThan">
      <formula>0</formula>
    </cfRule>
  </conditionalFormatting>
  <conditionalFormatting sqref="D6">
    <cfRule type="cellIs" dxfId="25" priority="5" operator="lessThan">
      <formula>0</formula>
    </cfRule>
    <cfRule type="cellIs" dxfId="24" priority="6" operator="greaterThan">
      <formula>0</formula>
    </cfRule>
  </conditionalFormatting>
  <conditionalFormatting sqref="I26">
    <cfRule type="cellIs" dxfId="23" priority="3" operator="lessThan">
      <formula>0</formula>
    </cfRule>
    <cfRule type="cellIs" dxfId="22" priority="4" operator="greaterThan">
      <formula>0</formula>
    </cfRule>
  </conditionalFormatting>
  <conditionalFormatting sqref="I30">
    <cfRule type="cellIs" dxfId="21" priority="1" operator="lessThan">
      <formula>0</formula>
    </cfRule>
    <cfRule type="cellIs" dxfId="20" priority="2" operator="greaterThan">
      <formula>0</formula>
    </cfRule>
  </conditionalFormatting>
  <pageMargins left="0.6" right="0.6" top="0.75" bottom="0.2" header="0.3" footer="0.3"/>
  <pageSetup orientation="landscape" horizontalDpi="300" verticalDpi="300" r:id="rId1"/>
  <headerFooter>
    <oddHeader>&amp;L&amp;"Arial Rounded MT Bold,Bold"&amp;24&amp;A&amp;R&amp;"Arial Rounded MT Bold,Regular"&amp;F</oddHeader>
    <oddFooter>&amp;R&amp;P</oddFooter>
  </headerFooter>
  <drawing r:id="rId2"/>
  <legacyDrawing r:id="rId3"/>
  <tableParts count="3">
    <tablePart r:id="rId4"/>
    <tablePart r:id="rId5"/>
    <tablePart r:id="rId6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xr2:uid="{CCC53784-A496-481A-9C36-0ADF38D96E0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00B050"/>
          <x14:colorLow rgb="FFFF0000"/>
          <x14:sparklines>
            <x14:sparkline>
              <xm:f>'April Expenditures'!G26:H26</xm:f>
              <xm:sqref>J26</xm:sqref>
            </x14:sparkline>
          </x14:sparklines>
        </x14:sparklineGroup>
        <x14:sparklineGroup displayEmptyCellsAs="gap" high="1" low="1" xr2:uid="{32A87DA5-2B91-43CD-9F61-AD0B0551BA7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00B050"/>
          <x14:colorLow rgb="FFFF0000"/>
          <x14:sparklines>
            <x14:sparkline>
              <xm:f>'April Expenditures'!G17:H17</xm:f>
              <xm:sqref>J17</xm:sqref>
            </x14:sparkline>
          </x14:sparklines>
        </x14:sparklineGroup>
        <x14:sparklineGroup displayEmptyCellsAs="gap" high="1" low="1" xr2:uid="{5257E3C4-5C37-45EA-89DF-02A8E56E7ED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00B050"/>
          <x14:colorLow rgb="FFFF0000"/>
          <x14:sparklines>
            <x14:sparkline>
              <xm:f>'April Expenditures'!G13:H13</xm:f>
              <xm:sqref>J13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CE654-C30D-4B09-9014-7BAB017791F1}">
  <dimension ref="A1"/>
  <sheetViews>
    <sheetView workbookViewId="0">
      <selection activeCell="I37" sqref="I37"/>
    </sheetView>
  </sheetViews>
  <sheetFormatPr defaultRowHeight="15" x14ac:dyDescent="0.25"/>
  <sheetData/>
  <pageMargins left="0.7" right="0.7" top="1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April Expenditures</vt:lpstr>
      <vt:lpstr>Charts 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Lee</dc:creator>
  <cp:lastModifiedBy>Jonathan Lee</cp:lastModifiedBy>
  <cp:lastPrinted>2022-04-15T20:57:17Z</cp:lastPrinted>
  <dcterms:created xsi:type="dcterms:W3CDTF">2022-04-13T18:51:08Z</dcterms:created>
  <dcterms:modified xsi:type="dcterms:W3CDTF">2022-04-20T01:36:13Z</dcterms:modified>
</cp:coreProperties>
</file>