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COISAS\UNESP\TCC- GD FV\"/>
    </mc:Choice>
  </mc:AlternateContent>
  <xr:revisionPtr revIDLastSave="0" documentId="13_ncr:1_{D1C3E6D3-7456-4C00-AA8F-2F3AE4D83D1D}" xr6:coauthVersionLast="47" xr6:coauthVersionMax="47" xr10:uidLastSave="{00000000-0000-0000-0000-000000000000}"/>
  <bookViews>
    <workbookView xWindow="-120" yWindow="-120" windowWidth="29040" windowHeight="15840" xr2:uid="{CDD0F335-07BE-4385-A594-97FE23C9CE39}"/>
  </bookViews>
  <sheets>
    <sheet name="SIMULADOR EMPRESARIAL" sheetId="1" r:id="rId1"/>
    <sheet name="SIMULADOR RESIDEN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" i="2" l="1"/>
  <c r="J14" i="2"/>
  <c r="J13" i="2"/>
  <c r="J12" i="2"/>
  <c r="J11" i="2"/>
  <c r="J10" i="2"/>
  <c r="J9" i="2"/>
  <c r="J8" i="2"/>
  <c r="J7" i="2"/>
  <c r="J6" i="2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J5" i="2"/>
  <c r="Q4" i="2"/>
  <c r="R4" i="2" s="1"/>
  <c r="B6" i="2"/>
  <c r="M5" i="2" s="1"/>
  <c r="C16" i="1"/>
  <c r="I23" i="1" s="1"/>
  <c r="J23" i="1" s="1"/>
  <c r="H17" i="1"/>
  <c r="F17" i="1"/>
  <c r="H16" i="1"/>
  <c r="F16" i="1"/>
  <c r="I15" i="1"/>
  <c r="I14" i="1"/>
  <c r="I13" i="1"/>
  <c r="I12" i="1"/>
  <c r="I11" i="1"/>
  <c r="I10" i="1"/>
  <c r="I9" i="1"/>
  <c r="I8" i="1"/>
  <c r="I7" i="1"/>
  <c r="I6" i="1"/>
  <c r="I5" i="1"/>
  <c r="I4" i="1"/>
  <c r="I17" i="1" s="1"/>
  <c r="G15" i="1"/>
  <c r="G14" i="1"/>
  <c r="G13" i="1"/>
  <c r="G12" i="1"/>
  <c r="G11" i="1"/>
  <c r="G10" i="1"/>
  <c r="G9" i="1"/>
  <c r="G8" i="1"/>
  <c r="G7" i="1"/>
  <c r="G6" i="1"/>
  <c r="G5" i="1"/>
  <c r="G4" i="1"/>
  <c r="G17" i="1" s="1"/>
  <c r="M4" i="1"/>
  <c r="H22" i="1"/>
  <c r="M22" i="1" s="1"/>
  <c r="N22" i="1" s="1"/>
  <c r="L5" i="1"/>
  <c r="L6" i="1"/>
  <c r="L7" i="1"/>
  <c r="L8" i="1"/>
  <c r="L9" i="1"/>
  <c r="L10" i="1"/>
  <c r="L11" i="1"/>
  <c r="L12" i="1"/>
  <c r="L13" i="1"/>
  <c r="L14" i="1"/>
  <c r="L15" i="1"/>
  <c r="L4" i="1"/>
  <c r="L17" i="1" s="1"/>
  <c r="K5" i="1"/>
  <c r="K6" i="1"/>
  <c r="K7" i="1"/>
  <c r="K8" i="1"/>
  <c r="K9" i="1"/>
  <c r="K10" i="1"/>
  <c r="K11" i="1"/>
  <c r="K12" i="1"/>
  <c r="K13" i="1"/>
  <c r="K14" i="1"/>
  <c r="K15" i="1"/>
  <c r="K4" i="1"/>
  <c r="K17" i="1" s="1"/>
  <c r="J4" i="1"/>
  <c r="J5" i="1"/>
  <c r="C9" i="1"/>
  <c r="C14" i="1" s="1"/>
  <c r="J15" i="1"/>
  <c r="J14" i="1"/>
  <c r="J13" i="1"/>
  <c r="J12" i="1"/>
  <c r="J11" i="1"/>
  <c r="J10" i="1"/>
  <c r="J9" i="1"/>
  <c r="J8" i="1"/>
  <c r="J7" i="1"/>
  <c r="J6" i="1"/>
  <c r="L16" i="1" l="1"/>
  <c r="J16" i="1"/>
  <c r="K16" i="1"/>
  <c r="M6" i="2"/>
  <c r="M7" i="2" s="1"/>
  <c r="N5" i="2"/>
  <c r="O5" i="2" s="1"/>
  <c r="P5" i="2" s="1"/>
  <c r="P4" i="2"/>
  <c r="G16" i="1"/>
  <c r="J17" i="1"/>
  <c r="M13" i="1"/>
  <c r="M11" i="1"/>
  <c r="M7" i="1"/>
  <c r="M15" i="1"/>
  <c r="M10" i="1"/>
  <c r="M6" i="1"/>
  <c r="M14" i="1"/>
  <c r="M9" i="1"/>
  <c r="M5" i="1"/>
  <c r="M12" i="1"/>
  <c r="M8" i="1"/>
  <c r="I16" i="1"/>
  <c r="L22" i="1"/>
  <c r="I24" i="1"/>
  <c r="I25" i="1" s="1"/>
  <c r="J25" i="1" s="1"/>
  <c r="N6" i="2" l="1"/>
  <c r="O6" i="2" s="1"/>
  <c r="Q5" i="2"/>
  <c r="R5" i="2" s="1"/>
  <c r="P6" i="2"/>
  <c r="M8" i="2"/>
  <c r="N7" i="2"/>
  <c r="O7" i="2" s="1"/>
  <c r="M16" i="1"/>
  <c r="M17" i="1"/>
  <c r="J24" i="1"/>
  <c r="F32" i="1"/>
  <c r="F28" i="1"/>
  <c r="F24" i="1"/>
  <c r="F33" i="1"/>
  <c r="F25" i="1"/>
  <c r="F31" i="1"/>
  <c r="F27" i="1"/>
  <c r="F23" i="1"/>
  <c r="G23" i="1" s="1"/>
  <c r="F30" i="1"/>
  <c r="F26" i="1"/>
  <c r="F29" i="1"/>
  <c r="I26" i="1"/>
  <c r="J26" i="1" s="1"/>
  <c r="Q6" i="2" l="1"/>
  <c r="R6" i="2" s="1"/>
  <c r="N8" i="2"/>
  <c r="O8" i="2" s="1"/>
  <c r="M9" i="2"/>
  <c r="P7" i="2"/>
  <c r="I27" i="1"/>
  <c r="I28" i="1" s="1"/>
  <c r="J27" i="1"/>
  <c r="Q7" i="2" l="1"/>
  <c r="R7" i="2" s="1"/>
  <c r="N9" i="2"/>
  <c r="O9" i="2" s="1"/>
  <c r="M10" i="2"/>
  <c r="P8" i="2"/>
  <c r="J28" i="1"/>
  <c r="I29" i="1"/>
  <c r="Q8" i="2" l="1"/>
  <c r="R8" i="2" s="1"/>
  <c r="N10" i="2"/>
  <c r="O10" i="2" s="1"/>
  <c r="M11" i="2"/>
  <c r="P9" i="2"/>
  <c r="I30" i="1"/>
  <c r="J29" i="1"/>
  <c r="Q9" i="2" l="1"/>
  <c r="R9" i="2" s="1"/>
  <c r="N11" i="2"/>
  <c r="O11" i="2" s="1"/>
  <c r="M12" i="2"/>
  <c r="P10" i="2"/>
  <c r="J30" i="1"/>
  <c r="I31" i="1"/>
  <c r="Q10" i="2" l="1"/>
  <c r="R10" i="2" s="1"/>
  <c r="P11" i="2"/>
  <c r="N12" i="2"/>
  <c r="O12" i="2" s="1"/>
  <c r="M13" i="2"/>
  <c r="I32" i="1"/>
  <c r="J31" i="1"/>
  <c r="Q11" i="2" l="1"/>
  <c r="R11" i="2" s="1"/>
  <c r="P12" i="2"/>
  <c r="N13" i="2"/>
  <c r="O13" i="2" s="1"/>
  <c r="M14" i="2"/>
  <c r="J32" i="1"/>
  <c r="I33" i="1"/>
  <c r="J33" i="1" s="1"/>
  <c r="Q12" i="2" l="1"/>
  <c r="R12" i="2" s="1"/>
  <c r="P13" i="2"/>
  <c r="N14" i="2"/>
  <c r="O14" i="2" s="1"/>
  <c r="M15" i="2"/>
  <c r="N15" i="2" s="1"/>
  <c r="O15" i="2" s="1"/>
  <c r="Q13" i="2" l="1"/>
  <c r="R13" i="2" s="1"/>
  <c r="P14" i="2"/>
  <c r="P15" i="2"/>
  <c r="B18" i="2" s="1"/>
  <c r="Q15" i="2" l="1"/>
  <c r="B17" i="2"/>
  <c r="Q14" i="2"/>
  <c r="R14" i="2" s="1"/>
  <c r="R15" i="2" s="1"/>
  <c r="K23" i="1" l="1"/>
  <c r="L23" i="1" s="1"/>
  <c r="M23" i="1" l="1"/>
  <c r="N23" i="1" s="1"/>
  <c r="G24" i="1"/>
  <c r="K24" i="1" l="1"/>
  <c r="L24" i="1" s="1"/>
  <c r="G25" i="1"/>
  <c r="M24" i="1" l="1"/>
  <c r="N24" i="1" s="1"/>
  <c r="G26" i="1"/>
  <c r="K25" i="1"/>
  <c r="L25" i="1" s="1"/>
  <c r="M25" i="1" s="1"/>
  <c r="G27" i="1" l="1"/>
  <c r="K26" i="1"/>
  <c r="L26" i="1" s="1"/>
  <c r="N25" i="1"/>
  <c r="M26" i="1" l="1"/>
  <c r="N26" i="1" s="1"/>
  <c r="K27" i="1"/>
  <c r="L27" i="1" s="1"/>
  <c r="M27" i="1" s="1"/>
  <c r="G28" i="1"/>
  <c r="G29" i="1" l="1"/>
  <c r="K28" i="1"/>
  <c r="L28" i="1" s="1"/>
  <c r="M28" i="1" s="1"/>
  <c r="N27" i="1"/>
  <c r="N28" i="1" l="1"/>
  <c r="G30" i="1"/>
  <c r="K29" i="1"/>
  <c r="L29" i="1" s="1"/>
  <c r="M29" i="1" s="1"/>
  <c r="N29" i="1" l="1"/>
  <c r="K30" i="1"/>
  <c r="L30" i="1" s="1"/>
  <c r="M30" i="1" s="1"/>
  <c r="G31" i="1"/>
  <c r="N30" i="1" l="1"/>
  <c r="G32" i="1"/>
  <c r="K31" i="1"/>
  <c r="L31" i="1" s="1"/>
  <c r="M31" i="1" s="1"/>
  <c r="N31" i="1" l="1"/>
  <c r="G33" i="1"/>
  <c r="K33" i="1" s="1"/>
  <c r="L33" i="1" s="1"/>
  <c r="K32" i="1"/>
  <c r="L32" i="1" s="1"/>
  <c r="M32" i="1" s="1"/>
  <c r="M33" i="1" l="1"/>
  <c r="C23" i="1"/>
  <c r="N32" i="1"/>
  <c r="C22" i="1"/>
  <c r="N33" i="1" l="1"/>
</calcChain>
</file>

<file path=xl/sharedStrings.xml><?xml version="1.0" encoding="utf-8"?>
<sst xmlns="http://schemas.openxmlformats.org/spreadsheetml/2006/main" count="92" uniqueCount="54">
  <si>
    <t>CONSUMO PONTA (kWh)</t>
  </si>
  <si>
    <t>CONSUMO FORA PONTA (kWh)</t>
  </si>
  <si>
    <t>TOTAL (kWh)</t>
  </si>
  <si>
    <t>DEMANDA CONTRATADA (kW)</t>
  </si>
  <si>
    <t>VALOR DA DEMANDA CONTRATADA</t>
  </si>
  <si>
    <t>VALOR TOTAL</t>
  </si>
  <si>
    <t>TOTAL</t>
  </si>
  <si>
    <t>MÉDIA</t>
  </si>
  <si>
    <t>MÊS DE REFERÊNCIA</t>
  </si>
  <si>
    <t>CONSUMO TOTAL (kWh)</t>
  </si>
  <si>
    <t>DEMANDA CONTRATADA (Kw)</t>
  </si>
  <si>
    <t>VALOR DEMANDA CONTRATADA</t>
  </si>
  <si>
    <t>VALOR TOTAL CONTA DE ENERGIA</t>
  </si>
  <si>
    <t>VALOR (CONSUMO PONTA)</t>
  </si>
  <si>
    <t>VALOR (CONSUMO FORA PONTA)</t>
  </si>
  <si>
    <t>VALOR CONSUMO PONTA</t>
  </si>
  <si>
    <t>VALOR CONSUMO FORA PONTA</t>
  </si>
  <si>
    <t>VALOR MÉDIO DO kWh</t>
  </si>
  <si>
    <t>HISTÓRICO DE CONSUMO ANUAL - EMPRESA X</t>
  </si>
  <si>
    <t>IMPOSTOS (ICM; PIS; COFINS)</t>
  </si>
  <si>
    <t>ANO</t>
  </si>
  <si>
    <t>CONSUMO (kWh)</t>
  </si>
  <si>
    <t>SEM FOTOVOLTAICA</t>
  </si>
  <si>
    <t>COM FOTOVOLTAICA</t>
  </si>
  <si>
    <t>CUSTO ANUAL</t>
  </si>
  <si>
    <t>CUSTO INVESTIMENTO</t>
  </si>
  <si>
    <t>ECONOMIA RELATIVA</t>
  </si>
  <si>
    <t>FLUXO DE CAIXA</t>
  </si>
  <si>
    <t>FLUXO DE CAIXA DESCONTADO</t>
  </si>
  <si>
    <t>PAYBACK DESCONTADO</t>
  </si>
  <si>
    <t>NOVA DEMANDA CONTRATADA (Kw)</t>
  </si>
  <si>
    <t>VALOR NOVA DEMANDA CONTRATADA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</si>
  <si>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</si>
  <si>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</si>
  <si>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</si>
  <si>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</si>
  <si>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</si>
  <si>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</si>
  <si>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</si>
  <si>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</si>
  <si>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</si>
  <si>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</si>
  <si>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</si>
  <si>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</si>
  <si>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VALOR PRESENTE LÍQUIDO (VPL)</t>
  </si>
  <si>
    <t>TAXA INTERNA DE RETORNO (TIR)</t>
  </si>
  <si>
    <t>VALOR DO SISTEMA FOTOVOLTAICO</t>
  </si>
  <si>
    <t>TAXA MÍNIMA DE ATRATIVIDADE (TMA)</t>
  </si>
  <si>
    <t>TAXA MÍNIMA DE ATRATIVIDADE ANUAL (TMA)</t>
  </si>
  <si>
    <t>REAJUSTE ANUAL CONTA DE ENERGIA</t>
  </si>
  <si>
    <t>VALOR</t>
  </si>
  <si>
    <t>CUSTO DE DISPONIBILIDADE (BIFÁSICO)</t>
  </si>
  <si>
    <t>PADRÃO</t>
  </si>
  <si>
    <t>DEMANDA CONTRATADA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</si>
</sst>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44" fontId="0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0" fillId="4" borderId="0" xfId="0" applyFill="1"/>
    <xf numFmtId="44" fontId="2" fillId="5" borderId="6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4" fontId="0" fillId="5" borderId="1" xfId="1" applyFont="1" applyFill="1" applyBorder="1"/>
    <xf numFmtId="44" fontId="0" fillId="5" borderId="7" xfId="0" applyNumberFormat="1" applyFill="1" applyBorder="1"/>
    <xf numFmtId="44" fontId="0" fillId="6" borderId="8" xfId="0" applyNumberFormat="1" applyFill="1" applyBorder="1"/>
    <xf numFmtId="44" fontId="0" fillId="5" borderId="6" xfId="1" applyFont="1" applyFill="1" applyBorder="1" applyAlignment="1">
      <alignment horizontal="center"/>
    </xf>
    <xf numFmtId="44" fontId="0" fillId="5" borderId="9" xfId="1" applyFont="1" applyFill="1" applyBorder="1" applyAlignment="1">
      <alignment horizontal="center"/>
    </xf>
    <xf numFmtId="44" fontId="0" fillId="5" borderId="11" xfId="1" applyFont="1" applyFill="1" applyBorder="1"/>
    <xf numFmtId="44" fontId="0" fillId="5" borderId="10" xfId="0" applyNumberFormat="1" applyFill="1" applyBorder="1"/>
    <xf numFmtId="44" fontId="0" fillId="5" borderId="1" xfId="1" applyFont="1" applyFill="1" applyBorder="1" applyAlignment="1">
      <alignment horizontal="center"/>
    </xf>
    <xf numFmtId="44" fontId="0" fillId="6" borderId="1" xfId="1" applyFont="1" applyFill="1" applyBorder="1" applyAlignment="1">
      <alignment horizontal="center" vertical="center" wrapText="1"/>
    </xf>
    <xf numFmtId="44" fontId="0" fillId="4" borderId="0" xfId="0" applyNumberFormat="1" applyFill="1"/>
    <xf numFmtId="8" fontId="0" fillId="4" borderId="0" xfId="0" applyNumberFormat="1" applyFill="1"/>
    <xf numFmtId="3" fontId="0" fillId="2" borderId="0" xfId="0" applyNumberFormat="1" applyFill="1" applyAlignment="1">
      <alignment horizontal="center"/>
    </xf>
    <xf numFmtId="44" fontId="0" fillId="2" borderId="0" xfId="1" applyFont="1" applyFill="1" applyBorder="1" applyAlignment="1">
      <alignment horizontal="center"/>
    </xf>
    <xf numFmtId="44" fontId="0" fillId="0" borderId="0" xfId="1" applyFont="1" applyBorder="1"/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/>
    <xf numFmtId="3" fontId="2" fillId="2" borderId="1" xfId="0" applyNumberFormat="1" applyFont="1" applyFill="1" applyBorder="1" applyAlignment="1">
      <alignment horizontal="center"/>
    </xf>
    <xf numFmtId="44" fontId="0" fillId="4" borderId="0" xfId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4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4" fontId="2" fillId="3" borderId="7" xfId="1" applyFont="1" applyFill="1" applyBorder="1" applyAlignment="1">
      <alignment horizontal="center" vertical="center" wrapText="1"/>
    </xf>
    <xf numFmtId="3" fontId="0" fillId="3" borderId="6" xfId="0" applyNumberFormat="1" applyFill="1" applyBorder="1" applyAlignment="1">
      <alignment horizontal="center"/>
    </xf>
    <xf numFmtId="44" fontId="0" fillId="3" borderId="7" xfId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44" fontId="0" fillId="3" borderId="1" xfId="1" applyFont="1" applyFill="1" applyBorder="1" applyAlignment="1">
      <alignment horizontal="center" vertical="center" wrapText="1"/>
    </xf>
    <xf numFmtId="44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44" fontId="2" fillId="2" borderId="1" xfId="1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10" fontId="2" fillId="2" borderId="1" xfId="2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8" fontId="2" fillId="3" borderId="1" xfId="0" applyNumberFormat="1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4" fontId="0" fillId="2" borderId="1" xfId="1" applyFont="1" applyFill="1" applyBorder="1"/>
    <xf numFmtId="1" fontId="0" fillId="0" borderId="1" xfId="0" applyNumberFormat="1" applyBorder="1" applyAlignment="1">
      <alignment horizontal="center"/>
    </xf>
    <xf numFmtId="8" fontId="2" fillId="0" borderId="1" xfId="0" applyNumberFormat="1" applyFont="1" applyBorder="1"/>
    <xf numFmtId="9" fontId="2" fillId="0" borderId="1" xfId="0" applyNumberFormat="1" applyFont="1" applyBorder="1"/>
    <xf numFmtId="44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0D7B-2958-4D20-90F8-1392BA3CA246}">
  <sheetPr codeName="Planilha1"/>
  <dimension ref="A1:U35"/>
  <sheetViews>
    <sheetView tabSelected="1" workbookViewId="0">
      <selection activeCell="I22" sqref="I22"/>
    </sheetView>
  </sheetViews>
  <sheetFormatPr defaultRowHeight="15" x14ac:dyDescent="0.25"/>
  <cols>
    <col min="2" max="2" width="43.140625" bestFit="1" customWidth="1"/>
    <col min="3" max="3" width="15.85546875" style="6" bestFit="1" customWidth="1"/>
    <col min="5" max="5" width="7.28515625" bestFit="1" customWidth="1"/>
    <col min="6" max="6" width="13.42578125" customWidth="1"/>
    <col min="7" max="7" width="14.28515625" bestFit="1" customWidth="1"/>
    <col min="8" max="8" width="15.85546875" bestFit="1" customWidth="1"/>
    <col min="9" max="9" width="14.28515625" bestFit="1" customWidth="1"/>
    <col min="10" max="12" width="15.85546875" bestFit="1" customWidth="1"/>
    <col min="13" max="13" width="16.28515625" bestFit="1" customWidth="1"/>
    <col min="14" max="14" width="16.140625" customWidth="1"/>
    <col min="15" max="15" width="14.28515625" bestFit="1" customWidth="1"/>
  </cols>
  <sheetData>
    <row r="1" spans="1:21" x14ac:dyDescent="0.25">
      <c r="A1" s="11"/>
      <c r="B1" s="11"/>
      <c r="C1" s="3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1" x14ac:dyDescent="0.25">
      <c r="A2" s="11"/>
      <c r="B2" s="11"/>
      <c r="C2" s="32"/>
      <c r="D2" s="11"/>
      <c r="E2" s="67" t="s">
        <v>18</v>
      </c>
      <c r="F2" s="67"/>
      <c r="G2" s="67"/>
      <c r="H2" s="67"/>
      <c r="I2" s="67"/>
      <c r="J2" s="67"/>
      <c r="K2" s="67"/>
      <c r="L2" s="67"/>
      <c r="M2" s="67"/>
      <c r="N2" s="11"/>
      <c r="O2" s="11"/>
    </row>
    <row r="3" spans="1:21" ht="45" x14ac:dyDescent="0.25">
      <c r="A3" s="11"/>
      <c r="B3" s="11"/>
      <c r="C3" s="32"/>
      <c r="D3" s="11"/>
      <c r="E3" s="57">
        <v>2020</v>
      </c>
      <c r="F3" s="57" t="s">
        <v>1</v>
      </c>
      <c r="G3" s="57" t="s">
        <v>16</v>
      </c>
      <c r="H3" s="57" t="s">
        <v>0</v>
      </c>
      <c r="I3" s="57" t="s">
        <v>15</v>
      </c>
      <c r="J3" s="58" t="s">
        <v>2</v>
      </c>
      <c r="K3" s="57" t="s">
        <v>3</v>
      </c>
      <c r="L3" s="57" t="s">
        <v>4</v>
      </c>
      <c r="M3" s="57" t="s">
        <v>5</v>
      </c>
      <c r="N3" s="11"/>
      <c r="O3" s="11"/>
    </row>
    <row r="4" spans="1:21" x14ac:dyDescent="0.25">
      <c r="A4" s="11"/>
      <c r="B4" s="33" t="s">
        <v>8</v>
      </c>
      <c r="C4" s="9" t="s">
        <v>32</v>
      </c>
      <c r="D4" s="11"/>
      <c r="E4" s="2" t="s">
        <v>32</v>
      </c>
      <c r="F4" s="5">
        <v>532</v>
      </c>
      <c r="G4" s="4">
        <f>IFERROR(F4*($C$8/$C$7),0)</f>
        <v>0</v>
      </c>
      <c r="H4" s="3"/>
      <c r="I4" s="4">
        <f>IFERROR(H4*($C$6/$C$5),0)</f>
        <v>0</v>
      </c>
      <c r="J4" s="3">
        <f t="shared" ref="J4" si="0">F4+H4</f>
        <v>532</v>
      </c>
      <c r="K4" s="49">
        <f>$C$11</f>
        <v>0</v>
      </c>
      <c r="L4" s="59">
        <f>$C$12</f>
        <v>0</v>
      </c>
      <c r="M4" s="4">
        <f>C10</f>
        <v>0</v>
      </c>
      <c r="N4" s="11"/>
      <c r="O4" s="11"/>
      <c r="P4" s="7"/>
    </row>
    <row r="5" spans="1:21" x14ac:dyDescent="0.25">
      <c r="A5" s="11"/>
      <c r="B5" s="33" t="s">
        <v>0</v>
      </c>
      <c r="C5" s="9"/>
      <c r="D5" s="11"/>
      <c r="E5" s="2" t="s">
        <v>33</v>
      </c>
      <c r="F5" s="5">
        <v>489</v>
      </c>
      <c r="G5" s="4">
        <f t="shared" ref="G5:G15" si="1">IFERROR(F5*($C$8/$C$7),0)</f>
        <v>0</v>
      </c>
      <c r="H5" s="3"/>
      <c r="I5" s="4">
        <f t="shared" ref="I5:I15" si="2">IFERROR(H5*($C$6/$C$5),0)</f>
        <v>0</v>
      </c>
      <c r="J5" s="3">
        <f>F5+H5</f>
        <v>489</v>
      </c>
      <c r="K5" s="49">
        <f t="shared" ref="K5:K15" si="3">$C$11</f>
        <v>0</v>
      </c>
      <c r="L5" s="59">
        <f t="shared" ref="L5:L15" si="4">$C$12</f>
        <v>0</v>
      </c>
      <c r="M5" s="4">
        <f>IFERROR(J5*$C$14,0)</f>
        <v>0</v>
      </c>
      <c r="N5" s="31"/>
      <c r="O5" s="35"/>
      <c r="P5" s="7"/>
      <c r="Q5" s="29"/>
      <c r="R5" s="28"/>
      <c r="S5" s="6"/>
      <c r="T5" s="30"/>
      <c r="U5" s="29"/>
    </row>
    <row r="6" spans="1:21" x14ac:dyDescent="0.25">
      <c r="A6" s="11"/>
      <c r="B6" s="33" t="s">
        <v>13</v>
      </c>
      <c r="C6" s="10"/>
      <c r="D6" s="11"/>
      <c r="E6" s="2" t="s">
        <v>34</v>
      </c>
      <c r="F6" s="5">
        <v>496</v>
      </c>
      <c r="G6" s="4">
        <f t="shared" si="1"/>
        <v>0</v>
      </c>
      <c r="H6" s="3"/>
      <c r="I6" s="4">
        <f t="shared" si="2"/>
        <v>0</v>
      </c>
      <c r="J6" s="3">
        <f t="shared" ref="J6:J15" si="5">F6+H6</f>
        <v>496</v>
      </c>
      <c r="K6" s="49">
        <f t="shared" si="3"/>
        <v>0</v>
      </c>
      <c r="L6" s="59">
        <f t="shared" si="4"/>
        <v>0</v>
      </c>
      <c r="M6" s="4">
        <f t="shared" ref="M6:M15" si="6">IFERROR(J6*$C$14,0)</f>
        <v>0</v>
      </c>
      <c r="N6" s="11"/>
      <c r="O6" s="11"/>
      <c r="P6" s="7"/>
    </row>
    <row r="7" spans="1:21" x14ac:dyDescent="0.25">
      <c r="A7" s="11"/>
      <c r="B7" s="33" t="s">
        <v>1</v>
      </c>
      <c r="C7" s="34"/>
      <c r="D7" s="11"/>
      <c r="E7" s="2" t="s">
        <v>35</v>
      </c>
      <c r="F7" s="5">
        <v>513</v>
      </c>
      <c r="G7" s="4">
        <f t="shared" si="1"/>
        <v>0</v>
      </c>
      <c r="H7" s="3"/>
      <c r="I7" s="4">
        <f t="shared" si="2"/>
        <v>0</v>
      </c>
      <c r="J7" s="3">
        <f t="shared" si="5"/>
        <v>513</v>
      </c>
      <c r="K7" s="49">
        <f t="shared" si="3"/>
        <v>0</v>
      </c>
      <c r="L7" s="59">
        <f t="shared" si="4"/>
        <v>0</v>
      </c>
      <c r="M7" s="4">
        <f t="shared" si="6"/>
        <v>0</v>
      </c>
      <c r="N7" s="11"/>
      <c r="O7" s="11"/>
      <c r="P7" s="7"/>
    </row>
    <row r="8" spans="1:21" x14ac:dyDescent="0.25">
      <c r="A8" s="11"/>
      <c r="B8" s="33" t="s">
        <v>14</v>
      </c>
      <c r="C8" s="10"/>
      <c r="D8" s="11"/>
      <c r="E8" s="2" t="s">
        <v>36</v>
      </c>
      <c r="F8" s="5">
        <v>520</v>
      </c>
      <c r="G8" s="4">
        <f t="shared" si="1"/>
        <v>0</v>
      </c>
      <c r="H8" s="3"/>
      <c r="I8" s="4">
        <f t="shared" si="2"/>
        <v>0</v>
      </c>
      <c r="J8" s="3">
        <f t="shared" si="5"/>
        <v>520</v>
      </c>
      <c r="K8" s="49">
        <f t="shared" si="3"/>
        <v>0</v>
      </c>
      <c r="L8" s="59">
        <f t="shared" si="4"/>
        <v>0</v>
      </c>
      <c r="M8" s="4">
        <f t="shared" si="6"/>
        <v>0</v>
      </c>
      <c r="N8" s="11"/>
      <c r="O8" s="11"/>
      <c r="P8" s="7"/>
    </row>
    <row r="9" spans="1:21" x14ac:dyDescent="0.25">
      <c r="A9" s="11"/>
      <c r="B9" s="38" t="s">
        <v>9</v>
      </c>
      <c r="C9" s="36">
        <f>C7+C5</f>
        <v>0</v>
      </c>
      <c r="D9" s="11"/>
      <c r="E9" s="2" t="s">
        <v>37</v>
      </c>
      <c r="F9" s="5">
        <v>539</v>
      </c>
      <c r="G9" s="4">
        <f t="shared" si="1"/>
        <v>0</v>
      </c>
      <c r="H9" s="3"/>
      <c r="I9" s="4">
        <f t="shared" si="2"/>
        <v>0</v>
      </c>
      <c r="J9" s="3">
        <f t="shared" si="5"/>
        <v>539</v>
      </c>
      <c r="K9" s="49">
        <f t="shared" si="3"/>
        <v>0</v>
      </c>
      <c r="L9" s="59">
        <f t="shared" si="4"/>
        <v>0</v>
      </c>
      <c r="M9" s="4">
        <f t="shared" si="6"/>
        <v>0</v>
      </c>
      <c r="N9" s="11"/>
      <c r="O9" s="11"/>
      <c r="P9" s="7"/>
    </row>
    <row r="10" spans="1:21" x14ac:dyDescent="0.25">
      <c r="A10" s="11"/>
      <c r="B10" s="33" t="s">
        <v>12</v>
      </c>
      <c r="C10" s="10"/>
      <c r="D10" s="11"/>
      <c r="E10" s="2" t="s">
        <v>38</v>
      </c>
      <c r="F10" s="5">
        <v>530</v>
      </c>
      <c r="G10" s="4">
        <f t="shared" si="1"/>
        <v>0</v>
      </c>
      <c r="H10" s="3"/>
      <c r="I10" s="4">
        <f t="shared" si="2"/>
        <v>0</v>
      </c>
      <c r="J10" s="3">
        <f t="shared" si="5"/>
        <v>530</v>
      </c>
      <c r="K10" s="49">
        <f t="shared" si="3"/>
        <v>0</v>
      </c>
      <c r="L10" s="59">
        <f t="shared" si="4"/>
        <v>0</v>
      </c>
      <c r="M10" s="4">
        <f t="shared" si="6"/>
        <v>0</v>
      </c>
      <c r="N10" s="11"/>
      <c r="O10" s="11"/>
      <c r="P10" s="7"/>
    </row>
    <row r="11" spans="1:21" x14ac:dyDescent="0.25">
      <c r="A11" s="11"/>
      <c r="B11" s="33" t="s">
        <v>10</v>
      </c>
      <c r="C11" s="9"/>
      <c r="D11" s="11"/>
      <c r="E11" s="2" t="s">
        <v>39</v>
      </c>
      <c r="F11" s="5">
        <v>536</v>
      </c>
      <c r="G11" s="4">
        <f t="shared" si="1"/>
        <v>0</v>
      </c>
      <c r="H11" s="3"/>
      <c r="I11" s="4">
        <f t="shared" si="2"/>
        <v>0</v>
      </c>
      <c r="J11" s="3">
        <f t="shared" si="5"/>
        <v>536</v>
      </c>
      <c r="K11" s="49">
        <f t="shared" si="3"/>
        <v>0</v>
      </c>
      <c r="L11" s="59">
        <f t="shared" si="4"/>
        <v>0</v>
      </c>
      <c r="M11" s="4">
        <f t="shared" si="6"/>
        <v>0</v>
      </c>
      <c r="N11" s="11"/>
      <c r="O11" s="11"/>
      <c r="P11" s="7"/>
    </row>
    <row r="12" spans="1:21" x14ac:dyDescent="0.25">
      <c r="A12" s="11"/>
      <c r="B12" s="33" t="s">
        <v>11</v>
      </c>
      <c r="C12" s="10"/>
      <c r="D12" s="11"/>
      <c r="E12" s="2" t="s">
        <v>40</v>
      </c>
      <c r="F12" s="5">
        <v>542</v>
      </c>
      <c r="G12" s="4">
        <f t="shared" si="1"/>
        <v>0</v>
      </c>
      <c r="H12" s="3"/>
      <c r="I12" s="4">
        <f t="shared" si="2"/>
        <v>0</v>
      </c>
      <c r="J12" s="3">
        <f t="shared" si="5"/>
        <v>542</v>
      </c>
      <c r="K12" s="49">
        <f t="shared" si="3"/>
        <v>0</v>
      </c>
      <c r="L12" s="59">
        <f t="shared" si="4"/>
        <v>0</v>
      </c>
      <c r="M12" s="4">
        <f t="shared" si="6"/>
        <v>0</v>
      </c>
      <c r="N12" s="11"/>
      <c r="O12" s="11"/>
      <c r="P12" s="7"/>
    </row>
    <row r="13" spans="1:21" x14ac:dyDescent="0.25">
      <c r="A13" s="11"/>
      <c r="B13" s="38" t="s">
        <v>19</v>
      </c>
      <c r="C13" s="37"/>
      <c r="D13" s="11"/>
      <c r="E13" s="2" t="s">
        <v>41</v>
      </c>
      <c r="F13" s="5">
        <v>541</v>
      </c>
      <c r="G13" s="4">
        <f t="shared" si="1"/>
        <v>0</v>
      </c>
      <c r="H13" s="3"/>
      <c r="I13" s="4">
        <f t="shared" si="2"/>
        <v>0</v>
      </c>
      <c r="J13" s="3">
        <f t="shared" si="5"/>
        <v>541</v>
      </c>
      <c r="K13" s="49">
        <f t="shared" si="3"/>
        <v>0</v>
      </c>
      <c r="L13" s="59">
        <f t="shared" si="4"/>
        <v>0</v>
      </c>
      <c r="M13" s="4">
        <f t="shared" si="6"/>
        <v>0</v>
      </c>
      <c r="N13" s="11"/>
      <c r="O13" s="11"/>
      <c r="P13" s="7"/>
    </row>
    <row r="14" spans="1:21" x14ac:dyDescent="0.25">
      <c r="A14" s="11"/>
      <c r="B14" s="38" t="s">
        <v>17</v>
      </c>
      <c r="C14" s="37">
        <f>IFERROR(C10/C9,0)</f>
        <v>0</v>
      </c>
      <c r="D14" s="11"/>
      <c r="E14" s="2" t="s">
        <v>42</v>
      </c>
      <c r="F14" s="5">
        <v>548</v>
      </c>
      <c r="G14" s="4">
        <f t="shared" si="1"/>
        <v>0</v>
      </c>
      <c r="H14" s="3"/>
      <c r="I14" s="4">
        <f t="shared" si="2"/>
        <v>0</v>
      </c>
      <c r="J14" s="3">
        <f t="shared" si="5"/>
        <v>548</v>
      </c>
      <c r="K14" s="49">
        <f t="shared" si="3"/>
        <v>0</v>
      </c>
      <c r="L14" s="59">
        <f t="shared" si="4"/>
        <v>0</v>
      </c>
      <c r="M14" s="4">
        <f t="shared" si="6"/>
        <v>0</v>
      </c>
      <c r="N14" s="11"/>
      <c r="O14" s="11"/>
      <c r="P14" s="7"/>
    </row>
    <row r="15" spans="1:21" x14ac:dyDescent="0.25">
      <c r="A15" s="11"/>
      <c r="B15" s="33" t="s">
        <v>30</v>
      </c>
      <c r="C15" s="9"/>
      <c r="D15" s="11"/>
      <c r="E15" s="2" t="s">
        <v>43</v>
      </c>
      <c r="F15" s="5">
        <v>537</v>
      </c>
      <c r="G15" s="4">
        <f t="shared" si="1"/>
        <v>0</v>
      </c>
      <c r="H15" s="3"/>
      <c r="I15" s="4">
        <f t="shared" si="2"/>
        <v>0</v>
      </c>
      <c r="J15" s="3">
        <f t="shared" si="5"/>
        <v>537</v>
      </c>
      <c r="K15" s="49">
        <f t="shared" si="3"/>
        <v>0</v>
      </c>
      <c r="L15" s="59">
        <f t="shared" si="4"/>
        <v>0</v>
      </c>
      <c r="M15" s="4">
        <f t="shared" si="6"/>
        <v>0</v>
      </c>
      <c r="N15" s="11"/>
      <c r="O15" s="11"/>
      <c r="P15" s="7"/>
    </row>
    <row r="16" spans="1:21" x14ac:dyDescent="0.25">
      <c r="A16" s="11"/>
      <c r="B16" s="38" t="s">
        <v>31</v>
      </c>
      <c r="C16" s="37">
        <f>IFERROR(C15*(C12/C11),0)</f>
        <v>0</v>
      </c>
      <c r="D16" s="11"/>
      <c r="E16" s="2" t="s">
        <v>6</v>
      </c>
      <c r="F16" s="3">
        <f>SUM(F4:F15)</f>
        <v>6323</v>
      </c>
      <c r="G16" s="4">
        <f t="shared" ref="G16:M16" si="7">SUM(G4:G15)</f>
        <v>0</v>
      </c>
      <c r="H16" s="3">
        <f t="shared" si="7"/>
        <v>0</v>
      </c>
      <c r="I16" s="4">
        <f t="shared" si="7"/>
        <v>0</v>
      </c>
      <c r="J16" s="3">
        <f t="shared" si="7"/>
        <v>6323</v>
      </c>
      <c r="K16" s="3">
        <f t="shared" si="7"/>
        <v>0</v>
      </c>
      <c r="L16" s="4">
        <f t="shared" si="7"/>
        <v>0</v>
      </c>
      <c r="M16" s="4">
        <f t="shared" si="7"/>
        <v>0</v>
      </c>
      <c r="N16" s="11"/>
      <c r="O16" s="11"/>
      <c r="P16" s="7"/>
    </row>
    <row r="17" spans="1:16" x14ac:dyDescent="0.25">
      <c r="A17" s="11"/>
      <c r="B17" s="50" t="s">
        <v>49</v>
      </c>
      <c r="C17" s="52"/>
      <c r="D17" s="11"/>
      <c r="E17" s="2" t="s">
        <v>7</v>
      </c>
      <c r="F17" s="3">
        <f>IFERROR(AVERAGE(F4:F15),0)</f>
        <v>526.91666666666663</v>
      </c>
      <c r="G17" s="4">
        <f t="shared" ref="G17:M17" si="8">IFERROR(AVERAGE(G4:G15),0)</f>
        <v>0</v>
      </c>
      <c r="H17" s="3">
        <f t="shared" si="8"/>
        <v>0</v>
      </c>
      <c r="I17" s="4">
        <f t="shared" si="8"/>
        <v>0</v>
      </c>
      <c r="J17" s="3">
        <f t="shared" si="8"/>
        <v>526.91666666666663</v>
      </c>
      <c r="K17" s="3">
        <f t="shared" si="8"/>
        <v>0</v>
      </c>
      <c r="L17" s="4">
        <f t="shared" si="8"/>
        <v>0</v>
      </c>
      <c r="M17" s="4">
        <f t="shared" si="8"/>
        <v>0</v>
      </c>
      <c r="N17" s="11"/>
      <c r="O17" s="11"/>
      <c r="P17" s="7"/>
    </row>
    <row r="18" spans="1:16" x14ac:dyDescent="0.25">
      <c r="A18" s="11"/>
      <c r="B18" s="11"/>
      <c r="C18" s="3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6" ht="15.75" thickBot="1" x14ac:dyDescent="0.3">
      <c r="A19" s="11"/>
      <c r="B19" s="50" t="s">
        <v>46</v>
      </c>
      <c r="C19" s="5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6" x14ac:dyDescent="0.25">
      <c r="A20" s="11"/>
      <c r="B20" s="50" t="s">
        <v>48</v>
      </c>
      <c r="C20" s="53"/>
      <c r="D20" s="11"/>
      <c r="E20" s="11"/>
      <c r="F20" s="68" t="s">
        <v>22</v>
      </c>
      <c r="G20" s="69"/>
      <c r="H20" s="70" t="s">
        <v>23</v>
      </c>
      <c r="I20" s="71"/>
      <c r="J20" s="72"/>
      <c r="K20" s="11"/>
      <c r="L20" s="11"/>
      <c r="M20" s="54"/>
      <c r="N20" s="11"/>
      <c r="O20" s="11"/>
    </row>
    <row r="21" spans="1:16" ht="30" x14ac:dyDescent="0.25">
      <c r="A21" s="11"/>
      <c r="B21" s="11"/>
      <c r="C21" s="32"/>
      <c r="D21" s="11"/>
      <c r="E21" s="44" t="s">
        <v>20</v>
      </c>
      <c r="F21" s="40" t="s">
        <v>21</v>
      </c>
      <c r="G21" s="41" t="s">
        <v>24</v>
      </c>
      <c r="H21" s="12" t="s">
        <v>25</v>
      </c>
      <c r="I21" s="13" t="s">
        <v>53</v>
      </c>
      <c r="J21" s="14" t="s">
        <v>24</v>
      </c>
      <c r="K21" s="15" t="s">
        <v>26</v>
      </c>
      <c r="L21" s="16" t="s">
        <v>27</v>
      </c>
      <c r="M21" s="39" t="s">
        <v>28</v>
      </c>
      <c r="N21" s="39" t="s">
        <v>29</v>
      </c>
      <c r="O21" s="11"/>
    </row>
    <row r="22" spans="1:16" x14ac:dyDescent="0.25">
      <c r="A22" s="11"/>
      <c r="B22" s="38" t="s">
        <v>44</v>
      </c>
      <c r="C22" s="55">
        <f>NPV(0.055,L22:L33)</f>
        <v>0</v>
      </c>
      <c r="D22" s="11"/>
      <c r="E22" s="45">
        <v>0</v>
      </c>
      <c r="F22" s="40"/>
      <c r="G22" s="41"/>
      <c r="H22" s="24">
        <f>C19*-1</f>
        <v>0</v>
      </c>
      <c r="I22" s="13"/>
      <c r="J22" s="14"/>
      <c r="K22" s="15"/>
      <c r="L22" s="25">
        <f>H22</f>
        <v>0</v>
      </c>
      <c r="M22" s="47">
        <f>H22</f>
        <v>0</v>
      </c>
      <c r="N22" s="48">
        <f>M22</f>
        <v>0</v>
      </c>
      <c r="O22" s="11"/>
    </row>
    <row r="23" spans="1:16" x14ac:dyDescent="0.25">
      <c r="A23" s="11"/>
      <c r="B23" s="38" t="s">
        <v>45</v>
      </c>
      <c r="C23" s="56">
        <f>IFERROR(IRR(L22:L33),0)</f>
        <v>0</v>
      </c>
      <c r="D23" s="11"/>
      <c r="E23" s="46">
        <v>1</v>
      </c>
      <c r="F23" s="42">
        <f>$J$16</f>
        <v>6323</v>
      </c>
      <c r="G23" s="43">
        <f>IFERROR(-F23*(C14),0)</f>
        <v>0</v>
      </c>
      <c r="H23" s="20">
        <v>0</v>
      </c>
      <c r="I23" s="17">
        <f>IFERROR(-C16*12,0)</f>
        <v>0</v>
      </c>
      <c r="J23" s="18">
        <f>H23+I23</f>
        <v>0</v>
      </c>
      <c r="K23" s="19">
        <f>(G23-J23)*-1</f>
        <v>0</v>
      </c>
      <c r="L23" s="19">
        <f>K23</f>
        <v>0</v>
      </c>
      <c r="M23" s="48">
        <f t="shared" ref="M23:M33" si="9">L23/((1+$C$20)^E23)</f>
        <v>0</v>
      </c>
      <c r="N23" s="48">
        <f>N22+M23</f>
        <v>0</v>
      </c>
      <c r="O23" s="26"/>
    </row>
    <row r="24" spans="1:16" x14ac:dyDescent="0.25">
      <c r="A24" s="11"/>
      <c r="B24" s="11"/>
      <c r="C24" s="32"/>
      <c r="D24" s="11"/>
      <c r="E24" s="46">
        <v>2</v>
      </c>
      <c r="F24" s="42">
        <f t="shared" ref="F24:F33" si="10">$J$16</f>
        <v>6323</v>
      </c>
      <c r="G24" s="43">
        <f>G23*1.075</f>
        <v>0</v>
      </c>
      <c r="H24" s="20">
        <v>0</v>
      </c>
      <c r="I24" s="17">
        <f>I23*1.075</f>
        <v>0</v>
      </c>
      <c r="J24" s="18">
        <f t="shared" ref="J24:J33" si="11">H24+I24</f>
        <v>0</v>
      </c>
      <c r="K24" s="19">
        <f t="shared" ref="K24:K33" si="12">(G24-J24)*-1</f>
        <v>0</v>
      </c>
      <c r="L24" s="19">
        <f t="shared" ref="L24:L33" si="13">K24</f>
        <v>0</v>
      </c>
      <c r="M24" s="48">
        <f t="shared" si="9"/>
        <v>0</v>
      </c>
      <c r="N24" s="48">
        <f t="shared" ref="N24:N33" si="14">N23+M24</f>
        <v>0</v>
      </c>
      <c r="O24" s="26"/>
    </row>
    <row r="25" spans="1:16" x14ac:dyDescent="0.25">
      <c r="A25" s="11"/>
      <c r="B25" s="11"/>
      <c r="C25" s="32"/>
      <c r="D25" s="11"/>
      <c r="E25" s="46">
        <v>3</v>
      </c>
      <c r="F25" s="42">
        <f t="shared" si="10"/>
        <v>6323</v>
      </c>
      <c r="G25" s="43">
        <f t="shared" ref="G25:G33" si="15">G24*1.075</f>
        <v>0</v>
      </c>
      <c r="H25" s="20">
        <v>0</v>
      </c>
      <c r="I25" s="17">
        <f t="shared" ref="I25:I33" si="16">I24*1.075</f>
        <v>0</v>
      </c>
      <c r="J25" s="18">
        <f t="shared" si="11"/>
        <v>0</v>
      </c>
      <c r="K25" s="19">
        <f t="shared" si="12"/>
        <v>0</v>
      </c>
      <c r="L25" s="19">
        <f t="shared" si="13"/>
        <v>0</v>
      </c>
      <c r="M25" s="48">
        <f t="shared" si="9"/>
        <v>0</v>
      </c>
      <c r="N25" s="48">
        <f t="shared" si="14"/>
        <v>0</v>
      </c>
      <c r="O25" s="26"/>
    </row>
    <row r="26" spans="1:16" x14ac:dyDescent="0.25">
      <c r="A26" s="11"/>
      <c r="B26" s="11"/>
      <c r="C26" s="32"/>
      <c r="D26" s="11"/>
      <c r="E26" s="46">
        <v>4</v>
      </c>
      <c r="F26" s="42">
        <f t="shared" si="10"/>
        <v>6323</v>
      </c>
      <c r="G26" s="43">
        <f t="shared" si="15"/>
        <v>0</v>
      </c>
      <c r="H26" s="20">
        <v>0</v>
      </c>
      <c r="I26" s="17">
        <f t="shared" si="16"/>
        <v>0</v>
      </c>
      <c r="J26" s="18">
        <f t="shared" si="11"/>
        <v>0</v>
      </c>
      <c r="K26" s="19">
        <f t="shared" si="12"/>
        <v>0</v>
      </c>
      <c r="L26" s="19">
        <f t="shared" si="13"/>
        <v>0</v>
      </c>
      <c r="M26" s="48">
        <f t="shared" si="9"/>
        <v>0</v>
      </c>
      <c r="N26" s="48">
        <f t="shared" si="14"/>
        <v>0</v>
      </c>
      <c r="O26" s="26"/>
    </row>
    <row r="27" spans="1:16" x14ac:dyDescent="0.25">
      <c r="A27" s="11"/>
      <c r="B27" s="11"/>
      <c r="C27" s="32"/>
      <c r="D27" s="11"/>
      <c r="E27" s="46">
        <v>5</v>
      </c>
      <c r="F27" s="42">
        <f t="shared" si="10"/>
        <v>6323</v>
      </c>
      <c r="G27" s="43">
        <f t="shared" si="15"/>
        <v>0</v>
      </c>
      <c r="H27" s="20">
        <v>0</v>
      </c>
      <c r="I27" s="17">
        <f t="shared" si="16"/>
        <v>0</v>
      </c>
      <c r="J27" s="18">
        <f t="shared" si="11"/>
        <v>0</v>
      </c>
      <c r="K27" s="19">
        <f t="shared" si="12"/>
        <v>0</v>
      </c>
      <c r="L27" s="19">
        <f t="shared" si="13"/>
        <v>0</v>
      </c>
      <c r="M27" s="48">
        <f t="shared" si="9"/>
        <v>0</v>
      </c>
      <c r="N27" s="48">
        <f t="shared" si="14"/>
        <v>0</v>
      </c>
      <c r="O27" s="26"/>
    </row>
    <row r="28" spans="1:16" x14ac:dyDescent="0.25">
      <c r="A28" s="11"/>
      <c r="B28" s="11"/>
      <c r="C28" s="32"/>
      <c r="D28" s="11"/>
      <c r="E28" s="46">
        <v>6</v>
      </c>
      <c r="F28" s="42">
        <f t="shared" si="10"/>
        <v>6323</v>
      </c>
      <c r="G28" s="43">
        <f t="shared" si="15"/>
        <v>0</v>
      </c>
      <c r="H28" s="20">
        <v>0</v>
      </c>
      <c r="I28" s="17">
        <f t="shared" si="16"/>
        <v>0</v>
      </c>
      <c r="J28" s="18">
        <f t="shared" si="11"/>
        <v>0</v>
      </c>
      <c r="K28" s="19">
        <f t="shared" si="12"/>
        <v>0</v>
      </c>
      <c r="L28" s="19">
        <f t="shared" si="13"/>
        <v>0</v>
      </c>
      <c r="M28" s="48">
        <f t="shared" si="9"/>
        <v>0</v>
      </c>
      <c r="N28" s="48">
        <f t="shared" si="14"/>
        <v>0</v>
      </c>
      <c r="O28" s="26"/>
    </row>
    <row r="29" spans="1:16" x14ac:dyDescent="0.25">
      <c r="A29" s="11"/>
      <c r="B29" s="11"/>
      <c r="C29" s="32"/>
      <c r="D29" s="11"/>
      <c r="E29" s="46">
        <v>7</v>
      </c>
      <c r="F29" s="42">
        <f t="shared" si="10"/>
        <v>6323</v>
      </c>
      <c r="G29" s="43">
        <f t="shared" si="15"/>
        <v>0</v>
      </c>
      <c r="H29" s="20">
        <v>0</v>
      </c>
      <c r="I29" s="17">
        <f t="shared" si="16"/>
        <v>0</v>
      </c>
      <c r="J29" s="18">
        <f t="shared" si="11"/>
        <v>0</v>
      </c>
      <c r="K29" s="19">
        <f t="shared" si="12"/>
        <v>0</v>
      </c>
      <c r="L29" s="19">
        <f t="shared" si="13"/>
        <v>0</v>
      </c>
      <c r="M29" s="48">
        <f t="shared" si="9"/>
        <v>0</v>
      </c>
      <c r="N29" s="48">
        <f t="shared" si="14"/>
        <v>0</v>
      </c>
      <c r="O29" s="26"/>
    </row>
    <row r="30" spans="1:16" x14ac:dyDescent="0.25">
      <c r="A30" s="11"/>
      <c r="B30" s="11"/>
      <c r="C30" s="32"/>
      <c r="D30" s="11"/>
      <c r="E30" s="46">
        <v>8</v>
      </c>
      <c r="F30" s="42">
        <f t="shared" si="10"/>
        <v>6323</v>
      </c>
      <c r="G30" s="43">
        <f t="shared" si="15"/>
        <v>0</v>
      </c>
      <c r="H30" s="20">
        <v>0</v>
      </c>
      <c r="I30" s="17">
        <f t="shared" si="16"/>
        <v>0</v>
      </c>
      <c r="J30" s="18">
        <f t="shared" si="11"/>
        <v>0</v>
      </c>
      <c r="K30" s="19">
        <f t="shared" si="12"/>
        <v>0</v>
      </c>
      <c r="L30" s="19">
        <f t="shared" si="13"/>
        <v>0</v>
      </c>
      <c r="M30" s="48">
        <f t="shared" si="9"/>
        <v>0</v>
      </c>
      <c r="N30" s="48">
        <f t="shared" si="14"/>
        <v>0</v>
      </c>
      <c r="O30" s="26"/>
    </row>
    <row r="31" spans="1:16" x14ac:dyDescent="0.25">
      <c r="A31" s="11"/>
      <c r="B31" s="11"/>
      <c r="C31" s="32"/>
      <c r="D31" s="11"/>
      <c r="E31" s="46">
        <v>9</v>
      </c>
      <c r="F31" s="42">
        <f t="shared" si="10"/>
        <v>6323</v>
      </c>
      <c r="G31" s="43">
        <f t="shared" si="15"/>
        <v>0</v>
      </c>
      <c r="H31" s="20">
        <v>0</v>
      </c>
      <c r="I31" s="17">
        <f t="shared" si="16"/>
        <v>0</v>
      </c>
      <c r="J31" s="18">
        <f t="shared" si="11"/>
        <v>0</v>
      </c>
      <c r="K31" s="19">
        <f t="shared" si="12"/>
        <v>0</v>
      </c>
      <c r="L31" s="19">
        <f t="shared" si="13"/>
        <v>0</v>
      </c>
      <c r="M31" s="48">
        <f t="shared" si="9"/>
        <v>0</v>
      </c>
      <c r="N31" s="48">
        <f t="shared" si="14"/>
        <v>0</v>
      </c>
      <c r="O31" s="26"/>
    </row>
    <row r="32" spans="1:16" x14ac:dyDescent="0.25">
      <c r="A32" s="11"/>
      <c r="B32" s="11"/>
      <c r="C32" s="32"/>
      <c r="D32" s="11"/>
      <c r="E32" s="46">
        <v>10</v>
      </c>
      <c r="F32" s="42">
        <f t="shared" si="10"/>
        <v>6323</v>
      </c>
      <c r="G32" s="43">
        <f t="shared" si="15"/>
        <v>0</v>
      </c>
      <c r="H32" s="20">
        <v>0</v>
      </c>
      <c r="I32" s="17">
        <f t="shared" si="16"/>
        <v>0</v>
      </c>
      <c r="J32" s="18">
        <f t="shared" si="11"/>
        <v>0</v>
      </c>
      <c r="K32" s="19">
        <f t="shared" si="12"/>
        <v>0</v>
      </c>
      <c r="L32" s="19">
        <f t="shared" si="13"/>
        <v>0</v>
      </c>
      <c r="M32" s="48">
        <f t="shared" si="9"/>
        <v>0</v>
      </c>
      <c r="N32" s="48">
        <f t="shared" si="14"/>
        <v>0</v>
      </c>
      <c r="O32" s="26"/>
    </row>
    <row r="33" spans="1:15" ht="15.75" thickBot="1" x14ac:dyDescent="0.3">
      <c r="A33" s="11"/>
      <c r="B33" s="11"/>
      <c r="C33" s="32"/>
      <c r="D33" s="11"/>
      <c r="E33" s="46">
        <v>11</v>
      </c>
      <c r="F33" s="42">
        <f t="shared" si="10"/>
        <v>6323</v>
      </c>
      <c r="G33" s="43">
        <f t="shared" si="15"/>
        <v>0</v>
      </c>
      <c r="H33" s="21">
        <v>0</v>
      </c>
      <c r="I33" s="22">
        <f t="shared" si="16"/>
        <v>0</v>
      </c>
      <c r="J33" s="23">
        <f t="shared" si="11"/>
        <v>0</v>
      </c>
      <c r="K33" s="19">
        <f t="shared" si="12"/>
        <v>0</v>
      </c>
      <c r="L33" s="19">
        <f t="shared" si="13"/>
        <v>0</v>
      </c>
      <c r="M33" s="48">
        <f t="shared" si="9"/>
        <v>0</v>
      </c>
      <c r="N33" s="48">
        <f t="shared" si="14"/>
        <v>0</v>
      </c>
      <c r="O33" s="26"/>
    </row>
    <row r="34" spans="1:15" x14ac:dyDescent="0.25">
      <c r="A34" s="11"/>
      <c r="B34" s="11"/>
      <c r="C34" s="32"/>
      <c r="D34" s="11"/>
      <c r="E34" s="11"/>
      <c r="F34" s="11"/>
      <c r="G34" s="11"/>
      <c r="H34" s="11"/>
      <c r="I34" s="11"/>
      <c r="J34" s="11"/>
      <c r="K34" s="11"/>
      <c r="L34" s="11"/>
      <c r="M34" s="27"/>
      <c r="N34" s="11"/>
      <c r="O34" s="11"/>
    </row>
    <row r="35" spans="1:15" x14ac:dyDescent="0.25">
      <c r="A35" s="11"/>
      <c r="B35" s="11"/>
      <c r="C35" s="32"/>
      <c r="D35" s="11"/>
      <c r="E35" s="11"/>
      <c r="F35" s="11"/>
      <c r="G35" s="11"/>
      <c r="H35" s="27"/>
      <c r="I35" s="11"/>
      <c r="J35" s="11"/>
      <c r="K35" s="11"/>
      <c r="L35" s="11"/>
      <c r="M35" s="11"/>
      <c r="N35" s="11"/>
      <c r="O35" s="11"/>
    </row>
  </sheetData>
  <mergeCells count="3">
    <mergeCell ref="E2:M2"/>
    <mergeCell ref="F20:G20"/>
    <mergeCell ref="H20:J20"/>
  </mergeCells>
  <phoneticPr fontId="3" type="noConversion"/>
  <conditionalFormatting sqref="N22:N33">
    <cfRule type="cellIs" dxfId="3" priority="1" operator="lessThan">
      <formula>0</formula>
    </cfRule>
    <cfRule type="cellIs" dxfId="2" priority="2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B3EB-AB82-4D80-8095-166D2385146A}">
  <sheetPr codeName="Planilha2"/>
  <dimension ref="A1:S20"/>
  <sheetViews>
    <sheetView workbookViewId="0">
      <selection activeCell="F26" sqref="F26"/>
    </sheetView>
  </sheetViews>
  <sheetFormatPr defaultRowHeight="15" x14ac:dyDescent="0.25"/>
  <cols>
    <col min="1" max="1" width="36.28515625" bestFit="1" customWidth="1"/>
    <col min="2" max="2" width="13.28515625" bestFit="1" customWidth="1"/>
    <col min="5" max="5" width="16.85546875" bestFit="1" customWidth="1"/>
    <col min="6" max="6" width="13.28515625" bestFit="1" customWidth="1"/>
    <col min="7" max="7" width="11.7109375" bestFit="1" customWidth="1"/>
    <col min="8" max="8" width="5.140625" customWidth="1"/>
    <col min="9" max="11" width="13.28515625" customWidth="1"/>
    <col min="12" max="12" width="14.85546875" customWidth="1"/>
    <col min="13" max="13" width="14.5703125" customWidth="1"/>
    <col min="14" max="17" width="13.28515625" customWidth="1"/>
    <col min="18" max="18" width="14.42578125" customWidth="1"/>
  </cols>
  <sheetData>
    <row r="1" spans="1:19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1"/>
      <c r="B2" s="11"/>
      <c r="C2" s="11"/>
      <c r="D2" s="11"/>
      <c r="E2" s="11"/>
      <c r="F2" s="11"/>
      <c r="G2" s="11"/>
      <c r="H2" s="11"/>
      <c r="I2" s="11"/>
      <c r="J2" s="68" t="s">
        <v>22</v>
      </c>
      <c r="K2" s="69"/>
      <c r="L2" s="70" t="s">
        <v>23</v>
      </c>
      <c r="M2" s="71"/>
      <c r="N2" s="72"/>
      <c r="O2" s="11"/>
      <c r="P2" s="11"/>
      <c r="Q2" s="54"/>
      <c r="R2" s="11"/>
      <c r="S2" s="11"/>
    </row>
    <row r="3" spans="1:19" ht="60" x14ac:dyDescent="0.25">
      <c r="A3" s="33" t="s">
        <v>8</v>
      </c>
      <c r="B3" s="9" t="s">
        <v>32</v>
      </c>
      <c r="C3" s="11"/>
      <c r="D3" s="1">
        <v>2020</v>
      </c>
      <c r="E3" s="64" t="s">
        <v>21</v>
      </c>
      <c r="F3" s="65" t="s">
        <v>50</v>
      </c>
      <c r="G3" s="11"/>
      <c r="H3" s="11"/>
      <c r="I3" s="44" t="s">
        <v>20</v>
      </c>
      <c r="J3" s="40" t="s">
        <v>21</v>
      </c>
      <c r="K3" s="41" t="s">
        <v>24</v>
      </c>
      <c r="L3" s="12" t="s">
        <v>25</v>
      </c>
      <c r="M3" s="13" t="s">
        <v>51</v>
      </c>
      <c r="N3" s="14" t="s">
        <v>24</v>
      </c>
      <c r="O3" s="15" t="s">
        <v>26</v>
      </c>
      <c r="P3" s="16" t="s">
        <v>27</v>
      </c>
      <c r="Q3" s="39" t="s">
        <v>28</v>
      </c>
      <c r="R3" s="39" t="s">
        <v>29</v>
      </c>
      <c r="S3" s="11"/>
    </row>
    <row r="4" spans="1:19" x14ac:dyDescent="0.25">
      <c r="A4" s="50" t="s">
        <v>9</v>
      </c>
      <c r="B4" s="34">
        <v>1000</v>
      </c>
      <c r="C4" s="11"/>
      <c r="D4" s="2" t="s">
        <v>32</v>
      </c>
      <c r="E4" s="5"/>
      <c r="F4" s="4"/>
      <c r="G4" s="11"/>
      <c r="H4" s="11"/>
      <c r="I4" s="45">
        <v>0</v>
      </c>
      <c r="J4" s="40"/>
      <c r="K4" s="41"/>
      <c r="L4" s="20">
        <v>10000</v>
      </c>
      <c r="M4" s="13"/>
      <c r="N4" s="14"/>
      <c r="O4" s="15"/>
      <c r="P4" s="25">
        <f>L4</f>
        <v>10000</v>
      </c>
      <c r="Q4" s="47">
        <f>L4</f>
        <v>10000</v>
      </c>
      <c r="R4" s="48">
        <f>Q4</f>
        <v>10000</v>
      </c>
      <c r="S4" s="11"/>
    </row>
    <row r="5" spans="1:19" x14ac:dyDescent="0.25">
      <c r="A5" s="50" t="s">
        <v>12</v>
      </c>
      <c r="B5" s="51">
        <v>1000</v>
      </c>
      <c r="C5" s="11"/>
      <c r="D5" s="2" t="s">
        <v>33</v>
      </c>
      <c r="E5" s="5"/>
      <c r="F5" s="4"/>
      <c r="G5" s="11"/>
      <c r="H5" s="11"/>
      <c r="I5" s="46">
        <v>1</v>
      </c>
      <c r="J5" s="42">
        <f>$B$4*12</f>
        <v>12000</v>
      </c>
      <c r="K5" s="43">
        <f>B5*12</f>
        <v>12000</v>
      </c>
      <c r="L5" s="20">
        <v>0</v>
      </c>
      <c r="M5" s="17">
        <f>-50*B6*12</f>
        <v>-600</v>
      </c>
      <c r="N5" s="18">
        <f>L5+M5</f>
        <v>-600</v>
      </c>
      <c r="O5" s="19">
        <f>K5+N5</f>
        <v>11400</v>
      </c>
      <c r="P5" s="19">
        <f>O5</f>
        <v>11400</v>
      </c>
      <c r="Q5" s="48">
        <f>P5/((1+$B$8)^I5)</f>
        <v>11400</v>
      </c>
      <c r="R5" s="48">
        <f>R4+Q5</f>
        <v>21400</v>
      </c>
      <c r="S5" s="11"/>
    </row>
    <row r="6" spans="1:19" x14ac:dyDescent="0.25">
      <c r="A6" s="50" t="s">
        <v>17</v>
      </c>
      <c r="B6" s="63">
        <f>IFERROR((B5/B4),0)</f>
        <v>1</v>
      </c>
      <c r="C6" s="11"/>
      <c r="D6" s="2" t="s">
        <v>34</v>
      </c>
      <c r="E6" s="5"/>
      <c r="F6" s="4"/>
      <c r="G6" s="11"/>
      <c r="H6" s="11"/>
      <c r="I6" s="46">
        <v>2</v>
      </c>
      <c r="J6" s="42">
        <f t="shared" ref="J6:J15" si="0">$B$4*12</f>
        <v>12000</v>
      </c>
      <c r="K6" s="43">
        <f>K5*(1+$B$7)</f>
        <v>12000</v>
      </c>
      <c r="L6" s="20">
        <v>0</v>
      </c>
      <c r="M6" s="17">
        <f>M5*1.075</f>
        <v>-645</v>
      </c>
      <c r="N6" s="18">
        <f t="shared" ref="N6:N15" si="1">L6+M6</f>
        <v>-645</v>
      </c>
      <c r="O6" s="19">
        <f t="shared" ref="O6:O15" si="2">K6+N6</f>
        <v>11355</v>
      </c>
      <c r="P6" s="19">
        <f t="shared" ref="P6:P15" si="3">O6</f>
        <v>11355</v>
      </c>
      <c r="Q6" s="48">
        <f t="shared" ref="Q6:Q15" si="4">P6/((1+$B$8)^I6)</f>
        <v>11355</v>
      </c>
      <c r="R6" s="48">
        <f t="shared" ref="R6:R15" si="5">R5+Q6</f>
        <v>32755</v>
      </c>
      <c r="S6" s="11"/>
    </row>
    <row r="7" spans="1:19" x14ac:dyDescent="0.25">
      <c r="A7" s="50" t="s">
        <v>49</v>
      </c>
      <c r="B7" s="52"/>
      <c r="C7" s="11"/>
      <c r="D7" s="2" t="s">
        <v>35</v>
      </c>
      <c r="E7" s="5"/>
      <c r="F7" s="4"/>
      <c r="G7" s="11"/>
      <c r="H7" s="11"/>
      <c r="I7" s="46">
        <v>3</v>
      </c>
      <c r="J7" s="42">
        <f t="shared" si="0"/>
        <v>12000</v>
      </c>
      <c r="K7" s="43">
        <f t="shared" ref="K7:K15" si="6">K6*(1+$B$7)</f>
        <v>12000</v>
      </c>
      <c r="L7" s="20">
        <v>0</v>
      </c>
      <c r="M7" s="17">
        <f t="shared" ref="M7:M15" si="7">M6*1.075</f>
        <v>-693.375</v>
      </c>
      <c r="N7" s="18">
        <f t="shared" si="1"/>
        <v>-693.375</v>
      </c>
      <c r="O7" s="19">
        <f t="shared" si="2"/>
        <v>11306.625</v>
      </c>
      <c r="P7" s="19">
        <f t="shared" si="3"/>
        <v>11306.625</v>
      </c>
      <c r="Q7" s="48">
        <f t="shared" si="4"/>
        <v>11306.625</v>
      </c>
      <c r="R7" s="48">
        <f t="shared" si="5"/>
        <v>44061.625</v>
      </c>
      <c r="S7" s="11"/>
    </row>
    <row r="8" spans="1:19" x14ac:dyDescent="0.25">
      <c r="A8" s="50" t="s">
        <v>47</v>
      </c>
      <c r="B8" s="52"/>
      <c r="C8" s="11"/>
      <c r="D8" s="2" t="s">
        <v>36</v>
      </c>
      <c r="E8" s="5"/>
      <c r="F8" s="4"/>
      <c r="G8" s="11"/>
      <c r="H8" s="11"/>
      <c r="I8" s="46">
        <v>4</v>
      </c>
      <c r="J8" s="42">
        <f t="shared" si="0"/>
        <v>12000</v>
      </c>
      <c r="K8" s="43">
        <f t="shared" si="6"/>
        <v>12000</v>
      </c>
      <c r="L8" s="20">
        <v>0</v>
      </c>
      <c r="M8" s="17">
        <f t="shared" si="7"/>
        <v>-745.37812499999995</v>
      </c>
      <c r="N8" s="18">
        <f t="shared" si="1"/>
        <v>-745.37812499999995</v>
      </c>
      <c r="O8" s="19">
        <f t="shared" si="2"/>
        <v>11254.621875000001</v>
      </c>
      <c r="P8" s="19">
        <f t="shared" si="3"/>
        <v>11254.621875000001</v>
      </c>
      <c r="Q8" s="48">
        <f t="shared" si="4"/>
        <v>11254.621875000001</v>
      </c>
      <c r="R8" s="48">
        <f t="shared" si="5"/>
        <v>55316.246874999997</v>
      </c>
      <c r="S8" s="11"/>
    </row>
    <row r="9" spans="1:19" x14ac:dyDescent="0.25">
      <c r="A9" s="50" t="s">
        <v>52</v>
      </c>
      <c r="B9" s="66"/>
      <c r="C9" s="11"/>
      <c r="D9" s="2" t="s">
        <v>37</v>
      </c>
      <c r="E9" s="5"/>
      <c r="F9" s="4"/>
      <c r="G9" s="11"/>
      <c r="H9" s="11"/>
      <c r="I9" s="46">
        <v>5</v>
      </c>
      <c r="J9" s="42">
        <f t="shared" si="0"/>
        <v>12000</v>
      </c>
      <c r="K9" s="43">
        <f t="shared" si="6"/>
        <v>12000</v>
      </c>
      <c r="L9" s="20">
        <v>0</v>
      </c>
      <c r="M9" s="17">
        <f t="shared" si="7"/>
        <v>-801.28148437499988</v>
      </c>
      <c r="N9" s="18">
        <f t="shared" si="1"/>
        <v>-801.28148437499988</v>
      </c>
      <c r="O9" s="19">
        <f t="shared" si="2"/>
        <v>11198.718515625</v>
      </c>
      <c r="P9" s="19">
        <f t="shared" si="3"/>
        <v>11198.718515625</v>
      </c>
      <c r="Q9" s="48">
        <f t="shared" si="4"/>
        <v>11198.718515625</v>
      </c>
      <c r="R9" s="48">
        <f t="shared" si="5"/>
        <v>66514.965390625002</v>
      </c>
      <c r="S9" s="11"/>
    </row>
    <row r="10" spans="1:19" x14ac:dyDescent="0.25">
      <c r="A10" s="11"/>
      <c r="B10" s="11"/>
      <c r="C10" s="11"/>
      <c r="D10" s="2" t="s">
        <v>38</v>
      </c>
      <c r="E10" s="5"/>
      <c r="F10" s="4"/>
      <c r="G10" s="11"/>
      <c r="H10" s="11"/>
      <c r="I10" s="46">
        <v>6</v>
      </c>
      <c r="J10" s="42">
        <f t="shared" si="0"/>
        <v>12000</v>
      </c>
      <c r="K10" s="43">
        <f t="shared" si="6"/>
        <v>12000</v>
      </c>
      <c r="L10" s="20">
        <v>0</v>
      </c>
      <c r="M10" s="17">
        <f t="shared" si="7"/>
        <v>-861.37759570312483</v>
      </c>
      <c r="N10" s="18">
        <f t="shared" si="1"/>
        <v>-861.37759570312483</v>
      </c>
      <c r="O10" s="19">
        <f t="shared" si="2"/>
        <v>11138.622404296875</v>
      </c>
      <c r="P10" s="19">
        <f t="shared" si="3"/>
        <v>11138.622404296875</v>
      </c>
      <c r="Q10" s="48">
        <f t="shared" si="4"/>
        <v>11138.622404296875</v>
      </c>
      <c r="R10" s="48">
        <f t="shared" si="5"/>
        <v>77653.587794921885</v>
      </c>
      <c r="S10" s="11"/>
    </row>
    <row r="11" spans="1:19" x14ac:dyDescent="0.25">
      <c r="A11" s="11"/>
      <c r="B11" s="11"/>
      <c r="C11" s="11"/>
      <c r="D11" s="2" t="s">
        <v>39</v>
      </c>
      <c r="E11" s="5"/>
      <c r="F11" s="4"/>
      <c r="G11" s="11"/>
      <c r="H11" s="11"/>
      <c r="I11" s="46">
        <v>7</v>
      </c>
      <c r="J11" s="42">
        <f t="shared" si="0"/>
        <v>12000</v>
      </c>
      <c r="K11" s="43">
        <f t="shared" si="6"/>
        <v>12000</v>
      </c>
      <c r="L11" s="20">
        <v>0</v>
      </c>
      <c r="M11" s="17">
        <f t="shared" si="7"/>
        <v>-925.98091538085919</v>
      </c>
      <c r="N11" s="18">
        <f t="shared" si="1"/>
        <v>-925.98091538085919</v>
      </c>
      <c r="O11" s="19">
        <f t="shared" si="2"/>
        <v>11074.01908461914</v>
      </c>
      <c r="P11" s="19">
        <f t="shared" si="3"/>
        <v>11074.01908461914</v>
      </c>
      <c r="Q11" s="48">
        <f t="shared" si="4"/>
        <v>11074.01908461914</v>
      </c>
      <c r="R11" s="48">
        <f t="shared" si="5"/>
        <v>88727.606879541025</v>
      </c>
      <c r="S11" s="11"/>
    </row>
    <row r="12" spans="1:19" x14ac:dyDescent="0.25">
      <c r="A12" s="11"/>
      <c r="B12" s="11"/>
      <c r="C12" s="11"/>
      <c r="D12" s="2" t="s">
        <v>40</v>
      </c>
      <c r="E12" s="5"/>
      <c r="F12" s="4"/>
      <c r="G12" s="11"/>
      <c r="H12" s="11"/>
      <c r="I12" s="46">
        <v>8</v>
      </c>
      <c r="J12" s="42">
        <f t="shared" si="0"/>
        <v>12000</v>
      </c>
      <c r="K12" s="43">
        <f t="shared" si="6"/>
        <v>12000</v>
      </c>
      <c r="L12" s="20">
        <v>0</v>
      </c>
      <c r="M12" s="17">
        <f t="shared" si="7"/>
        <v>-995.42948403442358</v>
      </c>
      <c r="N12" s="18">
        <f t="shared" si="1"/>
        <v>-995.42948403442358</v>
      </c>
      <c r="O12" s="19">
        <f t="shared" si="2"/>
        <v>11004.570515965577</v>
      </c>
      <c r="P12" s="19">
        <f t="shared" si="3"/>
        <v>11004.570515965577</v>
      </c>
      <c r="Q12" s="48">
        <f t="shared" si="4"/>
        <v>11004.570515965577</v>
      </c>
      <c r="R12" s="48">
        <f t="shared" si="5"/>
        <v>99732.177395506602</v>
      </c>
      <c r="S12" s="11"/>
    </row>
    <row r="13" spans="1:19" x14ac:dyDescent="0.25">
      <c r="A13" s="11"/>
      <c r="B13" s="11"/>
      <c r="C13" s="11"/>
      <c r="D13" s="2" t="s">
        <v>41</v>
      </c>
      <c r="E13" s="5"/>
      <c r="F13" s="4"/>
      <c r="G13" s="11"/>
      <c r="H13" s="11"/>
      <c r="I13" s="46">
        <v>9</v>
      </c>
      <c r="J13" s="42">
        <f t="shared" si="0"/>
        <v>12000</v>
      </c>
      <c r="K13" s="43">
        <f t="shared" si="6"/>
        <v>12000</v>
      </c>
      <c r="L13" s="20">
        <v>0</v>
      </c>
      <c r="M13" s="17">
        <f t="shared" si="7"/>
        <v>-1070.0866953370053</v>
      </c>
      <c r="N13" s="18">
        <f t="shared" si="1"/>
        <v>-1070.0866953370053</v>
      </c>
      <c r="O13" s="19">
        <f t="shared" si="2"/>
        <v>10929.913304662994</v>
      </c>
      <c r="P13" s="19">
        <f t="shared" si="3"/>
        <v>10929.913304662994</v>
      </c>
      <c r="Q13" s="48">
        <f t="shared" si="4"/>
        <v>10929.913304662994</v>
      </c>
      <c r="R13" s="48">
        <f t="shared" si="5"/>
        <v>110662.09070016959</v>
      </c>
      <c r="S13" s="11"/>
    </row>
    <row r="14" spans="1:19" x14ac:dyDescent="0.25">
      <c r="A14" s="11"/>
      <c r="B14" s="11"/>
      <c r="C14" s="11"/>
      <c r="D14" s="2" t="s">
        <v>42</v>
      </c>
      <c r="E14" s="5"/>
      <c r="F14" s="4"/>
      <c r="G14" s="11"/>
      <c r="H14" s="11"/>
      <c r="I14" s="46">
        <v>10</v>
      </c>
      <c r="J14" s="42">
        <f t="shared" si="0"/>
        <v>12000</v>
      </c>
      <c r="K14" s="43">
        <f t="shared" si="6"/>
        <v>12000</v>
      </c>
      <c r="L14" s="20">
        <v>0</v>
      </c>
      <c r="M14" s="17">
        <f t="shared" si="7"/>
        <v>-1150.3431974872806</v>
      </c>
      <c r="N14" s="18">
        <f t="shared" si="1"/>
        <v>-1150.3431974872806</v>
      </c>
      <c r="O14" s="19">
        <f t="shared" si="2"/>
        <v>10849.65680251272</v>
      </c>
      <c r="P14" s="19">
        <f t="shared" si="3"/>
        <v>10849.65680251272</v>
      </c>
      <c r="Q14" s="48">
        <f t="shared" si="4"/>
        <v>10849.65680251272</v>
      </c>
      <c r="R14" s="48">
        <f t="shared" si="5"/>
        <v>121511.74750268231</v>
      </c>
      <c r="S14" s="11"/>
    </row>
    <row r="15" spans="1:19" ht="15.75" thickBot="1" x14ac:dyDescent="0.3">
      <c r="A15" s="11"/>
      <c r="B15" s="11"/>
      <c r="C15" s="11"/>
      <c r="D15" s="2" t="s">
        <v>43</v>
      </c>
      <c r="E15" s="5"/>
      <c r="F15" s="4"/>
      <c r="G15" s="11"/>
      <c r="H15" s="11"/>
      <c r="I15" s="46">
        <v>11</v>
      </c>
      <c r="J15" s="42">
        <f t="shared" si="0"/>
        <v>12000</v>
      </c>
      <c r="K15" s="43">
        <f t="shared" si="6"/>
        <v>12000</v>
      </c>
      <c r="L15" s="21">
        <v>0</v>
      </c>
      <c r="M15" s="22">
        <f t="shared" si="7"/>
        <v>-1236.6189372988265</v>
      </c>
      <c r="N15" s="23">
        <f t="shared" si="1"/>
        <v>-1236.6189372988265</v>
      </c>
      <c r="O15" s="19">
        <f t="shared" si="2"/>
        <v>10763.381062701174</v>
      </c>
      <c r="P15" s="19">
        <f t="shared" si="3"/>
        <v>10763.381062701174</v>
      </c>
      <c r="Q15" s="48">
        <f t="shared" si="4"/>
        <v>10763.381062701174</v>
      </c>
      <c r="R15" s="48">
        <f t="shared" si="5"/>
        <v>132275.12856538349</v>
      </c>
      <c r="S15" s="11"/>
    </row>
    <row r="16" spans="1:19" x14ac:dyDescent="0.25">
      <c r="A16" s="11"/>
      <c r="B16" s="11"/>
      <c r="C16" s="11"/>
      <c r="D16" s="2" t="s">
        <v>6</v>
      </c>
      <c r="E16" s="49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7" x14ac:dyDescent="0.25">
      <c r="A17" s="33" t="s">
        <v>44</v>
      </c>
      <c r="B17" s="61">
        <f>NPV(B8,P4:P15)</f>
        <v>132275.12856538349</v>
      </c>
      <c r="C17" s="11"/>
      <c r="D17" s="2" t="s">
        <v>7</v>
      </c>
      <c r="E17" s="60"/>
      <c r="F17" s="8"/>
      <c r="G17" s="11"/>
    </row>
    <row r="18" spans="1:7" x14ac:dyDescent="0.25">
      <c r="A18" s="33" t="s">
        <v>45</v>
      </c>
      <c r="B18" s="62">
        <f>IFERROR(IRR(P4:P15),0)</f>
        <v>0</v>
      </c>
      <c r="C18" s="11"/>
      <c r="D18" s="11"/>
      <c r="E18" s="11"/>
      <c r="F18" s="11"/>
      <c r="G18" s="11"/>
    </row>
    <row r="19" spans="1:7" x14ac:dyDescent="0.25">
      <c r="A19" s="11"/>
      <c r="B19" s="11"/>
      <c r="C19" s="11"/>
      <c r="D19" s="11"/>
      <c r="E19" s="11"/>
      <c r="F19" s="11"/>
      <c r="G19" s="11"/>
    </row>
    <row r="20" spans="1:7" x14ac:dyDescent="0.25">
      <c r="F20" s="7"/>
    </row>
  </sheetData>
  <mergeCells count="2">
    <mergeCell ref="J2:K2"/>
    <mergeCell ref="L2:N2"/>
  </mergeCells>
  <conditionalFormatting sqref="R4:R15">
    <cfRule type="cellIs" dxfId="1" priority="1" operator="lessThan">
      <formula>0</formula>
    </cfRule>
    <cfRule type="cellIs" dxfId="0" priority="2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SIMULADOR EMPRESARIAL</vt:lpstr>
      <vt:lpstr>SIMULADOR RESIDENCIAL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2021-08-06T15:01:05Z</dcterms:created>
  <dcterms:modified xsi:type="dcterms:W3CDTF">2022-10-05T13:58:56Z</dcterms:modified>
</cp:coreProperties>
</file>