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OneDrive\Documents\Spring 2023\GIt- Ecen_4243 Computer Arch\HomeWork\"/>
    </mc:Choice>
  </mc:AlternateContent>
  <xr:revisionPtr revIDLastSave="0" documentId="13_ncr:1_{0DBD6698-D163-434B-97EF-F7512A0ED7A4}" xr6:coauthVersionLast="47" xr6:coauthVersionMax="47" xr10:uidLastSave="{00000000-0000-0000-0000-000000000000}"/>
  <bookViews>
    <workbookView xWindow="-120" yWindow="-120" windowWidth="29040" windowHeight="15840" xr2:uid="{996E480E-D20B-46C3-BFB9-9AD5D68EFA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" l="1"/>
  <c r="D152" i="1"/>
  <c r="H126" i="1"/>
  <c r="G126" i="1"/>
  <c r="F126" i="1"/>
  <c r="E126" i="1"/>
  <c r="D126" i="1"/>
  <c r="C126" i="1"/>
  <c r="B126" i="1"/>
  <c r="A126" i="1"/>
  <c r="E75" i="1"/>
  <c r="E78" i="1" s="1"/>
  <c r="C75" i="1"/>
  <c r="C78" i="1" s="1"/>
  <c r="D75" i="1"/>
  <c r="D78" i="1" s="1"/>
  <c r="B75" i="1"/>
  <c r="B67" i="1"/>
  <c r="E67" i="1" s="1"/>
  <c r="B66" i="1"/>
  <c r="F66" i="1" s="1"/>
  <c r="C65" i="1"/>
  <c r="B65" i="1"/>
  <c r="H50" i="1"/>
  <c r="G50" i="1"/>
  <c r="F50" i="1"/>
  <c r="E48" i="1"/>
  <c r="E50" i="1"/>
  <c r="E49" i="1"/>
  <c r="C56" i="1"/>
  <c r="C57" i="1"/>
  <c r="H48" i="1" s="1"/>
  <c r="C55" i="1"/>
  <c r="F48" i="1" s="1"/>
  <c r="E36" i="1"/>
  <c r="C39" i="1" s="1"/>
  <c r="D42" i="1" s="1"/>
  <c r="E35" i="1"/>
  <c r="C38" i="1" s="1"/>
  <c r="D41" i="1" s="1"/>
  <c r="E25" i="1"/>
  <c r="G25" i="1" s="1"/>
  <c r="E24" i="1"/>
  <c r="G24" i="1" s="1"/>
  <c r="E23" i="1"/>
  <c r="G23" i="1" s="1"/>
  <c r="B25" i="1"/>
  <c r="B24" i="1"/>
  <c r="B23" i="1"/>
  <c r="F9" i="1"/>
  <c r="D9" i="1"/>
  <c r="E9" i="1"/>
  <c r="G9" i="1"/>
  <c r="H9" i="1"/>
  <c r="D10" i="1"/>
  <c r="E10" i="1"/>
  <c r="F10" i="1"/>
  <c r="G10" i="1"/>
  <c r="H10" i="1"/>
  <c r="D11" i="1"/>
  <c r="E11" i="1"/>
  <c r="F11" i="1"/>
  <c r="G11" i="1"/>
  <c r="H11" i="1"/>
  <c r="D12" i="1"/>
  <c r="E12" i="1"/>
  <c r="F12" i="1"/>
  <c r="G12" i="1"/>
  <c r="H12" i="1"/>
  <c r="C12" i="1"/>
  <c r="C11" i="1"/>
  <c r="C10" i="1"/>
  <c r="C9" i="1"/>
  <c r="B12" i="1"/>
  <c r="B11" i="1"/>
  <c r="B10" i="1"/>
  <c r="F75" i="1" l="1"/>
  <c r="F76" i="1" s="1"/>
  <c r="B76" i="1" s="1"/>
  <c r="G76" i="1" s="1"/>
  <c r="I126" i="1"/>
  <c r="B78" i="1"/>
  <c r="F78" i="1" s="1"/>
  <c r="D13" i="1"/>
  <c r="D14" i="1" s="1"/>
  <c r="F13" i="1"/>
  <c r="F14" i="1" s="1"/>
  <c r="E51" i="1"/>
  <c r="D54" i="1" s="1"/>
  <c r="E54" i="1"/>
  <c r="H49" i="1"/>
  <c r="F49" i="1"/>
  <c r="G48" i="1"/>
  <c r="G49" i="1"/>
  <c r="G13" i="1"/>
  <c r="G14" i="1" s="1"/>
  <c r="E13" i="1"/>
  <c r="E14" i="1" s="1"/>
  <c r="B13" i="1"/>
  <c r="B14" i="1" s="1"/>
  <c r="H13" i="1"/>
  <c r="H14" i="1" s="1"/>
  <c r="C13" i="1"/>
  <c r="C14" i="1" s="1"/>
  <c r="G78" i="1" l="1"/>
  <c r="F77" i="1"/>
  <c r="D77" i="1" s="1"/>
  <c r="G77" i="1" s="1"/>
  <c r="E56" i="1"/>
  <c r="H51" i="1"/>
  <c r="D57" i="1" s="1"/>
  <c r="E57" i="1"/>
  <c r="F51" i="1"/>
  <c r="D55" i="1" s="1"/>
  <c r="E55" i="1"/>
  <c r="G51" i="1"/>
  <c r="D56" i="1" s="1"/>
</calcChain>
</file>

<file path=xl/sharedStrings.xml><?xml version="1.0" encoding="utf-8"?>
<sst xmlns="http://schemas.openxmlformats.org/spreadsheetml/2006/main" count="363" uniqueCount="310">
  <si>
    <t>Column1</t>
  </si>
  <si>
    <t>13-15</t>
  </si>
  <si>
    <t>15-17</t>
  </si>
  <si>
    <t>17-19</t>
  </si>
  <si>
    <t>10-13</t>
  </si>
  <si>
    <t>Imp/year</t>
  </si>
  <si>
    <t xml:space="preserve">double every </t>
  </si>
  <si>
    <t>year</t>
  </si>
  <si>
    <t>tech</t>
  </si>
  <si>
    <t>clock speed</t>
  </si>
  <si>
    <t>ipc/ core</t>
  </si>
  <si>
    <t>cores</t>
  </si>
  <si>
    <t>dram bandwidth</t>
  </si>
  <si>
    <t>sp floating</t>
  </si>
  <si>
    <t>cahe</t>
  </si>
  <si>
    <t>Q. 1.6</t>
  </si>
  <si>
    <t>p1</t>
  </si>
  <si>
    <t>p2</t>
  </si>
  <si>
    <t xml:space="preserve">p3 </t>
  </si>
  <si>
    <t xml:space="preserve">proccessor </t>
  </si>
  <si>
    <t>clock rate</t>
  </si>
  <si>
    <t>CPI</t>
  </si>
  <si>
    <t>Performance = Clock Rate / CPI</t>
  </si>
  <si>
    <t>p1 performance</t>
  </si>
  <si>
    <t>p2 performance</t>
  </si>
  <si>
    <t>p3 performance</t>
  </si>
  <si>
    <t>instruction/second</t>
  </si>
  <si>
    <t>a. p2 has the highest performance</t>
  </si>
  <si>
    <t xml:space="preserve">Number of Cycles = Clock Rate × Time (in seconds) </t>
  </si>
  <si>
    <t>Number of Instructions = Number of Cycles × CPI</t>
  </si>
  <si>
    <t>number of cycles</t>
  </si>
  <si>
    <t>Time in sec</t>
  </si>
  <si>
    <t>cycles</t>
  </si>
  <si>
    <t>number of instu.</t>
  </si>
  <si>
    <t>Performance</t>
  </si>
  <si>
    <t>instructions</t>
  </si>
  <si>
    <t>Q 1.7</t>
  </si>
  <si>
    <t>P1</t>
  </si>
  <si>
    <t>P2</t>
  </si>
  <si>
    <t>CPI A</t>
  </si>
  <si>
    <t>CPI B</t>
  </si>
  <si>
    <t xml:space="preserve">CPI C </t>
  </si>
  <si>
    <t>CPI D</t>
  </si>
  <si>
    <t>Clock Rate</t>
  </si>
  <si>
    <t xml:space="preserve">Instruction count = </t>
  </si>
  <si>
    <t>which is faster?</t>
  </si>
  <si>
    <t>a. what is the global CPI for each</t>
  </si>
  <si>
    <t>b.Find the clock cylcles for both cases</t>
  </si>
  <si>
    <t>global cpi p1 =</t>
  </si>
  <si>
    <t xml:space="preserve">global cpi p2 = </t>
  </si>
  <si>
    <t>clock cyles p1</t>
  </si>
  <si>
    <t>clock cyles p2</t>
  </si>
  <si>
    <t>cpu clock cylcle = Instructions X average clock cycles per instruction(cpi)</t>
  </si>
  <si>
    <t>CPU execution time = clock cycles / Clock Rate</t>
  </si>
  <si>
    <t>Execution time P1</t>
  </si>
  <si>
    <t>Execution time P2</t>
  </si>
  <si>
    <t xml:space="preserve">seconds </t>
  </si>
  <si>
    <t>since P2 has a faster clockrate as well as a lower global Clock cycle per instruction (CPI), it has a shorter execution time.</t>
  </si>
  <si>
    <t xml:space="preserve"> Q. 1.10.1</t>
  </si>
  <si>
    <t xml:space="preserve">branch </t>
  </si>
  <si>
    <t>Column2</t>
  </si>
  <si>
    <t>program is parallel</t>
  </si>
  <si>
    <t># of processor</t>
  </si>
  <si>
    <t>clock  rate</t>
  </si>
  <si>
    <t xml:space="preserve">execution time </t>
  </si>
  <si>
    <t>execution time</t>
  </si>
  <si>
    <t># of instructions can handle</t>
  </si>
  <si>
    <t>0.7 X # of processor</t>
  </si>
  <si>
    <t>arithmitic</t>
  </si>
  <si>
    <t>Load/Store</t>
  </si>
  <si>
    <t># of instruction</t>
  </si>
  <si>
    <t>4. instr. Time</t>
  </si>
  <si>
    <t>8. inst time</t>
  </si>
  <si>
    <t>2 ins. Time</t>
  </si>
  <si>
    <t xml:space="preserve">Total execution time for all 3 </t>
  </si>
  <si>
    <t>1. clock cycles</t>
  </si>
  <si>
    <t>doubled execution time</t>
  </si>
  <si>
    <t>1.10.1</t>
  </si>
  <si>
    <t>1.10.2</t>
  </si>
  <si>
    <t>Column3</t>
  </si>
  <si>
    <t>Column4</t>
  </si>
  <si>
    <t>Column5</t>
  </si>
  <si>
    <t>Q. 1.14</t>
  </si>
  <si>
    <t>computer</t>
  </si>
  <si>
    <t>fp execution time</t>
  </si>
  <si>
    <t>l/s execution time</t>
  </si>
  <si>
    <t>branch time</t>
  </si>
  <si>
    <t>original</t>
  </si>
  <si>
    <t>INT</t>
  </si>
  <si>
    <t>total reduced 20%</t>
  </si>
  <si>
    <t>20% better fp</t>
  </si>
  <si>
    <t>get to 20% better by reduce branch</t>
  </si>
  <si>
    <t>because we get a negative number it is not possible.</t>
  </si>
  <si>
    <t>the int is reduce to 5 second</t>
  </si>
  <si>
    <t>the total time is reduce to 236 seconds</t>
  </si>
  <si>
    <t>Q 1.15</t>
  </si>
  <si>
    <t xml:space="preserve">Program a </t>
  </si>
  <si>
    <t>Fp execution</t>
  </si>
  <si>
    <t>L/S</t>
  </si>
  <si>
    <t>Branch</t>
  </si>
  <si>
    <t>cpi</t>
  </si>
  <si>
    <t>Clock rate</t>
  </si>
  <si>
    <t>total time</t>
  </si>
  <si>
    <t xml:space="preserve"># of Instructions </t>
  </si>
  <si>
    <t xml:space="preserve">It would need to be at -4 cpi, but this is not possible. </t>
  </si>
  <si>
    <t xml:space="preserve">cpi. The cpi of the ls would need to be .8 </t>
  </si>
  <si>
    <t>2x faster l/s improvement</t>
  </si>
  <si>
    <t>2x faster fp inprovement</t>
  </si>
  <si>
    <t>The new time is about 1.5 times faster than the original.</t>
  </si>
  <si>
    <t xml:space="preserve">Q. 2.1 </t>
  </si>
  <si>
    <t>c-code</t>
  </si>
  <si>
    <t>f = g + ( h - 5)</t>
  </si>
  <si>
    <t xml:space="preserve">assembly code </t>
  </si>
  <si>
    <t>x7</t>
  </si>
  <si>
    <t>addi</t>
  </si>
  <si>
    <t xml:space="preserve">add </t>
  </si>
  <si>
    <t>temp x0</t>
  </si>
  <si>
    <t>x5</t>
  </si>
  <si>
    <t>x6</t>
  </si>
  <si>
    <t xml:space="preserve">f </t>
  </si>
  <si>
    <t xml:space="preserve">g </t>
  </si>
  <si>
    <t>h</t>
  </si>
  <si>
    <t xml:space="preserve">add  </t>
  </si>
  <si>
    <t xml:space="preserve">I </t>
  </si>
  <si>
    <t xml:space="preserve">translate to c code  </t>
  </si>
  <si>
    <t xml:space="preserve">assembly </t>
  </si>
  <si>
    <t xml:space="preserve">f = I + (g+h) </t>
  </si>
  <si>
    <t>Q. 2.3</t>
  </si>
  <si>
    <t>Q. 2.2</t>
  </si>
  <si>
    <t>B[8] = A[I - J ]</t>
  </si>
  <si>
    <t>assembly code</t>
  </si>
  <si>
    <t>f</t>
  </si>
  <si>
    <t xml:space="preserve">G </t>
  </si>
  <si>
    <t xml:space="preserve">H </t>
  </si>
  <si>
    <t>X5</t>
  </si>
  <si>
    <t>X6</t>
  </si>
  <si>
    <t>X7</t>
  </si>
  <si>
    <t>X28</t>
  </si>
  <si>
    <t>X29</t>
  </si>
  <si>
    <t>J</t>
  </si>
  <si>
    <t>array a</t>
  </si>
  <si>
    <t>array b</t>
  </si>
  <si>
    <t>x10</t>
  </si>
  <si>
    <t>x11</t>
  </si>
  <si>
    <t xml:space="preserve">sub </t>
  </si>
  <si>
    <t>x29</t>
  </si>
  <si>
    <t>slli</t>
  </si>
  <si>
    <t>lw</t>
  </si>
  <si>
    <t>x28</t>
  </si>
  <si>
    <t>sw</t>
  </si>
  <si>
    <t>multiply j by 4 to get off set</t>
  </si>
  <si>
    <t>load value of a[i-j] in x28</t>
  </si>
  <si>
    <t>calculate addre of b[8]</t>
  </si>
  <si>
    <t>store value of a[i-j] in b[8]</t>
  </si>
  <si>
    <t>x9</t>
  </si>
  <si>
    <t>add offset to array a</t>
  </si>
  <si>
    <t>0(x9)</t>
  </si>
  <si>
    <t>Q. 2.5</t>
  </si>
  <si>
    <t>0xabcdef12</t>
  </si>
  <si>
    <t>show how the value would be arranged In memory little/big indian</t>
  </si>
  <si>
    <t>big endian</t>
  </si>
  <si>
    <t xml:space="preserve">little endiian </t>
  </si>
  <si>
    <t>ab</t>
  </si>
  <si>
    <t>cd</t>
  </si>
  <si>
    <t>ef</t>
  </si>
  <si>
    <t>address</t>
  </si>
  <si>
    <t>Q. 2.6</t>
  </si>
  <si>
    <t>Translate 0xabcdef12 into decimal.</t>
  </si>
  <si>
    <t>10 11</t>
  </si>
  <si>
    <t>12 13</t>
  </si>
  <si>
    <t>14 15</t>
  </si>
  <si>
    <t xml:space="preserve">1 2 </t>
  </si>
  <si>
    <t>decimal value</t>
  </si>
  <si>
    <t xml:space="preserve">Q. 2.7 </t>
  </si>
  <si>
    <t>B[8] = A[i] + A[j];</t>
  </si>
  <si>
    <t>g</t>
  </si>
  <si>
    <t xml:space="preserve">h </t>
  </si>
  <si>
    <t>i</t>
  </si>
  <si>
    <t>j</t>
  </si>
  <si>
    <t>base b</t>
  </si>
  <si>
    <t>base a</t>
  </si>
  <si>
    <t>Q. 2.10</t>
  </si>
  <si>
    <t>registers</t>
  </si>
  <si>
    <t>0x8000000000000000</t>
  </si>
  <si>
    <t>0xD000000000000000</t>
  </si>
  <si>
    <t xml:space="preserve">x30 </t>
  </si>
  <si>
    <t>add x30, x5, x6</t>
  </si>
  <si>
    <t>this is strored in register x30.</t>
  </si>
  <si>
    <t>Q 2.10.2</t>
  </si>
  <si>
    <t>Q 2.10.3</t>
  </si>
  <si>
    <t>This is not the desired value this is because there has been an overflow.</t>
  </si>
  <si>
    <t xml:space="preserve">For sub x30, x5, x6. register x30 contains. </t>
  </si>
  <si>
    <t>Q 2.10.4</t>
  </si>
  <si>
    <t>yes, this is the desired result.</t>
  </si>
  <si>
    <t>Q. 2.10.5</t>
  </si>
  <si>
    <t>add x30, x30, x5</t>
  </si>
  <si>
    <t>//x30 =</t>
  </si>
  <si>
    <t>//x30 = x30 + x5</t>
  </si>
  <si>
    <t xml:space="preserve"> x30 results in </t>
  </si>
  <si>
    <t>0xD800000000000000</t>
  </si>
  <si>
    <t>by changing the value of b49 the cpi we can see the effect of the execution time reduce to 3.84 do when the load and store is reduced to 3 cpi</t>
  </si>
  <si>
    <t xml:space="preserve"> 0x5000000000000000</t>
  </si>
  <si>
    <t>0x15</t>
  </si>
  <si>
    <t>Q. 2.13</t>
  </si>
  <si>
    <t>Provide the instruction type and hexadecimal representation
of the following instruction:</t>
  </si>
  <si>
    <t>sw x5, 32(x30)</t>
  </si>
  <si>
    <t>0x025f2023</t>
  </si>
  <si>
    <t xml:space="preserve">Hex value = </t>
  </si>
  <si>
    <t xml:space="preserve">Format </t>
  </si>
  <si>
    <t>S-type</t>
  </si>
  <si>
    <t>Q 2.17</t>
  </si>
  <si>
    <t>Assume the following register contents:</t>
  </si>
  <si>
    <t>x5 = 0x00000000AAAAAAAA</t>
  </si>
  <si>
    <t>x6 = 0x1234567812345678</t>
  </si>
  <si>
    <t>Q 2.17.1</t>
  </si>
  <si>
    <t>For the register values shown above, what is the value of x7 for</t>
  </si>
  <si>
    <t>the following sequence of instructions?</t>
  </si>
  <si>
    <t>slli x7, x5, 4</t>
  </si>
  <si>
    <t>or x7, x7, x6</t>
  </si>
  <si>
    <t>//shift left logical immediate on value in x5 by 4 bits and saving it in x7</t>
  </si>
  <si>
    <t xml:space="preserve">// bit wise or between x7 and x6, stores back into x7. </t>
  </si>
  <si>
    <t>0x0000000AAAAAAAA0</t>
  </si>
  <si>
    <t>0001001000110100010101100111100001001100010101010110101111000100</t>
  </si>
  <si>
    <t>0000101010101010101010101010101010000000</t>
  </si>
  <si>
    <t xml:space="preserve">after slli x7 = </t>
  </si>
  <si>
    <t>0x1234567812345678</t>
  </si>
  <si>
    <t>or with x6</t>
  </si>
  <si>
    <t xml:space="preserve">result of x7 after or </t>
  </si>
  <si>
    <t>Q. 2.21</t>
  </si>
  <si>
    <t>Assume x5 holds the value 0x00000000001010000. What is</t>
  </si>
  <si>
    <t>the value of x6 after the following instructions?</t>
  </si>
  <si>
    <t>bge x5, x0, ELSE</t>
  </si>
  <si>
    <t>jal x0, DONE</t>
  </si>
  <si>
    <t>ELSE: ori x6, x0, 2</t>
  </si>
  <si>
    <t>DONE:</t>
  </si>
  <si>
    <t>0001101010111110111111101111101011001100010101010111111111000100</t>
  </si>
  <si>
    <t>0x1abefef5b315aff20</t>
  </si>
  <si>
    <t>Q. 2.17.2</t>
  </si>
  <si>
    <t>slli x7, x6, 4</t>
  </si>
  <si>
    <t>//shift value by 4 bits</t>
  </si>
  <si>
    <t>value of x7 after or</t>
  </si>
  <si>
    <t>0x2345678123456780</t>
  </si>
  <si>
    <t>Q. 2.17.3</t>
  </si>
  <si>
    <t>srli x7, x5, 3</t>
  </si>
  <si>
    <t>andi x7, x7, 0xFEF</t>
  </si>
  <si>
    <t>//shift right by 3 bits</t>
  </si>
  <si>
    <t>//and the x7 and oxfef</t>
  </si>
  <si>
    <t>after srli x7 =</t>
  </si>
  <si>
    <t>0x0000000015555555</t>
  </si>
  <si>
    <t>now oxFEF</t>
  </si>
  <si>
    <t>0x0000000000000000FEF</t>
  </si>
  <si>
    <t>10101010101010101010101010101</t>
  </si>
  <si>
    <t>00000000000000000111111101111</t>
  </si>
  <si>
    <t>00000000000000000010101000101</t>
  </si>
  <si>
    <t>result of x7 after andi</t>
  </si>
  <si>
    <t>0x545</t>
  </si>
  <si>
    <t xml:space="preserve">//if x5 is greater than or equal to, do else </t>
  </si>
  <si>
    <t>//when bge, not true execute this line</t>
  </si>
  <si>
    <t xml:space="preserve">Since bge is greater we jump to ELSE and do the ori x6, x0, 2 </t>
  </si>
  <si>
    <t xml:space="preserve">x5 = </t>
  </si>
  <si>
    <t>0x00000000001010000</t>
  </si>
  <si>
    <t>0x00000000000000010</t>
  </si>
  <si>
    <t xml:space="preserve">2= </t>
  </si>
  <si>
    <t>0x2</t>
  </si>
  <si>
    <t>Q. 2.22</t>
  </si>
  <si>
    <t>Suppose the program counter (PC) is set to 0x20000000.</t>
  </si>
  <si>
    <t xml:space="preserve">the max jal is </t>
  </si>
  <si>
    <t>0x3fffffff</t>
  </si>
  <si>
    <t>the max beq</t>
  </si>
  <si>
    <t>current pc = -2^15 to pc+ 2^14</t>
  </si>
  <si>
    <t>Q. 3.1</t>
  </si>
  <si>
    <t>5ED4 − 07A4</t>
  </si>
  <si>
    <t>unsiged subtaction</t>
  </si>
  <si>
    <t xml:space="preserve">    5ED4</t>
  </si>
  <si>
    <t>-</t>
  </si>
  <si>
    <t>=</t>
  </si>
  <si>
    <t>07A4.</t>
  </si>
  <si>
    <t>Q. 3.6</t>
  </si>
  <si>
    <t>decimal</t>
  </si>
  <si>
    <t>Assume 185 and 122 are unsigned 8-bit decimal integers. Calculate
185–122. Is there overflow, underflow, or neither?</t>
  </si>
  <si>
    <t>01111010</t>
  </si>
  <si>
    <t>00111111</t>
  </si>
  <si>
    <t>binary</t>
  </si>
  <si>
    <t>8 bit decimal</t>
  </si>
  <si>
    <t xml:space="preserve">Q.3.9 </t>
  </si>
  <si>
    <t>Assume 151 and 214 are signed 8-bit decimal integers stored in two’s complement format. Calculate 151 + 214 using saturating arithmetic. The result should be written in decimal. Show your work.</t>
  </si>
  <si>
    <t>11010110</t>
  </si>
  <si>
    <t>10010111</t>
  </si>
  <si>
    <t xml:space="preserve">+1 = </t>
  </si>
  <si>
    <t>invert</t>
  </si>
  <si>
    <t>00101001</t>
  </si>
  <si>
    <t>01101000</t>
  </si>
  <si>
    <t>01101001</t>
  </si>
  <si>
    <t>00101010</t>
  </si>
  <si>
    <t>add</t>
  </si>
  <si>
    <t>0(x6)</t>
  </si>
  <si>
    <t>calculae [i-j] and store in x5</t>
  </si>
  <si>
    <t>slli 5x, x28, 2</t>
  </si>
  <si>
    <t>add x5,x5, x10</t>
  </si>
  <si>
    <t>lw x7, 0(x5)</t>
  </si>
  <si>
    <t>slli x5, x29, 2</t>
  </si>
  <si>
    <t xml:space="preserve">lw x6, 0(x5) </t>
  </si>
  <si>
    <t>add x5, x7, x6</t>
  </si>
  <si>
    <t xml:space="preserve">sw x5, 32(x11) </t>
  </si>
  <si>
    <t>save b[8] = a[i]+a[j]</t>
  </si>
  <si>
    <t>//a[i]</t>
  </si>
  <si>
    <t>//a[j]</t>
  </si>
  <si>
    <t>0x5</t>
  </si>
  <si>
    <t>hex value =</t>
  </si>
  <si>
    <t>result of x6=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</si>
</sst>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rgb="FF374151"/>
      <name val="Segoe UI"/>
      <family val="2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374151"/>
      <name val="Times New Roman"/>
      <family val="1"/>
    </font>
    <font>
      <sz val="11"/>
      <color rgb="FF0061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59">
    <xf numFmtId="0" fontId="0" fillId="0" borderId="0" xfId="0"/>
    <xf numFmtId="0" fontId="5" fillId="0" borderId="0" xfId="0" applyFont="1" applyAlignment="1">
      <alignment wrapText="1"/>
    </xf>
    <xf numFmtId="9" fontId="5" fillId="0" borderId="0" xfId="1" applyFont="1" applyAlignment="1">
      <alignment wrapText="1"/>
    </xf>
    <xf numFmtId="11" fontId="5" fillId="0" borderId="0" xfId="0" applyNumberFormat="1" applyFont="1" applyAlignment="1">
      <alignment wrapText="1"/>
    </xf>
    <xf numFmtId="0" fontId="5" fillId="0" borderId="0" xfId="0" applyFont="1" applyAlignment="1">
      <alignment horizontal="center" wrapText="1"/>
    </xf>
    <xf numFmtId="11" fontId="8" fillId="2" borderId="6" xfId="2" applyNumberFormat="1" applyFont="1" applyBorder="1" applyAlignment="1">
      <alignment wrapText="1"/>
    </xf>
    <xf numFmtId="0" fontId="8" fillId="2" borderId="8" xfId="2" applyFont="1" applyBorder="1" applyAlignment="1">
      <alignment wrapText="1"/>
    </xf>
    <xf numFmtId="0" fontId="8" fillId="2" borderId="0" xfId="2" applyFont="1" applyAlignment="1">
      <alignment wrapText="1"/>
    </xf>
    <xf numFmtId="0" fontId="8" fillId="2" borderId="3" xfId="2" applyFont="1" applyBorder="1" applyAlignment="1">
      <alignment horizontal="left" wrapText="1"/>
    </xf>
    <xf numFmtId="0" fontId="8" fillId="2" borderId="8" xfId="2" applyFont="1" applyBorder="1" applyAlignment="1">
      <alignment horizontal="left" wrapText="1"/>
    </xf>
    <xf numFmtId="0" fontId="8" fillId="2" borderId="1" xfId="2" applyFont="1" applyBorder="1" applyAlignment="1">
      <alignment wrapText="1"/>
    </xf>
    <xf numFmtId="11" fontId="8" fillId="2" borderId="3" xfId="2" applyNumberFormat="1" applyFont="1" applyBorder="1" applyAlignment="1">
      <alignment wrapText="1"/>
    </xf>
    <xf numFmtId="0" fontId="8" fillId="2" borderId="6" xfId="2" applyFont="1" applyBorder="1" applyAlignment="1">
      <alignment wrapText="1"/>
    </xf>
    <xf numFmtId="11" fontId="8" fillId="2" borderId="8" xfId="2" applyNumberFormat="1" applyFont="1" applyBorder="1" applyAlignment="1">
      <alignment wrapText="1"/>
    </xf>
    <xf numFmtId="11" fontId="8" fillId="2" borderId="2" xfId="2" applyNumberFormat="1" applyFont="1" applyBorder="1" applyAlignment="1">
      <alignment wrapText="1"/>
    </xf>
    <xf numFmtId="0" fontId="8" fillId="2" borderId="3" xfId="2" applyFont="1" applyBorder="1" applyAlignment="1">
      <alignment wrapText="1"/>
    </xf>
    <xf numFmtId="11" fontId="8" fillId="2" borderId="7" xfId="2" applyNumberFormat="1" applyFont="1" applyBorder="1" applyAlignment="1">
      <alignment wrapText="1"/>
    </xf>
    <xf numFmtId="11" fontId="5" fillId="0" borderId="14" xfId="0" applyNumberFormat="1" applyFont="1" applyBorder="1" applyAlignment="1">
      <alignment wrapText="1"/>
    </xf>
    <xf numFmtId="11" fontId="5" fillId="0" borderId="19" xfId="0" applyNumberFormat="1" applyFont="1" applyBorder="1" applyAlignment="1">
      <alignment wrapText="1"/>
    </xf>
    <xf numFmtId="2" fontId="8" fillId="2" borderId="0" xfId="2" applyNumberFormat="1" applyFont="1" applyAlignment="1">
      <alignment wrapText="1"/>
    </xf>
    <xf numFmtId="2" fontId="5" fillId="0" borderId="0" xfId="0" applyNumberFormat="1" applyFont="1" applyAlignment="1">
      <alignment wrapText="1"/>
    </xf>
    <xf numFmtId="0" fontId="8" fillId="2" borderId="0" xfId="2" applyNumberFormat="1" applyFont="1" applyAlignment="1">
      <alignment wrapText="1"/>
    </xf>
    <xf numFmtId="164" fontId="5" fillId="0" borderId="0" xfId="0" applyNumberFormat="1" applyFont="1" applyAlignment="1">
      <alignment wrapText="1"/>
    </xf>
    <xf numFmtId="2" fontId="6" fillId="0" borderId="0" xfId="0" applyNumberFormat="1" applyFont="1" applyAlignment="1">
      <alignment wrapText="1"/>
    </xf>
    <xf numFmtId="49" fontId="5" fillId="0" borderId="21" xfId="0" applyNumberFormat="1" applyFont="1" applyBorder="1" applyAlignment="1">
      <alignment wrapText="1"/>
    </xf>
    <xf numFmtId="9" fontId="5" fillId="0" borderId="21" xfId="1" applyFont="1" applyBorder="1" applyAlignment="1">
      <alignment wrapText="1"/>
    </xf>
    <xf numFmtId="0" fontId="5" fillId="0" borderId="21" xfId="0" applyFont="1" applyBorder="1" applyAlignment="1">
      <alignment wrapText="1"/>
    </xf>
    <xf numFmtId="0" fontId="5" fillId="0" borderId="21" xfId="0" applyFont="1" applyBorder="1" applyAlignment="1">
      <alignment horizontal="left" wrapText="1"/>
    </xf>
    <xf numFmtId="11" fontId="5" fillId="0" borderId="21" xfId="0" applyNumberFormat="1" applyFont="1" applyBorder="1" applyAlignment="1">
      <alignment wrapText="1"/>
    </xf>
    <xf numFmtId="0" fontId="8" fillId="2" borderId="7" xfId="2" applyFont="1" applyBorder="1" applyAlignment="1">
      <alignment wrapText="1"/>
    </xf>
    <xf numFmtId="11" fontId="8" fillId="2" borderId="9" xfId="2" applyNumberFormat="1" applyFont="1" applyBorder="1" applyAlignment="1">
      <alignment wrapText="1"/>
    </xf>
    <xf numFmtId="0" fontId="8" fillId="2" borderId="10" xfId="2" applyFont="1" applyBorder="1" applyAlignment="1">
      <alignment wrapText="1"/>
    </xf>
    <xf numFmtId="0" fontId="8" fillId="2" borderId="11" xfId="2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22" xfId="0" applyFont="1" applyBorder="1" applyAlignment="1">
      <alignment wrapText="1"/>
    </xf>
    <xf numFmtId="0" fontId="5" fillId="0" borderId="23" xfId="0" applyFont="1" applyBorder="1" applyAlignment="1">
      <alignment wrapText="1"/>
    </xf>
    <xf numFmtId="0" fontId="5" fillId="0" borderId="4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9" xfId="0" applyFont="1" applyBorder="1" applyAlignment="1">
      <alignment horizontal="left" wrapText="1"/>
    </xf>
    <xf numFmtId="0" fontId="5" fillId="0" borderId="10" xfId="0" applyFont="1" applyBorder="1" applyAlignment="1">
      <alignment horizontal="left" wrapText="1"/>
    </xf>
    <xf numFmtId="0" fontId="5" fillId="0" borderId="11" xfId="0" applyFont="1" applyBorder="1" applyAlignment="1">
      <alignment horizontal="left" wrapText="1"/>
    </xf>
    <xf numFmtId="0" fontId="5" fillId="0" borderId="5" xfId="0" applyFont="1" applyBorder="1" applyAlignment="1">
      <alignment horizontal="center" wrapText="1"/>
    </xf>
    <xf numFmtId="0" fontId="8" fillId="2" borderId="0" xfId="2" applyFont="1" applyAlignment="1">
      <alignment horizontal="center" wrapText="1"/>
    </xf>
    <xf numFmtId="0" fontId="7" fillId="0" borderId="9" xfId="0" applyFont="1" applyBorder="1" applyAlignment="1">
      <alignment horizontal="left" wrapText="1"/>
    </xf>
    <xf numFmtId="0" fontId="7" fillId="0" borderId="10" xfId="0" applyFont="1" applyBorder="1" applyAlignment="1">
      <alignment horizontal="left" wrapText="1"/>
    </xf>
    <xf numFmtId="0" fontId="7" fillId="0" borderId="11" xfId="0" applyFont="1" applyBorder="1" applyAlignment="1">
      <alignment horizontal="left" wrapText="1"/>
    </xf>
    <xf numFmtId="0" fontId="6" fillId="0" borderId="1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7" fillId="0" borderId="21" xfId="0" applyFont="1" applyBorder="1" applyAlignment="1">
      <alignment horizontal="left" wrapText="1"/>
    </xf>
    <xf numFmtId="0" fontId="7" fillId="0" borderId="21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8" fillId="2" borderId="6" xfId="2" applyFont="1" applyBorder="1" applyAlignment="1">
      <alignment horizontal="center" wrapText="1"/>
    </xf>
    <xf numFmtId="0" fontId="8" fillId="2" borderId="7" xfId="2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8" fillId="2" borderId="6" xfId="2" applyFont="1" applyBorder="1" applyAlignment="1">
      <alignment horizontal="right" wrapText="1"/>
    </xf>
    <xf numFmtId="0" fontId="8" fillId="2" borderId="7" xfId="2" applyFont="1" applyBorder="1" applyAlignment="1">
      <alignment horizontal="right" wrapText="1"/>
    </xf>
    <xf numFmtId="0" fontId="8" fillId="2" borderId="1" xfId="2" applyFont="1" applyBorder="1" applyAlignment="1">
      <alignment horizontal="right" wrapText="1"/>
    </xf>
    <xf numFmtId="0" fontId="8" fillId="2" borderId="2" xfId="2" applyFont="1" applyBorder="1" applyAlignment="1">
      <alignment horizontal="right" wrapText="1"/>
    </xf>
    <xf numFmtId="0" fontId="6" fillId="0" borderId="0" xfId="0" applyFont="1" applyAlignment="1">
      <alignment horizontal="center" wrapText="1"/>
    </xf>
    <xf numFmtId="0" fontId="8" fillId="2" borderId="1" xfId="2" applyFont="1" applyBorder="1" applyAlignment="1">
      <alignment horizontal="center" wrapText="1"/>
    </xf>
    <xf numFmtId="0" fontId="8" fillId="2" borderId="2" xfId="2" applyFont="1" applyBorder="1" applyAlignment="1">
      <alignment horizontal="center" wrapText="1"/>
    </xf>
    <xf numFmtId="0" fontId="5" fillId="0" borderId="0" xfId="0" applyFont="1" applyAlignment="1">
      <alignment wrapText="1"/>
    </xf>
    <xf numFmtId="49" fontId="5" fillId="0" borderId="0" xfId="0" applyNumberFormat="1" applyFont="1" applyAlignment="1">
      <alignment wrapText="1"/>
    </xf>
    <xf numFmtId="49" fontId="5" fillId="0" borderId="6" xfId="0" applyNumberFormat="1" applyFont="1" applyBorder="1" applyAlignment="1">
      <alignment wrapText="1"/>
    </xf>
    <xf numFmtId="49" fontId="5" fillId="0" borderId="8" xfId="0" applyNumberFormat="1" applyFont="1" applyBorder="1" applyAlignment="1">
      <alignment wrapText="1"/>
    </xf>
    <xf numFmtId="0" fontId="5" fillId="0" borderId="13" xfId="0" applyFont="1" applyBorder="1" applyAlignment="1">
      <alignment horizontal="left" wrapText="1"/>
    </xf>
    <xf numFmtId="0" fontId="5" fillId="0" borderId="14" xfId="0" applyFont="1" applyBorder="1" applyAlignment="1">
      <alignment horizontal="left" wrapText="1"/>
    </xf>
    <xf numFmtId="0" fontId="5" fillId="0" borderId="15" xfId="0" applyFont="1" applyBorder="1" applyAlignment="1">
      <alignment horizontal="left" wrapText="1"/>
    </xf>
    <xf numFmtId="0" fontId="5" fillId="0" borderId="18" xfId="0" applyFont="1" applyBorder="1" applyAlignment="1">
      <alignment horizontal="left" wrapText="1"/>
    </xf>
    <xf numFmtId="0" fontId="5" fillId="0" borderId="19" xfId="0" applyFont="1" applyBorder="1" applyAlignment="1">
      <alignment horizontal="left" wrapText="1"/>
    </xf>
    <xf numFmtId="0" fontId="5" fillId="0" borderId="20" xfId="0" applyFont="1" applyBorder="1" applyAlignment="1">
      <alignment horizontal="left" wrapText="1"/>
    </xf>
    <xf numFmtId="49" fontId="5" fillId="0" borderId="2" xfId="0" applyNumberFormat="1" applyFont="1" applyBorder="1" applyAlignment="1">
      <alignment wrapText="1"/>
    </xf>
    <xf numFmtId="49" fontId="5" fillId="0" borderId="7" xfId="0" applyNumberFormat="1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5" fillId="0" borderId="14" xfId="0" applyFont="1" applyBorder="1" applyAlignment="1">
      <alignment wrapText="1"/>
    </xf>
    <xf numFmtId="0" fontId="5" fillId="0" borderId="15" xfId="0" applyFont="1" applyBorder="1" applyAlignment="1">
      <alignment wrapText="1"/>
    </xf>
    <xf numFmtId="0" fontId="5" fillId="0" borderId="18" xfId="0" applyFont="1" applyBorder="1" applyAlignment="1">
      <alignment wrapText="1"/>
    </xf>
    <xf numFmtId="0" fontId="5" fillId="0" borderId="19" xfId="0" applyFont="1" applyBorder="1" applyAlignment="1">
      <alignment wrapText="1"/>
    </xf>
    <xf numFmtId="0" fontId="5" fillId="0" borderId="20" xfId="0" applyFont="1" applyBorder="1" applyAlignment="1">
      <alignment wrapText="1"/>
    </xf>
    <xf numFmtId="0" fontId="5" fillId="0" borderId="26" xfId="0" applyFont="1" applyBorder="1" applyAlignment="1">
      <alignment wrapText="1"/>
    </xf>
    <xf numFmtId="0" fontId="5" fillId="0" borderId="27" xfId="0" applyFont="1" applyBorder="1" applyAlignment="1">
      <alignment wrapText="1"/>
    </xf>
    <xf numFmtId="0" fontId="5" fillId="0" borderId="28" xfId="0" applyFont="1" applyBorder="1" applyAlignment="1">
      <alignment wrapText="1"/>
    </xf>
    <xf numFmtId="0" fontId="5" fillId="0" borderId="29" xfId="0" applyFont="1" applyBorder="1" applyAlignment="1">
      <alignment wrapText="1"/>
    </xf>
    <xf numFmtId="0" fontId="5" fillId="0" borderId="30" xfId="0" applyFont="1" applyBorder="1" applyAlignment="1">
      <alignment wrapText="1"/>
    </xf>
    <xf numFmtId="0" fontId="5" fillId="0" borderId="31" xfId="0" applyFont="1" applyBorder="1" applyAlignment="1">
      <alignment wrapText="1"/>
    </xf>
    <xf numFmtId="0" fontId="2" fillId="2" borderId="0" xfId="2" applyAlignment="1">
      <alignment wrapText="1"/>
    </xf>
    <xf numFmtId="9" fontId="2" fillId="2" borderId="21" xfId="2" applyNumberFormat="1" applyBorder="1" applyAlignment="1">
      <alignment wrapText="1"/>
    </xf>
    <xf numFmtId="2" fontId="2" fillId="2" borderId="21" xfId="2" applyNumberFormat="1" applyBorder="1" applyAlignment="1">
      <alignment wrapText="1"/>
    </xf>
    <xf numFmtId="0" fontId="5" fillId="0" borderId="0" xfId="0" applyFont="1" applyAlignment="1">
      <alignment horizontal="right" wrapText="1"/>
    </xf>
    <xf numFmtId="11" fontId="5" fillId="0" borderId="0" xfId="0" applyNumberFormat="1" applyFont="1" applyAlignment="1">
      <alignment horizontal="left" wrapText="1"/>
    </xf>
    <xf numFmtId="0" fontId="5" fillId="0" borderId="24" xfId="0" applyFont="1" applyBorder="1" applyAlignment="1">
      <alignment wrapText="1"/>
    </xf>
    <xf numFmtId="0" fontId="5" fillId="0" borderId="23" xfId="0" applyFont="1" applyBorder="1" applyAlignment="1">
      <alignment horizontal="center" wrapText="1"/>
    </xf>
    <xf numFmtId="0" fontId="5" fillId="0" borderId="24" xfId="0" applyFont="1" applyBorder="1" applyAlignment="1">
      <alignment horizontal="center" wrapText="1"/>
    </xf>
    <xf numFmtId="0" fontId="5" fillId="0" borderId="5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5" fillId="0" borderId="10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2" fillId="2" borderId="10" xfId="2" applyBorder="1" applyAlignment="1">
      <alignment horizontal="center" wrapText="1"/>
    </xf>
    <xf numFmtId="0" fontId="2" fillId="2" borderId="11" xfId="2" applyBorder="1" applyAlignment="1">
      <alignment horizontal="center" wrapText="1"/>
    </xf>
    <xf numFmtId="0" fontId="5" fillId="0" borderId="23" xfId="0" applyFont="1" applyBorder="1" applyAlignment="1">
      <alignment horizontal="left" wrapText="1"/>
    </xf>
    <xf numFmtId="0" fontId="5" fillId="0" borderId="25" xfId="0" applyFont="1" applyBorder="1" applyAlignment="1">
      <alignment horizontal="left" wrapText="1"/>
    </xf>
    <xf numFmtId="0" fontId="5" fillId="0" borderId="24" xfId="0" applyFont="1" applyBorder="1" applyAlignment="1">
      <alignment horizontal="left" wrapText="1"/>
    </xf>
    <xf numFmtId="0" fontId="2" fillId="2" borderId="1" xfId="2" applyBorder="1" applyAlignment="1">
      <alignment wrapText="1"/>
    </xf>
    <xf numFmtId="0" fontId="2" fillId="2" borderId="3" xfId="2" applyBorder="1" applyAlignment="1">
      <alignment wrapText="1"/>
    </xf>
    <xf numFmtId="0" fontId="2" fillId="2" borderId="6" xfId="2" applyBorder="1" applyAlignment="1">
      <alignment wrapText="1"/>
    </xf>
    <xf numFmtId="0" fontId="2" fillId="2" borderId="8" xfId="2" applyBorder="1" applyAlignment="1">
      <alignment wrapText="1"/>
    </xf>
    <xf numFmtId="0" fontId="5" fillId="0" borderId="16" xfId="0" applyFont="1" applyBorder="1" applyAlignment="1">
      <alignment wrapText="1"/>
    </xf>
    <xf numFmtId="0" fontId="5" fillId="0" borderId="17" xfId="0" applyFont="1" applyBorder="1" applyAlignment="1">
      <alignment wrapText="1"/>
    </xf>
    <xf numFmtId="0" fontId="5" fillId="0" borderId="18" xfId="0" applyFont="1" applyBorder="1" applyAlignment="1">
      <alignment wrapText="1"/>
    </xf>
    <xf numFmtId="0" fontId="5" fillId="0" borderId="19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5" fillId="0" borderId="14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0" borderId="16" xfId="0" applyFont="1" applyBorder="1" applyAlignment="1">
      <alignment wrapText="1"/>
    </xf>
    <xf numFmtId="0" fontId="5" fillId="0" borderId="0" xfId="0" applyFont="1" applyBorder="1" applyAlignment="1">
      <alignment wrapText="1"/>
    </xf>
    <xf numFmtId="49" fontId="5" fillId="0" borderId="1" xfId="0" applyNumberFormat="1" applyFont="1" applyBorder="1" applyAlignment="1">
      <alignment horizontal="left" wrapText="1"/>
    </xf>
    <xf numFmtId="49" fontId="5" fillId="0" borderId="2" xfId="0" applyNumberFormat="1" applyFont="1" applyBorder="1" applyAlignment="1">
      <alignment horizontal="left" wrapText="1"/>
    </xf>
    <xf numFmtId="49" fontId="5" fillId="0" borderId="3" xfId="0" applyNumberFormat="1" applyFont="1" applyBorder="1" applyAlignment="1">
      <alignment horizontal="left" wrapText="1"/>
    </xf>
    <xf numFmtId="49" fontId="5" fillId="0" borderId="6" xfId="0" applyNumberFormat="1" applyFont="1" applyBorder="1" applyAlignment="1">
      <alignment horizontal="left" wrapText="1"/>
    </xf>
    <xf numFmtId="49" fontId="5" fillId="0" borderId="7" xfId="0" applyNumberFormat="1" applyFont="1" applyBorder="1" applyAlignment="1">
      <alignment horizontal="left" wrapText="1"/>
    </xf>
    <xf numFmtId="49" fontId="5" fillId="0" borderId="8" xfId="0" applyNumberFormat="1" applyFont="1" applyBorder="1" applyAlignment="1">
      <alignment horizontal="left" wrapText="1"/>
    </xf>
    <xf numFmtId="49" fontId="2" fillId="2" borderId="0" xfId="2" applyNumberFormat="1" applyAlignment="1">
      <alignment horizontal="left" wrapText="1"/>
    </xf>
    <xf numFmtId="0" fontId="3" fillId="0" borderId="0" xfId="0" applyFont="1" applyAlignment="1">
      <alignment wrapText="1"/>
    </xf>
    <xf numFmtId="49" fontId="5" fillId="0" borderId="1" xfId="0" applyNumberFormat="1" applyFont="1" applyBorder="1" applyAlignment="1">
      <alignment wrapText="1"/>
    </xf>
    <xf numFmtId="49" fontId="5" fillId="0" borderId="3" xfId="0" applyNumberFormat="1" applyFont="1" applyBorder="1" applyAlignment="1">
      <alignment wrapText="1"/>
    </xf>
    <xf numFmtId="49" fontId="5" fillId="0" borderId="4" xfId="0" applyNumberFormat="1" applyFont="1" applyBorder="1" applyAlignment="1">
      <alignment wrapText="1"/>
    </xf>
    <xf numFmtId="49" fontId="5" fillId="0" borderId="5" xfId="0" applyNumberFormat="1" applyFont="1" applyBorder="1" applyAlignment="1">
      <alignment wrapText="1"/>
    </xf>
    <xf numFmtId="0" fontId="5" fillId="0" borderId="0" xfId="0" applyFont="1" applyAlignment="1">
      <alignment horizontal="right" wrapText="1"/>
    </xf>
    <xf numFmtId="49" fontId="5" fillId="0" borderId="3" xfId="0" applyNumberFormat="1" applyFont="1" applyBorder="1" applyAlignment="1">
      <alignment wrapText="1"/>
    </xf>
    <xf numFmtId="49" fontId="5" fillId="0" borderId="8" xfId="0" applyNumberFormat="1" applyFont="1" applyBorder="1" applyAlignment="1">
      <alignment wrapText="1"/>
    </xf>
    <xf numFmtId="0" fontId="0" fillId="0" borderId="0" xfId="0" applyAlignment="1">
      <alignment wrapText="1"/>
    </xf>
    <xf numFmtId="0" fontId="5" fillId="0" borderId="4" xfId="0" applyFont="1" applyBorder="1" applyAlignment="1">
      <alignment wrapText="1"/>
    </xf>
    <xf numFmtId="0" fontId="5" fillId="0" borderId="25" xfId="0" applyFont="1" applyBorder="1" applyAlignment="1">
      <alignment wrapText="1"/>
    </xf>
    <xf numFmtId="0" fontId="5" fillId="0" borderId="24" xfId="0" applyFont="1" applyBorder="1" applyAlignment="1">
      <alignment wrapText="1"/>
    </xf>
    <xf numFmtId="0" fontId="2" fillId="2" borderId="7" xfId="2" applyBorder="1" applyAlignment="1">
      <alignment horizontal="center" wrapText="1"/>
    </xf>
    <xf numFmtId="0" fontId="2" fillId="2" borderId="8" xfId="2" applyBorder="1" applyAlignment="1">
      <alignment horizontal="center" wrapText="1"/>
    </xf>
    <xf numFmtId="0" fontId="5" fillId="0" borderId="15" xfId="0" applyFont="1" applyBorder="1" applyAlignment="1">
      <alignment wrapText="1"/>
    </xf>
    <xf numFmtId="0" fontId="5" fillId="0" borderId="20" xfId="0" applyFont="1" applyBorder="1" applyAlignment="1">
      <alignment wrapText="1"/>
    </xf>
    <xf numFmtId="0" fontId="2" fillId="2" borderId="0" xfId="2" applyAlignment="1">
      <alignment horizontal="right" wrapText="1"/>
    </xf>
    <xf numFmtId="0" fontId="2" fillId="2" borderId="11" xfId="2" applyBorder="1" applyAlignment="1">
      <alignment wrapText="1"/>
    </xf>
    <xf numFmtId="0" fontId="5" fillId="0" borderId="9" xfId="0" applyFont="1" applyBorder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2" fillId="2" borderId="10" xfId="2" applyBorder="1" applyAlignment="1">
      <alignment wrapText="1"/>
    </xf>
    <xf numFmtId="0" fontId="2" fillId="2" borderId="11" xfId="2" applyBorder="1" applyAlignment="1">
      <alignment wrapText="1"/>
    </xf>
    <xf numFmtId="49" fontId="5" fillId="0" borderId="21" xfId="0" applyNumberFormat="1" applyFont="1" applyBorder="1" applyAlignment="1">
      <alignment horizontal="right" wrapText="1"/>
    </xf>
    <xf numFmtId="0" fontId="2" fillId="2" borderId="21" xfId="2" applyBorder="1" applyAlignment="1">
      <alignment horizontal="left" wrapText="1"/>
    </xf>
    <xf numFmtId="0" fontId="5" fillId="0" borderId="23" xfId="0" applyFont="1" applyBorder="1" applyAlignment="1">
      <alignment wrapText="1"/>
    </xf>
  </cellXfs>
  <cellStyles count="3">
    <cellStyle name="Good" xfId="2" builtinId="26"/>
    <cellStyle name="Normal" xfId="0" builtinId="0"/>
    <cellStyle name="Percent" xfId="1" builtinId="5"/>
  </cellStyles>
  <dxfs count="7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numFmt numFmtId="2" formatCode="0.00"/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numFmt numFmtId="2" formatCode="0.00"/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5" formatCode="0.00E+00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5" formatCode="0.00E+00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5" formatCode="0.00E+00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5" formatCode="0.00E+00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numFmt numFmtId="15" formatCode="0.00E+00"/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numFmt numFmtId="15" formatCode="0.00E+00"/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numFmt numFmtId="15" formatCode="0.00E+00"/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numFmt numFmtId="15" formatCode="0.00E+00"/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067B11-FC54-4E93-A1CD-CA5161C4B116}" name="Table1" displayName="Table1" ref="A2:H7" totalsRowShown="0" headerRowDxfId="69" dataDxfId="68">
  <autoFilter ref="A2:H7" xr:uid="{60067B11-FC54-4E93-A1CD-CA5161C4B116}"/>
  <tableColumns count="8">
    <tableColumn id="1" xr3:uid="{56F4738D-5F84-4FF3-8EBE-C9E037D92987}" name="year" dataDxfId="77"/>
    <tableColumn id="2" xr3:uid="{A841DF64-1667-4A07-9B3A-DBA3E8900CA9}" name="tech" dataDxfId="76"/>
    <tableColumn id="3" xr3:uid="{E6CC5D7A-5914-4972-B514-ED0B93A1EEB9}" name="clock speed" dataDxfId="75"/>
    <tableColumn id="4" xr3:uid="{2F3DC7AC-9335-4305-9FCE-F809F36F3750}" name="ipc/ core" dataDxfId="74"/>
    <tableColumn id="5" xr3:uid="{82184110-DB44-47A0-B6F5-A89F7E33641A}" name="cores" dataDxfId="73"/>
    <tableColumn id="6" xr3:uid="{AE6F7785-21F9-4DD1-8DD1-532BD84E59E2}" name="dram bandwidth" dataDxfId="72"/>
    <tableColumn id="7" xr3:uid="{977BA6F6-3127-4BE8-B76D-BFEA4168A406}" name="sp floating" dataDxfId="71"/>
    <tableColumn id="8" xr3:uid="{0DE1F89F-E358-496E-8765-B7CF3D02D2F8}" name="cahe" dataDxfId="7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05522D-8269-4F45-B2BF-0DFB9C917134}" name="Table2" displayName="Table2" ref="A17:C20" totalsRowShown="0" headerRowDxfId="64" dataDxfId="63">
  <autoFilter ref="A17:C20" xr:uid="{1905522D-8269-4F45-B2BF-0DFB9C917134}"/>
  <tableColumns count="3">
    <tableColumn id="1" xr3:uid="{08464804-6D9B-44C6-B785-891A4433B924}" name="proccessor " dataDxfId="67"/>
    <tableColumn id="2" xr3:uid="{80158BF1-9BBE-40F7-A809-5796FB2114BF}" name="clock rate" dataDxfId="66"/>
    <tableColumn id="3" xr3:uid="{C9AF9619-3C53-4AA9-A9CE-82489C5BCFB5}" name="CPI" dataDxfId="6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6AC600-1AA4-4364-9318-B7D66903F7BF}" name="Table3" displayName="Table3" ref="A30:F33" totalsRowShown="0" headerRowDxfId="56" dataDxfId="55">
  <autoFilter ref="A30:F33" xr:uid="{9B6AC600-1AA4-4364-9318-B7D66903F7BF}"/>
  <tableColumns count="6">
    <tableColumn id="1" xr3:uid="{A4D42744-7EBF-4E13-92E4-15E692F0A13D}" name="Column1" dataDxfId="62"/>
    <tableColumn id="2" xr3:uid="{3533BB48-9ED2-43E4-A293-9D2A8B6033E5}" name="CPI A" dataDxfId="61"/>
    <tableColumn id="3" xr3:uid="{A8DF03E0-3A43-4142-83FB-3598700AADF7}" name="CPI B" dataDxfId="60"/>
    <tableColumn id="4" xr3:uid="{3FD01E97-ACCC-4EFB-A51B-17C0332D7041}" name="CPI C " dataDxfId="59"/>
    <tableColumn id="5" xr3:uid="{08E0840D-8EFE-4A35-ACBD-0D0CE6EDF410}" name="CPI D" dataDxfId="58"/>
    <tableColumn id="6" xr3:uid="{412CEB27-1182-45B5-B111-252BCF944B7D}" name="Clock Rate" dataDxfId="5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86B944-57CB-4757-9A8A-4E55D3364E99}" name="Table4" displayName="Table4" ref="A47:H51" totalsRowCount="1" headerRowDxfId="38" dataDxfId="36" totalsRowDxfId="37">
  <autoFilter ref="A47:H50" xr:uid="{6F86B944-57CB-4757-9A8A-4E55D3364E99}"/>
  <tableColumns count="8">
    <tableColumn id="1" xr3:uid="{805988A7-76F7-4509-AC00-2B3A19CAB926}" name="Column1" dataDxfId="54" totalsRowDxfId="53"/>
    <tableColumn id="2" xr3:uid="{4624E487-05F7-406F-A3D4-7124B7C85136}" name="CPI" dataDxfId="52" totalsRowDxfId="51"/>
    <tableColumn id="3" xr3:uid="{23A5ACD3-93C4-4245-9AE7-A9C4F6E3816F}" name="clock  rate" dataDxfId="50" totalsRowDxfId="49"/>
    <tableColumn id="4" xr3:uid="{D15136BE-0A25-45CB-9A43-69E235F32FE8}" name="# of instruction" dataDxfId="48" totalsRowDxfId="47"/>
    <tableColumn id="5" xr3:uid="{A6F71543-83EE-4ECB-9822-91088E06A2F8}" name="1. clock cycles" totalsRowFunction="sum" dataDxfId="46" totalsRowDxfId="45">
      <calculatedColumnFormula>Table4[[#This Row],['# of instruction]]*Table4[[#This Row],[CPI]]</calculatedColumnFormula>
    </tableColumn>
    <tableColumn id="6" xr3:uid="{19762884-D370-4632-B8A8-9EC28E976B80}" name="2 ins. Time" totalsRowFunction="sum" dataDxfId="44" totalsRowDxfId="43"/>
    <tableColumn id="7" xr3:uid="{FFAF469A-756A-41F9-8D4C-F895CD853E18}" name="4. instr. Time" totalsRowFunction="sum" dataDxfId="42" totalsRowDxfId="41"/>
    <tableColumn id="8" xr3:uid="{E1835E98-0AE5-438D-809E-719DBBB2385D}" name="8. inst time" totalsRowFunction="sum" dataDxfId="40" totalsRowDxfId="3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7304F1D-CB56-4158-8C8F-C7A6D19DD978}" name="Table5" displayName="Table5" ref="B53:E57" totalsRowShown="0" headerRowDxfId="31" dataDxfId="30">
  <autoFilter ref="B53:E57" xr:uid="{17304F1D-CB56-4158-8C8F-C7A6D19DD978}"/>
  <tableColumns count="4">
    <tableColumn id="1" xr3:uid="{F67C516F-3D17-4897-9807-ED822D13304B}" name="# of processor" dataDxfId="35"/>
    <tableColumn id="2" xr3:uid="{68997B38-3341-43AE-994F-9841CA7EE52A}" name="# of instructions can handle" dataDxfId="34"/>
    <tableColumn id="3" xr3:uid="{B06E3CBB-F48C-4053-9FF4-36B26ABA1DCD}" name="Total execution time for all 3 " dataDxfId="33" dataCellStyle="Good">
      <calculatedColumnFormula>D48/C54</calculatedColumnFormula>
    </tableColumn>
    <tableColumn id="4" xr3:uid="{EFC4FF39-D5BD-45AD-ABC4-1E36C2744A1D}" name="doubled execution time" dataDxfId="3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740DB4-CC4D-4B12-8AA4-7616CC39E543}" name="Table6" displayName="Table6" ref="A63:F69" totalsRowCount="1" headerRowDxfId="17" dataDxfId="15" totalsRowDxfId="16">
  <autoFilter ref="A63:F68" xr:uid="{27740DB4-CC4D-4B12-8AA4-7616CC39E543}"/>
  <tableColumns count="6">
    <tableColumn id="1" xr3:uid="{5F41AE85-0748-474C-BA24-BBC7405A95BE}" name="computer" dataDxfId="29" totalsRowDxfId="28"/>
    <tableColumn id="2" xr3:uid="{870562FB-E739-418D-91DF-0EAED5BE3C51}" name="execution time" dataDxfId="27" totalsRowDxfId="26"/>
    <tableColumn id="3" xr3:uid="{E0A9C87B-9BB0-4783-8027-F50C3C379E63}" name="fp execution time" dataDxfId="25" totalsRowDxfId="24"/>
    <tableColumn id="4" xr3:uid="{9000D69B-EC81-4489-B8FC-CA44D6933FA1}" name="l/s execution time" dataDxfId="23" totalsRowDxfId="22"/>
    <tableColumn id="5" xr3:uid="{DA83251F-AB5C-4465-95F3-62723908296B}" name="branch time" dataDxfId="21" totalsRowDxfId="20"/>
    <tableColumn id="6" xr3:uid="{13C2BED0-E1B6-4441-AEE1-61C678BC8B2C}" name="INT" dataDxfId="19" totalsRowDxfId="1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75E12E2-72B7-4DDC-8174-CBCA0C78D07D}" name="Table7" displayName="Table7" ref="A71:F79" totalsRowShown="0" headerRowDxfId="8" dataDxfId="7">
  <autoFilter ref="A71:F79" xr:uid="{075E12E2-72B7-4DDC-8174-CBCA0C78D07D}"/>
  <tableColumns count="6">
    <tableColumn id="1" xr3:uid="{986B270B-5925-495C-B046-A06D9C6E4FC4}" name="Program a " dataDxfId="14"/>
    <tableColumn id="2" xr3:uid="{DF39127D-C5AC-414D-8927-65A69B8B80B2}" name="Fp execution" dataDxfId="13"/>
    <tableColumn id="3" xr3:uid="{625F9F80-042D-4B19-8632-2AB6BF4F89A1}" name="INT" dataDxfId="12"/>
    <tableColumn id="4" xr3:uid="{7B79C837-6E85-4D9B-AEF1-5EE363EAF02E}" name="L/S" dataDxfId="11"/>
    <tableColumn id="5" xr3:uid="{67F7E886-B05F-419D-A9AA-D513276B6B36}" name="Branch" dataDxfId="10"/>
    <tableColumn id="8" xr3:uid="{15D953EB-F398-45BF-B914-D4E4FE096C30}" name="total time" dataDxfId="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74CE138-2445-438F-99FD-7B9A8AAAA636}" name="Table8" displayName="Table8" ref="A83:E86" totalsRowShown="0" headerRowDxfId="1" dataDxfId="0">
  <autoFilter ref="A83:E86" xr:uid="{174CE138-2445-438F-99FD-7B9A8AAAA636}"/>
  <tableColumns count="5">
    <tableColumn id="1" xr3:uid="{5A7EC4D2-39A9-4869-BDD5-CBC4A1C615AE}" name="Column1" dataDxfId="6"/>
    <tableColumn id="2" xr3:uid="{EAF5E3CF-EAF0-4273-8B80-3303EAEE0C97}" name="Column2" dataDxfId="5"/>
    <tableColumn id="3" xr3:uid="{052A962D-91E0-4789-856C-6C4F1FEBAE64}" name="Column3" dataDxfId="4"/>
    <tableColumn id="4" xr3:uid="{27E6C347-3A53-48D0-8CE4-92074B771159}" name="Column4" dataDxfId="3"/>
    <tableColumn id="5" xr3:uid="{BD50504D-C8D5-4433-BA9F-42EFD94D694E}" name="Column5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7BCB6-6A53-4D6B-92BE-59B5C36F3AD7}">
  <dimension ref="A1:J232"/>
  <sheetViews>
    <sheetView showGridLines="0" tabSelected="1" view="pageLayout" topLeftCell="A209" zoomScaleNormal="160" workbookViewId="0">
      <selection activeCell="B218" sqref="B218:I218"/>
    </sheetView>
  </sheetViews>
  <sheetFormatPr defaultColWidth="8.7109375" defaultRowHeight="15" x14ac:dyDescent="0.25"/>
  <cols>
    <col min="1" max="10" width="15.7109375" style="1" customWidth="1"/>
    <col min="11" max="16384" width="8.7109375" style="1"/>
  </cols>
  <sheetData>
    <row r="1" spans="1:8" x14ac:dyDescent="0.25">
      <c r="A1" s="1" t="s">
        <v>15</v>
      </c>
    </row>
    <row r="2" spans="1:8" ht="29.25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25">
      <c r="A3" s="1">
        <v>2010</v>
      </c>
      <c r="B3" s="1">
        <v>32</v>
      </c>
      <c r="C3" s="1">
        <v>3.33</v>
      </c>
      <c r="D3" s="1">
        <v>4</v>
      </c>
      <c r="E3" s="1">
        <v>2</v>
      </c>
      <c r="F3" s="1">
        <v>17.100000000000001</v>
      </c>
      <c r="G3" s="1">
        <v>107</v>
      </c>
      <c r="H3" s="1">
        <v>4</v>
      </c>
    </row>
    <row r="4" spans="1:8" x14ac:dyDescent="0.25">
      <c r="A4" s="1">
        <v>2013</v>
      </c>
      <c r="B4" s="1">
        <v>22</v>
      </c>
      <c r="C4" s="1">
        <v>3.9</v>
      </c>
      <c r="D4" s="1">
        <v>6</v>
      </c>
      <c r="E4" s="1">
        <v>4</v>
      </c>
      <c r="F4" s="1">
        <v>25.6</v>
      </c>
      <c r="G4" s="1">
        <v>250</v>
      </c>
      <c r="H4" s="1">
        <v>8</v>
      </c>
    </row>
    <row r="5" spans="1:8" x14ac:dyDescent="0.25">
      <c r="A5" s="1">
        <v>2015</v>
      </c>
      <c r="B5" s="1">
        <v>14</v>
      </c>
      <c r="C5" s="1">
        <v>4.2</v>
      </c>
      <c r="D5" s="1">
        <v>8</v>
      </c>
      <c r="E5" s="1">
        <v>4</v>
      </c>
      <c r="F5" s="1">
        <v>34.1</v>
      </c>
      <c r="G5" s="1">
        <v>269</v>
      </c>
      <c r="H5" s="1">
        <v>8</v>
      </c>
    </row>
    <row r="6" spans="1:8" x14ac:dyDescent="0.25">
      <c r="A6" s="1">
        <v>2017</v>
      </c>
      <c r="B6" s="1">
        <v>14</v>
      </c>
      <c r="C6" s="1">
        <v>4.5</v>
      </c>
      <c r="D6" s="1">
        <v>8</v>
      </c>
      <c r="E6" s="1">
        <v>4</v>
      </c>
      <c r="F6" s="1">
        <v>38.4</v>
      </c>
      <c r="G6" s="1">
        <v>288</v>
      </c>
      <c r="H6" s="1">
        <v>8</v>
      </c>
    </row>
    <row r="7" spans="1:8" x14ac:dyDescent="0.25">
      <c r="A7" s="1">
        <v>2019</v>
      </c>
      <c r="B7" s="1">
        <v>14</v>
      </c>
      <c r="C7" s="1">
        <v>4.9000000000000004</v>
      </c>
      <c r="D7" s="1">
        <v>8</v>
      </c>
      <c r="E7" s="1">
        <v>8</v>
      </c>
      <c r="F7" s="1">
        <v>42.7</v>
      </c>
      <c r="G7" s="1">
        <v>627</v>
      </c>
      <c r="H7" s="1">
        <v>12</v>
      </c>
    </row>
    <row r="9" spans="1:8" x14ac:dyDescent="0.25">
      <c r="A9" s="24" t="s">
        <v>4</v>
      </c>
      <c r="B9" s="25">
        <f>(B4-B3)/B4</f>
        <v>-0.45454545454545453</v>
      </c>
      <c r="C9" s="25">
        <f>(C4-C3)/C3</f>
        <v>0.17117117117117112</v>
      </c>
      <c r="D9" s="25">
        <f>(D4-D3)/D3</f>
        <v>0.5</v>
      </c>
      <c r="E9" s="25">
        <f t="shared" ref="E9" si="0">(E4-E3)/E3</f>
        <v>1</v>
      </c>
      <c r="F9" s="25">
        <f>(F4-F3)/F3</f>
        <v>0.49707602339181284</v>
      </c>
      <c r="G9" s="25">
        <f t="shared" ref="G9" si="1">(G4-G3)/G3</f>
        <v>1.3364485981308412</v>
      </c>
      <c r="H9" s="25">
        <f t="shared" ref="H9" si="2">((H4-H3)/H3)</f>
        <v>1</v>
      </c>
    </row>
    <row r="10" spans="1:8" x14ac:dyDescent="0.25">
      <c r="A10" s="26" t="s">
        <v>1</v>
      </c>
      <c r="B10" s="25">
        <f t="shared" ref="B10:C12" si="3">(B5-B4)/B4</f>
        <v>-0.36363636363636365</v>
      </c>
      <c r="C10" s="25">
        <f t="shared" si="3"/>
        <v>7.6923076923076997E-2</v>
      </c>
      <c r="D10" s="25">
        <f t="shared" ref="D10:H10" si="4">(D5-D4)/D4</f>
        <v>0.33333333333333331</v>
      </c>
      <c r="E10" s="25">
        <f t="shared" si="4"/>
        <v>0</v>
      </c>
      <c r="F10" s="25">
        <f t="shared" si="4"/>
        <v>0.33203125</v>
      </c>
      <c r="G10" s="25">
        <f t="shared" si="4"/>
        <v>7.5999999999999998E-2</v>
      </c>
      <c r="H10" s="25">
        <f t="shared" si="4"/>
        <v>0</v>
      </c>
    </row>
    <row r="11" spans="1:8" x14ac:dyDescent="0.25">
      <c r="A11" s="26" t="s">
        <v>2</v>
      </c>
      <c r="B11" s="25">
        <f t="shared" si="3"/>
        <v>0</v>
      </c>
      <c r="C11" s="25">
        <f t="shared" si="3"/>
        <v>7.1428571428571383E-2</v>
      </c>
      <c r="D11" s="25">
        <f t="shared" ref="D11:H11" si="5">(D6-D5)/D5</f>
        <v>0</v>
      </c>
      <c r="E11" s="25">
        <f t="shared" si="5"/>
        <v>0</v>
      </c>
      <c r="F11" s="25">
        <f t="shared" si="5"/>
        <v>0.12609970674486795</v>
      </c>
      <c r="G11" s="25">
        <f t="shared" si="5"/>
        <v>7.0631970260223054E-2</v>
      </c>
      <c r="H11" s="25">
        <f t="shared" si="5"/>
        <v>0</v>
      </c>
    </row>
    <row r="12" spans="1:8" x14ac:dyDescent="0.25">
      <c r="A12" s="26" t="s">
        <v>3</v>
      </c>
      <c r="B12" s="25">
        <f t="shared" si="3"/>
        <v>0</v>
      </c>
      <c r="C12" s="25">
        <f t="shared" si="3"/>
        <v>8.8888888888888962E-2</v>
      </c>
      <c r="D12" s="25">
        <f t="shared" ref="D12:H12" si="6">(D7-D6)/D6</f>
        <v>0</v>
      </c>
      <c r="E12" s="25">
        <f t="shared" si="6"/>
        <v>1</v>
      </c>
      <c r="F12" s="25">
        <f t="shared" si="6"/>
        <v>0.11197916666666678</v>
      </c>
      <c r="G12" s="25">
        <f t="shared" si="6"/>
        <v>1.1770833333333333</v>
      </c>
      <c r="H12" s="25">
        <f t="shared" si="6"/>
        <v>0.5</v>
      </c>
    </row>
    <row r="13" spans="1:8" x14ac:dyDescent="0.25">
      <c r="A13" s="26" t="s">
        <v>5</v>
      </c>
      <c r="B13" s="98">
        <f>SUM(B9:B12)/10</f>
        <v>-8.1818181818181818E-2</v>
      </c>
      <c r="C13" s="98">
        <f t="shared" ref="C13:H13" si="7">SUM(C9:C12)/10</f>
        <v>4.0841170841170851E-2</v>
      </c>
      <c r="D13" s="98">
        <f t="shared" si="7"/>
        <v>8.3333333333333329E-2</v>
      </c>
      <c r="E13" s="98">
        <f t="shared" si="7"/>
        <v>0.2</v>
      </c>
      <c r="F13" s="98">
        <f t="shared" si="7"/>
        <v>0.10671861468033475</v>
      </c>
      <c r="G13" s="98">
        <f t="shared" si="7"/>
        <v>0.26601639017243972</v>
      </c>
      <c r="H13" s="98">
        <f t="shared" si="7"/>
        <v>0.15</v>
      </c>
    </row>
    <row r="14" spans="1:8" x14ac:dyDescent="0.25">
      <c r="A14" s="26" t="s">
        <v>6</v>
      </c>
      <c r="B14" s="99">
        <f>-0.72/ B13</f>
        <v>8.7999999999999989</v>
      </c>
      <c r="C14" s="99">
        <f t="shared" ref="C14:H14" si="8">0.72/ C13</f>
        <v>17.629269317474805</v>
      </c>
      <c r="D14" s="99">
        <f t="shared" si="8"/>
        <v>8.64</v>
      </c>
      <c r="E14" s="99">
        <f t="shared" si="8"/>
        <v>3.5999999999999996</v>
      </c>
      <c r="F14" s="99">
        <f t="shared" si="8"/>
        <v>6.7467142649545266</v>
      </c>
      <c r="G14" s="99">
        <f t="shared" si="8"/>
        <v>2.706600144198914</v>
      </c>
      <c r="H14" s="99">
        <f t="shared" si="8"/>
        <v>4.8</v>
      </c>
    </row>
    <row r="16" spans="1:8" x14ac:dyDescent="0.25">
      <c r="A16" s="1" t="s">
        <v>15</v>
      </c>
    </row>
    <row r="17" spans="1:9" x14ac:dyDescent="0.25">
      <c r="A17" s="1" t="s">
        <v>19</v>
      </c>
      <c r="B17" s="1" t="s">
        <v>20</v>
      </c>
      <c r="C17" s="1" t="s">
        <v>21</v>
      </c>
      <c r="E17" s="52" t="s">
        <v>22</v>
      </c>
      <c r="F17" s="53"/>
      <c r="G17" s="54"/>
      <c r="H17" s="27"/>
      <c r="I17" s="27"/>
    </row>
    <row r="18" spans="1:9" x14ac:dyDescent="0.25">
      <c r="A18" s="1" t="s">
        <v>16</v>
      </c>
      <c r="B18" s="3">
        <v>3000000000</v>
      </c>
      <c r="C18" s="1">
        <v>1.5</v>
      </c>
      <c r="E18" s="57" t="s">
        <v>28</v>
      </c>
      <c r="F18" s="57"/>
      <c r="G18" s="57"/>
      <c r="H18" s="57"/>
      <c r="I18" s="57"/>
    </row>
    <row r="19" spans="1:9" x14ac:dyDescent="0.25">
      <c r="A19" s="1" t="s">
        <v>17</v>
      </c>
      <c r="B19" s="3">
        <v>2500000000</v>
      </c>
      <c r="C19" s="1">
        <v>1</v>
      </c>
      <c r="E19" s="58" t="s">
        <v>29</v>
      </c>
      <c r="F19" s="58"/>
      <c r="G19" s="58"/>
      <c r="H19" s="58"/>
      <c r="I19" s="58"/>
    </row>
    <row r="20" spans="1:9" x14ac:dyDescent="0.25">
      <c r="A20" s="1" t="s">
        <v>18</v>
      </c>
      <c r="B20" s="3">
        <v>4000000000</v>
      </c>
      <c r="C20" s="1">
        <v>2.2000000000000002</v>
      </c>
      <c r="E20" s="27" t="s">
        <v>31</v>
      </c>
      <c r="F20" s="47">
        <v>10</v>
      </c>
      <c r="G20" s="48"/>
      <c r="H20" s="48"/>
      <c r="I20" s="49"/>
    </row>
    <row r="22" spans="1:9" x14ac:dyDescent="0.25">
      <c r="B22" s="63" t="s">
        <v>34</v>
      </c>
      <c r="C22" s="65"/>
      <c r="D22" s="64"/>
      <c r="E22" s="55" t="s">
        <v>30</v>
      </c>
      <c r="F22" s="56"/>
      <c r="G22" s="63" t="s">
        <v>33</v>
      </c>
      <c r="H22" s="64"/>
    </row>
    <row r="23" spans="1:9" x14ac:dyDescent="0.25">
      <c r="A23" s="26" t="s">
        <v>23</v>
      </c>
      <c r="B23" s="28">
        <f>B18/C18</f>
        <v>2000000000</v>
      </c>
      <c r="C23" s="59" t="s">
        <v>26</v>
      </c>
      <c r="D23" s="60"/>
      <c r="E23" s="30">
        <f>B18*F20</f>
        <v>30000000000</v>
      </c>
      <c r="F23" s="31" t="s">
        <v>32</v>
      </c>
      <c r="G23" s="30">
        <f>E23*C18</f>
        <v>45000000000</v>
      </c>
      <c r="H23" s="32" t="s">
        <v>35</v>
      </c>
    </row>
    <row r="24" spans="1:9" x14ac:dyDescent="0.25">
      <c r="A24" s="26" t="s">
        <v>24</v>
      </c>
      <c r="B24" s="28">
        <f>B19/C19</f>
        <v>2500000000</v>
      </c>
      <c r="C24" s="59" t="s">
        <v>26</v>
      </c>
      <c r="D24" s="60"/>
      <c r="E24" s="30">
        <f>B19*F20</f>
        <v>25000000000</v>
      </c>
      <c r="F24" s="31" t="s">
        <v>32</v>
      </c>
      <c r="G24" s="30">
        <f>E24*C19</f>
        <v>25000000000</v>
      </c>
      <c r="H24" s="32" t="s">
        <v>35</v>
      </c>
    </row>
    <row r="25" spans="1:9" x14ac:dyDescent="0.25">
      <c r="A25" s="26" t="s">
        <v>25</v>
      </c>
      <c r="B25" s="28">
        <f>B20/C20</f>
        <v>1818181818.181818</v>
      </c>
      <c r="C25" s="59" t="s">
        <v>26</v>
      </c>
      <c r="D25" s="60"/>
      <c r="E25" s="5">
        <f>B20*F20</f>
        <v>40000000000</v>
      </c>
      <c r="F25" s="29" t="s">
        <v>32</v>
      </c>
      <c r="G25" s="5">
        <f>E25*C20</f>
        <v>88000000000</v>
      </c>
      <c r="H25" s="6" t="s">
        <v>35</v>
      </c>
    </row>
    <row r="27" spans="1:9" x14ac:dyDescent="0.25">
      <c r="A27" s="51" t="s">
        <v>27</v>
      </c>
      <c r="B27" s="51"/>
      <c r="C27" s="51"/>
      <c r="D27" s="51"/>
      <c r="E27" s="51"/>
    </row>
    <row r="29" spans="1:9" x14ac:dyDescent="0.25">
      <c r="A29" s="1" t="s">
        <v>36</v>
      </c>
    </row>
    <row r="30" spans="1:9" x14ac:dyDescent="0.25">
      <c r="A30" s="1" t="s">
        <v>0</v>
      </c>
      <c r="B30" s="1" t="s">
        <v>39</v>
      </c>
      <c r="C30" s="1" t="s">
        <v>40</v>
      </c>
      <c r="D30" s="1" t="s">
        <v>41</v>
      </c>
      <c r="E30" s="1" t="s">
        <v>42</v>
      </c>
      <c r="F30" s="1" t="s">
        <v>43</v>
      </c>
      <c r="G30" s="100" t="s">
        <v>44</v>
      </c>
      <c r="H30" s="100"/>
      <c r="I30" s="101">
        <v>1000000</v>
      </c>
    </row>
    <row r="31" spans="1:9" x14ac:dyDescent="0.25">
      <c r="A31" s="1" t="s">
        <v>37</v>
      </c>
      <c r="B31" s="1">
        <v>1</v>
      </c>
      <c r="C31" s="1">
        <v>2</v>
      </c>
      <c r="D31" s="1">
        <v>3</v>
      </c>
      <c r="E31" s="1">
        <v>3</v>
      </c>
      <c r="F31" s="3">
        <v>2500000000</v>
      </c>
    </row>
    <row r="32" spans="1:9" x14ac:dyDescent="0.25">
      <c r="A32" s="1" t="s">
        <v>38</v>
      </c>
      <c r="B32" s="1">
        <v>2</v>
      </c>
      <c r="C32" s="1">
        <v>2</v>
      </c>
      <c r="D32" s="1">
        <v>2</v>
      </c>
      <c r="E32" s="1">
        <v>2</v>
      </c>
      <c r="F32" s="3">
        <v>3000000000</v>
      </c>
    </row>
    <row r="33" spans="1:9" x14ac:dyDescent="0.25">
      <c r="B33" s="2">
        <v>0.1</v>
      </c>
      <c r="C33" s="2">
        <v>0.2</v>
      </c>
      <c r="D33" s="2">
        <v>0.5</v>
      </c>
      <c r="E33" s="2">
        <v>0.2</v>
      </c>
      <c r="F33" s="2"/>
    </row>
    <row r="35" spans="1:9" x14ac:dyDescent="0.25">
      <c r="A35" s="46" t="s">
        <v>45</v>
      </c>
      <c r="B35" s="50"/>
      <c r="C35" s="68" t="s">
        <v>48</v>
      </c>
      <c r="D35" s="69"/>
      <c r="E35" s="8">
        <f>(B31*B33)+C31*C33+D31*D33+E31*E33</f>
        <v>2.6</v>
      </c>
    </row>
    <row r="36" spans="1:9" x14ac:dyDescent="0.25">
      <c r="A36" s="46" t="s">
        <v>46</v>
      </c>
      <c r="B36" s="50"/>
      <c r="C36" s="66" t="s">
        <v>49</v>
      </c>
      <c r="D36" s="67"/>
      <c r="E36" s="9">
        <f>B32*B33+C32*C33+D32*D33+E32*E33</f>
        <v>2</v>
      </c>
    </row>
    <row r="37" spans="1:9" x14ac:dyDescent="0.25">
      <c r="A37" s="46" t="s">
        <v>47</v>
      </c>
      <c r="B37" s="46"/>
      <c r="C37" s="70" t="s">
        <v>52</v>
      </c>
      <c r="D37" s="70"/>
      <c r="E37" s="70"/>
      <c r="F37" s="70"/>
      <c r="G37" s="70"/>
      <c r="H37" s="70"/>
    </row>
    <row r="38" spans="1:9" x14ac:dyDescent="0.25">
      <c r="B38" s="10" t="s">
        <v>50</v>
      </c>
      <c r="C38" s="11">
        <f>I30*E35</f>
        <v>2600000</v>
      </c>
    </row>
    <row r="39" spans="1:9" x14ac:dyDescent="0.25">
      <c r="B39" s="12" t="s">
        <v>51</v>
      </c>
      <c r="C39" s="13">
        <f>I30*E36</f>
        <v>2000000</v>
      </c>
    </row>
    <row r="40" spans="1:9" x14ac:dyDescent="0.25">
      <c r="C40" s="70" t="s">
        <v>53</v>
      </c>
      <c r="D40" s="70"/>
      <c r="E40" s="70"/>
      <c r="F40" s="70"/>
    </row>
    <row r="41" spans="1:9" ht="15" customHeight="1" x14ac:dyDescent="0.25">
      <c r="B41" s="71" t="s">
        <v>54</v>
      </c>
      <c r="C41" s="72"/>
      <c r="D41" s="14">
        <f>C38/F31</f>
        <v>1.0399999999999999E-3</v>
      </c>
      <c r="E41" s="15" t="s">
        <v>56</v>
      </c>
      <c r="F41" s="143" t="s">
        <v>57</v>
      </c>
      <c r="G41" s="73"/>
      <c r="H41" s="73"/>
      <c r="I41" s="73"/>
    </row>
    <row r="42" spans="1:9" ht="15" customHeight="1" x14ac:dyDescent="0.25">
      <c r="B42" s="61" t="s">
        <v>55</v>
      </c>
      <c r="C42" s="62"/>
      <c r="D42" s="16">
        <f>C39/F32</f>
        <v>6.6666666666666664E-4</v>
      </c>
      <c r="E42" s="6" t="s">
        <v>56</v>
      </c>
      <c r="F42" s="143"/>
      <c r="G42" s="73"/>
      <c r="H42" s="73"/>
      <c r="I42" s="73"/>
    </row>
    <row r="45" spans="1:9" x14ac:dyDescent="0.25">
      <c r="A45" s="1" t="s">
        <v>58</v>
      </c>
    </row>
    <row r="47" spans="1:9" ht="15.75" thickBot="1" x14ac:dyDescent="0.3">
      <c r="A47" s="1" t="s">
        <v>0</v>
      </c>
      <c r="B47" s="1" t="s">
        <v>21</v>
      </c>
      <c r="C47" s="1" t="s">
        <v>63</v>
      </c>
      <c r="D47" s="1" t="s">
        <v>70</v>
      </c>
      <c r="E47" s="1" t="s">
        <v>75</v>
      </c>
      <c r="F47" s="1" t="s">
        <v>73</v>
      </c>
      <c r="G47" s="1" t="s">
        <v>71</v>
      </c>
      <c r="H47" s="1" t="s">
        <v>72</v>
      </c>
    </row>
    <row r="48" spans="1:9" x14ac:dyDescent="0.25">
      <c r="A48" s="1" t="s">
        <v>68</v>
      </c>
      <c r="B48" s="1">
        <v>1</v>
      </c>
      <c r="C48" s="3">
        <v>2000000000</v>
      </c>
      <c r="D48" s="17">
        <v>2560000000</v>
      </c>
      <c r="E48" s="3">
        <f>Table4[[#This Row],['# of instruction]]*Table4[[#This Row],[CPI]]</f>
        <v>2560000000</v>
      </c>
      <c r="F48" s="3">
        <f>Table4[[#This Row],['# of instruction]]*Table4[[#This Row],[CPI]]/C55</f>
        <v>1828571428.5714288</v>
      </c>
      <c r="G48" s="3">
        <f>Table4[[#This Row],[CPI]]*Table4[[#This Row],['# of instruction]]/C56</f>
        <v>914285714.28571439</v>
      </c>
      <c r="H48" s="3">
        <f>Table4[[#This Row],[CPI]]*Table4[[#This Row],['# of instruction]]/C57</f>
        <v>457142857.14285719</v>
      </c>
      <c r="I48" s="3"/>
    </row>
    <row r="49" spans="1:9" x14ac:dyDescent="0.25">
      <c r="A49" s="1" t="s">
        <v>69</v>
      </c>
      <c r="B49" s="1">
        <v>12</v>
      </c>
      <c r="C49" s="3">
        <v>2000000000</v>
      </c>
      <c r="D49" s="3">
        <v>1280000000</v>
      </c>
      <c r="E49" s="3">
        <f>Table4[[#This Row],['# of instruction]]*Table4[[#This Row],[CPI]]</f>
        <v>15360000000</v>
      </c>
      <c r="F49" s="3">
        <f>Table4[[#This Row],[CPI]]*Table4[[#This Row],['# of instruction]]/C55</f>
        <v>10971428571.428572</v>
      </c>
      <c r="G49" s="3">
        <f>Table4[[#This Row],['# of instruction]]*Table4[[#This Row],[CPI]]/C56</f>
        <v>5485714285.7142859</v>
      </c>
      <c r="H49" s="3">
        <f>Table4[[#This Row],[CPI]]*Table4[[#This Row],['# of instruction]]/C57</f>
        <v>2742857142.8571429</v>
      </c>
      <c r="I49" s="3"/>
    </row>
    <row r="50" spans="1:9" ht="15.75" thickBot="1" x14ac:dyDescent="0.3">
      <c r="A50" s="1" t="s">
        <v>59</v>
      </c>
      <c r="B50" s="1">
        <v>5</v>
      </c>
      <c r="C50" s="3">
        <v>2000000000</v>
      </c>
      <c r="D50" s="18">
        <v>256000000</v>
      </c>
      <c r="E50" s="3">
        <f>Table4[[#This Row],['# of instruction]]*Table4[[#This Row],[CPI]]</f>
        <v>1280000000</v>
      </c>
      <c r="F50" s="3">
        <f>Table4[[#This Row],['# of instruction]]*Table4[[#This Row],[CPI]]</f>
        <v>1280000000</v>
      </c>
      <c r="G50" s="3">
        <f>Table4[[#This Row],['# of instruction]]*Table4[[#This Row],[CPI]]</f>
        <v>1280000000</v>
      </c>
      <c r="H50" s="3">
        <f>Table4[[#This Row],[CPI]]*Table4[[#This Row],['# of instruction]]</f>
        <v>1280000000</v>
      </c>
      <c r="I50" s="3"/>
    </row>
    <row r="51" spans="1:9" x14ac:dyDescent="0.25">
      <c r="E51" s="3">
        <f>SUBTOTAL(109,Table4[1. clock cycles])</f>
        <v>19200000000</v>
      </c>
      <c r="F51" s="3">
        <f>SUBTOTAL(109,Table4[2 ins. Time])</f>
        <v>14080000000</v>
      </c>
      <c r="G51" s="3">
        <f>SUBTOTAL(109,Table4[4. instr. Time])</f>
        <v>7680000000</v>
      </c>
      <c r="H51" s="3">
        <f>SUBTOTAL(109,Table4[8. inst time])</f>
        <v>4480000000</v>
      </c>
      <c r="I51" s="3"/>
    </row>
    <row r="52" spans="1:9" ht="30" x14ac:dyDescent="0.25">
      <c r="C52" s="3" t="s">
        <v>67</v>
      </c>
      <c r="D52" s="1" t="s">
        <v>77</v>
      </c>
      <c r="E52" s="1" t="s">
        <v>78</v>
      </c>
    </row>
    <row r="53" spans="1:9" ht="43.5" x14ac:dyDescent="0.25">
      <c r="A53" s="1" t="s">
        <v>61</v>
      </c>
      <c r="B53" s="1" t="s">
        <v>62</v>
      </c>
      <c r="C53" s="1" t="s">
        <v>66</v>
      </c>
      <c r="D53" s="1" t="s">
        <v>74</v>
      </c>
      <c r="E53" s="1" t="s">
        <v>76</v>
      </c>
    </row>
    <row r="54" spans="1:9" x14ac:dyDescent="0.25">
      <c r="B54" s="1">
        <v>1</v>
      </c>
      <c r="C54" s="1">
        <v>0.7</v>
      </c>
      <c r="D54" s="19">
        <f>Table4[[#Totals],[1. clock cycles]]/C48</f>
        <v>9.6</v>
      </c>
      <c r="E54" s="20">
        <f>(E50+E49+2*E48)/$C$48</f>
        <v>10.88</v>
      </c>
    </row>
    <row r="55" spans="1:9" x14ac:dyDescent="0.25">
      <c r="B55" s="1">
        <v>2</v>
      </c>
      <c r="C55" s="1">
        <f>B55*0.7</f>
        <v>1.4</v>
      </c>
      <c r="D55" s="19">
        <f>Table4[[#Totals],[2 ins. Time]]/C48</f>
        <v>7.04</v>
      </c>
      <c r="E55" s="20">
        <f>(2*F48+F49+F50)/$C$48</f>
        <v>7.9542857142857155</v>
      </c>
    </row>
    <row r="56" spans="1:9" x14ac:dyDescent="0.25">
      <c r="B56" s="1">
        <v>4</v>
      </c>
      <c r="C56" s="1">
        <f>B56*0.7</f>
        <v>2.8</v>
      </c>
      <c r="D56" s="19">
        <f>Table4[[#Totals],[4. instr. Time]]/C48</f>
        <v>3.84</v>
      </c>
      <c r="E56" s="20">
        <f>(2*G48+G49+G50)/$C$48</f>
        <v>4.2971428571428572</v>
      </c>
    </row>
    <row r="57" spans="1:9" x14ac:dyDescent="0.25">
      <c r="B57" s="1">
        <v>8</v>
      </c>
      <c r="C57" s="1">
        <f>B57*0.7</f>
        <v>5.6</v>
      </c>
      <c r="D57" s="19">
        <f>Table4[[#Totals],[8. inst time]]/C48</f>
        <v>2.2400000000000002</v>
      </c>
      <c r="E57" s="20">
        <f>(2*H48+H49+H50)/$C$48</f>
        <v>2.4685714285714289</v>
      </c>
    </row>
    <row r="59" spans="1:9" x14ac:dyDescent="0.25">
      <c r="A59" s="46"/>
      <c r="B59" s="46"/>
      <c r="C59" s="46"/>
      <c r="D59" s="46"/>
      <c r="E59" s="46"/>
    </row>
    <row r="60" spans="1:9" x14ac:dyDescent="0.25">
      <c r="A60" s="46" t="s">
        <v>200</v>
      </c>
      <c r="B60" s="46"/>
      <c r="C60" s="46"/>
      <c r="D60" s="46"/>
      <c r="E60" s="46"/>
      <c r="F60" s="46"/>
      <c r="G60" s="46"/>
      <c r="H60" s="46"/>
      <c r="I60" s="46"/>
    </row>
    <row r="61" spans="1:9" x14ac:dyDescent="0.25">
      <c r="A61" s="1" t="s">
        <v>82</v>
      </c>
    </row>
    <row r="63" spans="1:9" ht="29.25" x14ac:dyDescent="0.25">
      <c r="A63" s="1" t="s">
        <v>83</v>
      </c>
      <c r="B63" s="1" t="s">
        <v>65</v>
      </c>
      <c r="C63" s="1" t="s">
        <v>84</v>
      </c>
      <c r="D63" s="1" t="s">
        <v>85</v>
      </c>
      <c r="E63" s="1" t="s">
        <v>86</v>
      </c>
      <c r="F63" s="1" t="s">
        <v>88</v>
      </c>
    </row>
    <row r="64" spans="1:9" x14ac:dyDescent="0.25">
      <c r="A64" s="1" t="s">
        <v>87</v>
      </c>
      <c r="B64" s="1">
        <v>250</v>
      </c>
      <c r="C64" s="1">
        <v>70</v>
      </c>
      <c r="D64" s="1">
        <v>85</v>
      </c>
      <c r="E64" s="1">
        <v>40</v>
      </c>
      <c r="F64" s="1">
        <v>55</v>
      </c>
    </row>
    <row r="65" spans="1:9" x14ac:dyDescent="0.25">
      <c r="A65" s="1" t="s">
        <v>90</v>
      </c>
      <c r="B65" s="7">
        <f>F64+E64+D64+C64*0.8</f>
        <v>236</v>
      </c>
      <c r="C65" s="1">
        <f>0.8*C64</f>
        <v>56</v>
      </c>
      <c r="D65" s="1">
        <v>85</v>
      </c>
      <c r="E65" s="1">
        <v>40</v>
      </c>
      <c r="F65" s="1">
        <v>55</v>
      </c>
      <c r="G65" s="46" t="s">
        <v>94</v>
      </c>
      <c r="H65" s="46"/>
    </row>
    <row r="66" spans="1:9" ht="30" x14ac:dyDescent="0.25">
      <c r="A66" s="1" t="s">
        <v>89</v>
      </c>
      <c r="B66" s="1">
        <f>0.8*B64</f>
        <v>200</v>
      </c>
      <c r="C66" s="1">
        <v>70</v>
      </c>
      <c r="D66" s="1">
        <v>85</v>
      </c>
      <c r="E66" s="1">
        <v>40</v>
      </c>
      <c r="F66" s="7">
        <f>Table6[[#This Row],[execution time]]-Table6[[#This Row],[fp execution time]]-Table6[[#This Row],[l/s execution time]]-Table6[[#This Row],[branch time]]</f>
        <v>5</v>
      </c>
      <c r="G66" s="46" t="s">
        <v>93</v>
      </c>
      <c r="H66" s="46"/>
    </row>
    <row r="67" spans="1:9" ht="30" x14ac:dyDescent="0.25">
      <c r="A67" s="1" t="s">
        <v>91</v>
      </c>
      <c r="B67" s="1">
        <f>200</f>
        <v>200</v>
      </c>
      <c r="C67" s="1">
        <v>70</v>
      </c>
      <c r="D67" s="1">
        <v>85</v>
      </c>
      <c r="E67" s="21">
        <f>Table6[[#This Row],[execution time]]-(Table6[[#This Row],[fp execution time]]+Table6[[#This Row],[l/s execution time]]+Table6[[#This Row],[INT]])</f>
        <v>-10</v>
      </c>
      <c r="F67" s="1">
        <v>55</v>
      </c>
      <c r="G67" s="46" t="s">
        <v>92</v>
      </c>
      <c r="H67" s="46"/>
    </row>
    <row r="70" spans="1:9" x14ac:dyDescent="0.25">
      <c r="A70" s="1" t="s">
        <v>95</v>
      </c>
      <c r="B70" s="1" t="s">
        <v>101</v>
      </c>
      <c r="C70" s="22">
        <v>2000000000</v>
      </c>
    </row>
    <row r="71" spans="1:9" x14ac:dyDescent="0.25">
      <c r="A71" s="1" t="s">
        <v>96</v>
      </c>
      <c r="B71" s="1" t="s">
        <v>97</v>
      </c>
      <c r="C71" s="1" t="s">
        <v>88</v>
      </c>
      <c r="D71" s="1" t="s">
        <v>98</v>
      </c>
      <c r="E71" s="1" t="s">
        <v>99</v>
      </c>
      <c r="F71" s="1" t="s">
        <v>102</v>
      </c>
    </row>
    <row r="72" spans="1:9" x14ac:dyDescent="0.25">
      <c r="A72" s="1" t="s">
        <v>103</v>
      </c>
      <c r="B72" s="22">
        <v>50000000</v>
      </c>
      <c r="C72" s="22">
        <v>110000000</v>
      </c>
      <c r="D72" s="22">
        <v>80000000</v>
      </c>
      <c r="E72" s="22">
        <v>16000000</v>
      </c>
    </row>
    <row r="73" spans="1:9" x14ac:dyDescent="0.25">
      <c r="A73" s="1" t="s">
        <v>100</v>
      </c>
      <c r="B73" s="1">
        <v>1</v>
      </c>
      <c r="C73" s="1">
        <v>1</v>
      </c>
      <c r="D73" s="1">
        <v>4</v>
      </c>
      <c r="E73" s="1">
        <v>2</v>
      </c>
    </row>
    <row r="75" spans="1:9" x14ac:dyDescent="0.25">
      <c r="A75" s="1" t="s">
        <v>64</v>
      </c>
      <c r="B75" s="20">
        <f>B72*B73/$C$70</f>
        <v>2.5000000000000001E-2</v>
      </c>
      <c r="C75" s="20">
        <f t="shared" ref="C75:D75" si="9">C72*C73/$C$70</f>
        <v>5.5E-2</v>
      </c>
      <c r="D75" s="20">
        <f t="shared" si="9"/>
        <v>0.16</v>
      </c>
      <c r="E75" s="20">
        <f>E72*E73/$C$70</f>
        <v>1.6E-2</v>
      </c>
      <c r="F75" s="23">
        <f>SUM(Table7[[#This Row],[Fp execution]:[Branch]])</f>
        <v>0.25600000000000001</v>
      </c>
    </row>
    <row r="76" spans="1:9" ht="30" x14ac:dyDescent="0.25">
      <c r="A76" s="1" t="s">
        <v>107</v>
      </c>
      <c r="B76" s="19">
        <f>F76-(Table7[[#This Row],[Branch]]+Table7[[#This Row],[L/S]]+Table7[[#This Row],[INT]])</f>
        <v>-0.10299999999999998</v>
      </c>
      <c r="C76" s="20">
        <v>5.5E-2</v>
      </c>
      <c r="D76" s="20">
        <v>0.16</v>
      </c>
      <c r="E76" s="20">
        <v>1.6E-2</v>
      </c>
      <c r="F76" s="20">
        <f>F75/2</f>
        <v>0.128</v>
      </c>
      <c r="G76" s="20">
        <f>Table7[[#This Row],[Fp execution]]*C70/B72</f>
        <v>-4.1199999999999992</v>
      </c>
      <c r="H76" s="46" t="s">
        <v>104</v>
      </c>
      <c r="I76" s="46"/>
    </row>
    <row r="77" spans="1:9" ht="30" x14ac:dyDescent="0.25">
      <c r="A77" s="1" t="s">
        <v>106</v>
      </c>
      <c r="B77" s="1">
        <v>2.5000000000000001E-2</v>
      </c>
      <c r="C77" s="1">
        <v>5.5E-2</v>
      </c>
      <c r="D77" s="19">
        <f>Table7[[#This Row],[total time]]-(Table7[[#This Row],[Fp execution]]+Table7[[#This Row],[INT]]+Table7[[#This Row],[Branch]])</f>
        <v>3.2000000000000001E-2</v>
      </c>
      <c r="E77" s="1">
        <v>1.6E-2</v>
      </c>
      <c r="F77" s="20">
        <f>F76</f>
        <v>0.128</v>
      </c>
      <c r="G77" s="20">
        <f>Table7[[#This Row],[L/S]]*C70/D72</f>
        <v>0.8</v>
      </c>
      <c r="H77" s="46" t="s">
        <v>105</v>
      </c>
      <c r="I77" s="46"/>
    </row>
    <row r="78" spans="1:9" x14ac:dyDescent="0.25">
      <c r="B78" s="1">
        <f>B75*0.6</f>
        <v>1.4999999999999999E-2</v>
      </c>
      <c r="C78" s="1">
        <f>C75*0.6</f>
        <v>3.3000000000000002E-2</v>
      </c>
      <c r="D78" s="1">
        <f>D75*0.7</f>
        <v>0.11199999999999999</v>
      </c>
      <c r="E78" s="1">
        <f>E75*0.7</f>
        <v>1.12E-2</v>
      </c>
      <c r="F78" s="7">
        <f>SUM(Table7[[#This Row],[Fp execution]:[Branch]])</f>
        <v>0.17119999999999996</v>
      </c>
      <c r="G78" s="1">
        <f>F75/Table7[[#This Row],[total time]]</f>
        <v>1.4953271028037387</v>
      </c>
      <c r="H78" s="46" t="s">
        <v>108</v>
      </c>
      <c r="I78" s="46"/>
    </row>
    <row r="79" spans="1:9" x14ac:dyDescent="0.25">
      <c r="H79" s="46"/>
      <c r="I79" s="46"/>
    </row>
    <row r="81" spans="1:5" ht="15.75" thickBot="1" x14ac:dyDescent="0.3">
      <c r="A81" s="1" t="s">
        <v>109</v>
      </c>
    </row>
    <row r="82" spans="1:5" ht="15.75" thickBot="1" x14ac:dyDescent="0.3">
      <c r="A82" s="44" t="s">
        <v>110</v>
      </c>
      <c r="B82" s="102" t="s">
        <v>111</v>
      </c>
      <c r="D82" s="1" t="s">
        <v>116</v>
      </c>
    </row>
    <row r="83" spans="1:5" x14ac:dyDescent="0.25">
      <c r="A83" s="1" t="s">
        <v>0</v>
      </c>
      <c r="B83" s="1" t="s">
        <v>60</v>
      </c>
      <c r="C83" s="1" t="s">
        <v>79</v>
      </c>
      <c r="D83" s="1" t="s">
        <v>80</v>
      </c>
      <c r="E83" s="1" t="s">
        <v>81</v>
      </c>
    </row>
    <row r="84" spans="1:5" x14ac:dyDescent="0.25">
      <c r="A84" s="1" t="s">
        <v>112</v>
      </c>
      <c r="B84" s="4" t="s">
        <v>114</v>
      </c>
      <c r="C84" s="4" t="s">
        <v>113</v>
      </c>
      <c r="D84" s="4" t="s">
        <v>113</v>
      </c>
      <c r="E84" s="4">
        <v>-5</v>
      </c>
    </row>
    <row r="85" spans="1:5" x14ac:dyDescent="0.25">
      <c r="B85" s="4" t="s">
        <v>115</v>
      </c>
      <c r="C85" s="4" t="s">
        <v>117</v>
      </c>
      <c r="D85" s="4" t="s">
        <v>118</v>
      </c>
      <c r="E85" s="1" t="s">
        <v>113</v>
      </c>
    </row>
    <row r="86" spans="1:5" x14ac:dyDescent="0.25">
      <c r="B86" s="4"/>
      <c r="C86" s="4"/>
      <c r="D86" s="4"/>
    </row>
    <row r="87" spans="1:5" x14ac:dyDescent="0.25">
      <c r="B87" s="4"/>
      <c r="C87" s="4"/>
      <c r="D87" s="4"/>
    </row>
    <row r="88" spans="1:5" ht="15.75" thickBot="1" x14ac:dyDescent="0.3">
      <c r="A88" s="1" t="s">
        <v>128</v>
      </c>
    </row>
    <row r="89" spans="1:5" ht="15.75" thickBot="1" x14ac:dyDescent="0.3">
      <c r="A89" s="103" t="s">
        <v>124</v>
      </c>
      <c r="B89" s="104"/>
      <c r="C89" s="4"/>
      <c r="D89" s="4"/>
    </row>
    <row r="90" spans="1:5" x14ac:dyDescent="0.25">
      <c r="A90" s="42" t="s">
        <v>125</v>
      </c>
      <c r="B90" s="1" t="s">
        <v>115</v>
      </c>
      <c r="C90" s="33" t="s">
        <v>119</v>
      </c>
      <c r="D90" s="33" t="s">
        <v>120</v>
      </c>
      <c r="E90" s="36" t="s">
        <v>121</v>
      </c>
    </row>
    <row r="91" spans="1:5" x14ac:dyDescent="0.25">
      <c r="A91" s="37"/>
      <c r="B91" s="34" t="s">
        <v>122</v>
      </c>
      <c r="C91" s="34" t="s">
        <v>119</v>
      </c>
      <c r="D91" s="34" t="s">
        <v>123</v>
      </c>
      <c r="E91" s="38" t="s">
        <v>119</v>
      </c>
    </row>
    <row r="93" spans="1:5" x14ac:dyDescent="0.25">
      <c r="A93" s="39" t="s">
        <v>110</v>
      </c>
      <c r="B93" s="40" t="s">
        <v>126</v>
      </c>
      <c r="C93" s="40"/>
      <c r="D93" s="40"/>
      <c r="E93" s="41"/>
    </row>
    <row r="95" spans="1:5" x14ac:dyDescent="0.25">
      <c r="A95" s="1" t="s">
        <v>127</v>
      </c>
    </row>
    <row r="96" spans="1:5" ht="15.75" thickBot="1" x14ac:dyDescent="0.3">
      <c r="A96" s="35" t="s">
        <v>110</v>
      </c>
      <c r="B96" s="36" t="s">
        <v>129</v>
      </c>
    </row>
    <row r="97" spans="1:7" x14ac:dyDescent="0.25">
      <c r="A97" s="85" t="s">
        <v>131</v>
      </c>
      <c r="B97" s="93" t="s">
        <v>132</v>
      </c>
      <c r="C97" s="93" t="s">
        <v>133</v>
      </c>
      <c r="D97" s="93" t="s">
        <v>123</v>
      </c>
      <c r="E97" s="93" t="s">
        <v>139</v>
      </c>
      <c r="F97" s="91" t="s">
        <v>140</v>
      </c>
      <c r="G97" s="95" t="s">
        <v>141</v>
      </c>
    </row>
    <row r="98" spans="1:7" ht="15.75" thickBot="1" x14ac:dyDescent="0.3">
      <c r="A98" s="88" t="s">
        <v>134</v>
      </c>
      <c r="B98" s="94" t="s">
        <v>135</v>
      </c>
      <c r="C98" s="94" t="s">
        <v>136</v>
      </c>
      <c r="D98" s="94" t="s">
        <v>137</v>
      </c>
      <c r="E98" s="94" t="s">
        <v>138</v>
      </c>
      <c r="F98" s="92" t="s">
        <v>142</v>
      </c>
      <c r="G98" s="96" t="s">
        <v>143</v>
      </c>
    </row>
    <row r="100" spans="1:7" x14ac:dyDescent="0.25">
      <c r="A100" s="26" t="s">
        <v>130</v>
      </c>
      <c r="B100" s="26"/>
      <c r="C100" s="26"/>
      <c r="D100" s="26"/>
      <c r="E100" s="26"/>
    </row>
    <row r="101" spans="1:7" x14ac:dyDescent="0.25">
      <c r="A101" s="26"/>
      <c r="B101" s="26" t="s">
        <v>144</v>
      </c>
      <c r="C101" s="26" t="s">
        <v>117</v>
      </c>
      <c r="D101" s="26" t="s">
        <v>148</v>
      </c>
      <c r="E101" s="26" t="s">
        <v>145</v>
      </c>
      <c r="F101" s="45" t="s">
        <v>296</v>
      </c>
      <c r="G101" s="46"/>
    </row>
    <row r="102" spans="1:7" x14ac:dyDescent="0.25">
      <c r="A102" s="26"/>
      <c r="B102" s="26" t="s">
        <v>146</v>
      </c>
      <c r="C102" s="26" t="s">
        <v>117</v>
      </c>
      <c r="D102" s="26" t="s">
        <v>117</v>
      </c>
      <c r="E102" s="26">
        <v>2</v>
      </c>
      <c r="F102" s="45" t="s">
        <v>150</v>
      </c>
      <c r="G102" s="46"/>
    </row>
    <row r="103" spans="1:7" x14ac:dyDescent="0.25">
      <c r="A103" s="26"/>
      <c r="B103" s="26" t="s">
        <v>114</v>
      </c>
      <c r="C103" s="26" t="s">
        <v>118</v>
      </c>
      <c r="D103" s="26" t="s">
        <v>117</v>
      </c>
      <c r="E103" s="26" t="s">
        <v>142</v>
      </c>
      <c r="F103" s="45" t="s">
        <v>155</v>
      </c>
      <c r="G103" s="46"/>
    </row>
    <row r="104" spans="1:7" x14ac:dyDescent="0.25">
      <c r="A104" s="26"/>
      <c r="B104" s="26" t="s">
        <v>147</v>
      </c>
      <c r="C104" s="26" t="s">
        <v>113</v>
      </c>
      <c r="D104" s="26" t="s">
        <v>295</v>
      </c>
      <c r="E104" s="26"/>
      <c r="F104" s="45" t="s">
        <v>151</v>
      </c>
      <c r="G104" s="46"/>
    </row>
    <row r="105" spans="1:7" x14ac:dyDescent="0.25">
      <c r="A105" s="26"/>
      <c r="B105" s="26" t="s">
        <v>114</v>
      </c>
      <c r="C105" s="26" t="s">
        <v>154</v>
      </c>
      <c r="D105" s="26" t="s">
        <v>113</v>
      </c>
      <c r="E105" s="26">
        <v>32</v>
      </c>
      <c r="F105" s="45" t="s">
        <v>152</v>
      </c>
      <c r="G105" s="46"/>
    </row>
    <row r="106" spans="1:7" x14ac:dyDescent="0.25">
      <c r="A106" s="26"/>
      <c r="B106" s="26" t="s">
        <v>149</v>
      </c>
      <c r="C106" s="26" t="s">
        <v>113</v>
      </c>
      <c r="D106" s="26" t="s">
        <v>156</v>
      </c>
      <c r="E106" s="26"/>
      <c r="F106" s="45" t="s">
        <v>153</v>
      </c>
      <c r="G106" s="46"/>
    </row>
    <row r="107" spans="1:7" x14ac:dyDescent="0.25">
      <c r="A107" s="26"/>
      <c r="F107" s="45"/>
      <c r="G107" s="46"/>
    </row>
    <row r="109" spans="1:7" ht="15.75" thickBot="1" x14ac:dyDescent="0.3">
      <c r="A109" s="1" t="s">
        <v>157</v>
      </c>
    </row>
    <row r="110" spans="1:7" ht="15.75" thickBot="1" x14ac:dyDescent="0.3">
      <c r="A110" s="44" t="s">
        <v>158</v>
      </c>
      <c r="B110" s="144" t="s">
        <v>159</v>
      </c>
      <c r="C110" s="144"/>
      <c r="D110" s="144"/>
      <c r="E110" s="145"/>
    </row>
    <row r="111" spans="1:7" x14ac:dyDescent="0.25">
      <c r="A111" s="34" t="s">
        <v>160</v>
      </c>
      <c r="B111" s="34"/>
      <c r="C111" s="34"/>
      <c r="D111" s="34"/>
      <c r="E111" s="34"/>
    </row>
    <row r="112" spans="1:7" x14ac:dyDescent="0.25">
      <c r="A112" s="43" t="s">
        <v>165</v>
      </c>
      <c r="B112" s="43">
        <v>0</v>
      </c>
      <c r="C112" s="43">
        <v>1</v>
      </c>
      <c r="D112" s="43">
        <v>2</v>
      </c>
      <c r="E112" s="43">
        <v>3</v>
      </c>
    </row>
    <row r="113" spans="1:10" x14ac:dyDescent="0.25">
      <c r="A113" s="26"/>
      <c r="B113" s="26" t="s">
        <v>162</v>
      </c>
      <c r="C113" s="26" t="s">
        <v>163</v>
      </c>
      <c r="D113" s="26" t="s">
        <v>164</v>
      </c>
      <c r="E113" s="26">
        <v>12</v>
      </c>
    </row>
    <row r="114" spans="1:10" x14ac:dyDescent="0.25">
      <c r="A114" s="37"/>
      <c r="B114" s="34"/>
      <c r="C114" s="34"/>
      <c r="D114" s="34"/>
      <c r="E114" s="38"/>
    </row>
    <row r="115" spans="1:10" x14ac:dyDescent="0.25">
      <c r="A115" s="1" t="s">
        <v>161</v>
      </c>
    </row>
    <row r="116" spans="1:10" x14ac:dyDescent="0.25">
      <c r="A116" s="26" t="s">
        <v>165</v>
      </c>
      <c r="B116" s="26">
        <v>3</v>
      </c>
      <c r="C116" s="26">
        <v>2</v>
      </c>
      <c r="D116" s="26">
        <v>1</v>
      </c>
      <c r="E116" s="26">
        <v>0</v>
      </c>
    </row>
    <row r="117" spans="1:10" x14ac:dyDescent="0.25">
      <c r="A117" s="26"/>
      <c r="B117" s="26" t="s">
        <v>162</v>
      </c>
      <c r="C117" s="26" t="s">
        <v>163</v>
      </c>
      <c r="D117" s="26" t="s">
        <v>164</v>
      </c>
      <c r="E117" s="26">
        <v>12</v>
      </c>
    </row>
    <row r="120" spans="1:10" ht="15.75" thickBot="1" x14ac:dyDescent="0.3"/>
    <row r="121" spans="1:10" ht="15.75" thickBot="1" x14ac:dyDescent="0.3">
      <c r="A121" s="1" t="s">
        <v>166</v>
      </c>
      <c r="B121" s="103" t="s">
        <v>167</v>
      </c>
      <c r="C121" s="104"/>
    </row>
    <row r="123" spans="1:10" x14ac:dyDescent="0.25">
      <c r="A123" s="35"/>
      <c r="B123" s="33" t="s">
        <v>162</v>
      </c>
      <c r="C123" s="33" t="s">
        <v>163</v>
      </c>
      <c r="D123" s="33" t="s">
        <v>164</v>
      </c>
      <c r="E123" s="33">
        <v>12</v>
      </c>
      <c r="F123" s="33"/>
      <c r="G123" s="33"/>
      <c r="H123" s="36"/>
    </row>
    <row r="124" spans="1:10" x14ac:dyDescent="0.25">
      <c r="A124" s="42"/>
      <c r="B124" s="1" t="s">
        <v>168</v>
      </c>
      <c r="C124" s="1" t="s">
        <v>169</v>
      </c>
      <c r="D124" s="1" t="s">
        <v>170</v>
      </c>
      <c r="E124" s="1" t="s">
        <v>171</v>
      </c>
      <c r="H124" s="105"/>
    </row>
    <row r="125" spans="1:10" x14ac:dyDescent="0.25">
      <c r="A125" s="42">
        <v>10</v>
      </c>
      <c r="B125" s="1">
        <v>11</v>
      </c>
      <c r="C125" s="1">
        <v>12</v>
      </c>
      <c r="D125" s="1">
        <v>13</v>
      </c>
      <c r="E125" s="1">
        <v>14</v>
      </c>
      <c r="F125" s="1">
        <v>15</v>
      </c>
      <c r="G125" s="1">
        <v>1</v>
      </c>
      <c r="H125" s="105">
        <v>2</v>
      </c>
    </row>
    <row r="126" spans="1:10" x14ac:dyDescent="0.25">
      <c r="A126" s="37">
        <f>(A125*16^7)</f>
        <v>2684354560</v>
      </c>
      <c r="B126" s="34">
        <f>B125*16^6</f>
        <v>184549376</v>
      </c>
      <c r="C126" s="34">
        <f>C125*16^5</f>
        <v>12582912</v>
      </c>
      <c r="D126" s="34">
        <f>(D125*16^4)</f>
        <v>851968</v>
      </c>
      <c r="E126" s="34">
        <f>E125*16^3</f>
        <v>57344</v>
      </c>
      <c r="F126" s="34">
        <f>F125*16^2</f>
        <v>3840</v>
      </c>
      <c r="G126" s="34">
        <f>(G125*16^1)</f>
        <v>16</v>
      </c>
      <c r="H126" s="38">
        <f>H125*16^0</f>
        <v>2</v>
      </c>
      <c r="I126" s="97">
        <f>SUM(A126:H126)</f>
        <v>2882400018</v>
      </c>
      <c r="J126" s="1" t="s">
        <v>172</v>
      </c>
    </row>
    <row r="128" spans="1:10" ht="15.75" thickBot="1" x14ac:dyDescent="0.3">
      <c r="A128" s="1" t="s">
        <v>173</v>
      </c>
    </row>
    <row r="129" spans="1:9" ht="30" x14ac:dyDescent="0.25">
      <c r="A129" s="1" t="s">
        <v>174</v>
      </c>
      <c r="C129" s="85" t="s">
        <v>131</v>
      </c>
      <c r="D129" s="86" t="s">
        <v>175</v>
      </c>
      <c r="E129" s="86" t="s">
        <v>176</v>
      </c>
      <c r="F129" s="86" t="s">
        <v>177</v>
      </c>
      <c r="G129" s="86" t="s">
        <v>178</v>
      </c>
      <c r="H129" s="86" t="s">
        <v>180</v>
      </c>
      <c r="I129" s="87" t="s">
        <v>179</v>
      </c>
    </row>
    <row r="130" spans="1:9" ht="15.75" thickBot="1" x14ac:dyDescent="0.3">
      <c r="C130" s="88" t="s">
        <v>117</v>
      </c>
      <c r="D130" s="89" t="s">
        <v>118</v>
      </c>
      <c r="E130" s="89" t="s">
        <v>113</v>
      </c>
      <c r="F130" s="89" t="s">
        <v>148</v>
      </c>
      <c r="G130" s="89" t="s">
        <v>145</v>
      </c>
      <c r="H130" s="89" t="s">
        <v>142</v>
      </c>
      <c r="I130" s="90" t="s">
        <v>143</v>
      </c>
    </row>
    <row r="131" spans="1:9" x14ac:dyDescent="0.25">
      <c r="B131" s="1" t="s">
        <v>297</v>
      </c>
    </row>
    <row r="132" spans="1:9" x14ac:dyDescent="0.25">
      <c r="B132" s="1" t="s">
        <v>298</v>
      </c>
      <c r="C132" s="1" t="s">
        <v>305</v>
      </c>
    </row>
    <row r="133" spans="1:9" x14ac:dyDescent="0.25">
      <c r="B133" s="1" t="s">
        <v>299</v>
      </c>
    </row>
    <row r="134" spans="1:9" x14ac:dyDescent="0.25">
      <c r="B134" s="1" t="s">
        <v>300</v>
      </c>
    </row>
    <row r="135" spans="1:9" x14ac:dyDescent="0.25">
      <c r="B135" s="1" t="s">
        <v>298</v>
      </c>
      <c r="C135" s="1" t="s">
        <v>306</v>
      </c>
    </row>
    <row r="136" spans="1:9" x14ac:dyDescent="0.25">
      <c r="B136" s="1" t="s">
        <v>301</v>
      </c>
    </row>
    <row r="137" spans="1:9" x14ac:dyDescent="0.25">
      <c r="B137" s="1" t="s">
        <v>302</v>
      </c>
    </row>
    <row r="138" spans="1:9" ht="30" x14ac:dyDescent="0.25">
      <c r="B138" s="1" t="s">
        <v>303</v>
      </c>
      <c r="C138" s="1" t="s">
        <v>304</v>
      </c>
    </row>
    <row r="141" spans="1:9" ht="15.75" thickBot="1" x14ac:dyDescent="0.3"/>
    <row r="142" spans="1:9" ht="15.75" thickBot="1" x14ac:dyDescent="0.3">
      <c r="A142" s="1" t="s">
        <v>181</v>
      </c>
      <c r="B142" s="106" t="s">
        <v>186</v>
      </c>
    </row>
    <row r="143" spans="1:9" x14ac:dyDescent="0.25">
      <c r="A143" s="1" t="s">
        <v>182</v>
      </c>
    </row>
    <row r="144" spans="1:9" x14ac:dyDescent="0.25">
      <c r="A144" s="35" t="s">
        <v>117</v>
      </c>
      <c r="B144" s="65" t="s">
        <v>183</v>
      </c>
      <c r="C144" s="64"/>
    </row>
    <row r="145" spans="1:8" x14ac:dyDescent="0.25">
      <c r="A145" s="39" t="s">
        <v>118</v>
      </c>
      <c r="B145" s="107" t="s">
        <v>184</v>
      </c>
      <c r="C145" s="108"/>
    </row>
    <row r="146" spans="1:8" ht="30" x14ac:dyDescent="0.25">
      <c r="A146" s="39" t="s">
        <v>185</v>
      </c>
      <c r="B146" s="109" t="s">
        <v>201</v>
      </c>
      <c r="C146" s="110"/>
      <c r="D146" s="1" t="s">
        <v>187</v>
      </c>
    </row>
    <row r="148" spans="1:8" ht="75" x14ac:dyDescent="0.25">
      <c r="A148" s="39" t="s">
        <v>188</v>
      </c>
      <c r="B148" s="40" t="s">
        <v>190</v>
      </c>
      <c r="C148" s="40"/>
      <c r="D148" s="40"/>
      <c r="E148" s="40"/>
      <c r="F148" s="41" t="s">
        <v>202</v>
      </c>
    </row>
    <row r="149" spans="1:8" x14ac:dyDescent="0.25">
      <c r="A149" s="39" t="s">
        <v>189</v>
      </c>
      <c r="B149" s="107" t="s">
        <v>191</v>
      </c>
      <c r="C149" s="107"/>
      <c r="D149" s="107"/>
      <c r="E149" s="109" t="s">
        <v>307</v>
      </c>
      <c r="F149" s="110"/>
    </row>
    <row r="150" spans="1:8" ht="30" x14ac:dyDescent="0.25">
      <c r="A150" s="39" t="s">
        <v>192</v>
      </c>
      <c r="B150" s="40" t="s">
        <v>193</v>
      </c>
      <c r="C150" s="40"/>
      <c r="D150" s="40"/>
      <c r="E150" s="40"/>
      <c r="F150" s="41"/>
    </row>
    <row r="151" spans="1:8" x14ac:dyDescent="0.25">
      <c r="A151" s="1" t="s">
        <v>194</v>
      </c>
    </row>
    <row r="152" spans="1:8" ht="45" x14ac:dyDescent="0.25">
      <c r="B152" s="35" t="s">
        <v>186</v>
      </c>
      <c r="C152" s="33" t="s">
        <v>196</v>
      </c>
      <c r="D152" s="33" t="str">
        <f>B146</f>
        <v xml:space="preserve"> 0x5000000000000000</v>
      </c>
      <c r="E152" s="33"/>
      <c r="F152" s="36"/>
    </row>
    <row r="153" spans="1:8" x14ac:dyDescent="0.25">
      <c r="B153" s="37" t="s">
        <v>195</v>
      </c>
      <c r="C153" s="34" t="s">
        <v>197</v>
      </c>
      <c r="D153" s="34" t="s">
        <v>198</v>
      </c>
      <c r="E153" s="146" t="s">
        <v>199</v>
      </c>
      <c r="F153" s="147"/>
    </row>
    <row r="154" spans="1:8" ht="15.75" thickBot="1" x14ac:dyDescent="0.3"/>
    <row r="155" spans="1:8" ht="15.75" thickBot="1" x14ac:dyDescent="0.3">
      <c r="A155" s="1" t="s">
        <v>203</v>
      </c>
      <c r="B155" s="111" t="s">
        <v>204</v>
      </c>
      <c r="C155" s="112"/>
      <c r="D155" s="112"/>
      <c r="E155" s="112"/>
      <c r="F155" s="112"/>
      <c r="G155" s="112"/>
      <c r="H155" s="113"/>
    </row>
    <row r="156" spans="1:8" ht="15.75" thickBot="1" x14ac:dyDescent="0.3">
      <c r="B156" s="106" t="s">
        <v>205</v>
      </c>
    </row>
    <row r="158" spans="1:8" x14ac:dyDescent="0.25">
      <c r="B158" s="114" t="s">
        <v>207</v>
      </c>
      <c r="C158" s="115" t="s">
        <v>206</v>
      </c>
    </row>
    <row r="159" spans="1:8" x14ac:dyDescent="0.25">
      <c r="B159" s="116" t="s">
        <v>208</v>
      </c>
      <c r="C159" s="117" t="s">
        <v>209</v>
      </c>
    </row>
    <row r="160" spans="1:8" ht="15.75" thickBot="1" x14ac:dyDescent="0.3"/>
    <row r="161" spans="1:10" x14ac:dyDescent="0.25">
      <c r="A161" s="1" t="s">
        <v>210</v>
      </c>
      <c r="B161" s="77" t="s">
        <v>211</v>
      </c>
      <c r="C161" s="78"/>
      <c r="D161" s="79"/>
    </row>
    <row r="162" spans="1:10" x14ac:dyDescent="0.25">
      <c r="B162" s="118" t="s">
        <v>212</v>
      </c>
      <c r="C162" s="73"/>
      <c r="D162" s="119"/>
    </row>
    <row r="163" spans="1:10" ht="15.75" thickBot="1" x14ac:dyDescent="0.3">
      <c r="B163" s="120" t="s">
        <v>213</v>
      </c>
      <c r="C163" s="121"/>
      <c r="D163" s="90"/>
    </row>
    <row r="164" spans="1:10" ht="15.75" thickBot="1" x14ac:dyDescent="0.3"/>
    <row r="165" spans="1:10" x14ac:dyDescent="0.25">
      <c r="A165" s="1" t="s">
        <v>214</v>
      </c>
      <c r="B165" s="122" t="s">
        <v>215</v>
      </c>
      <c r="C165" s="123"/>
      <c r="D165" s="123"/>
      <c r="E165" s="123"/>
      <c r="F165" s="87"/>
    </row>
    <row r="166" spans="1:10" x14ac:dyDescent="0.25">
      <c r="B166" s="118" t="s">
        <v>216</v>
      </c>
      <c r="C166" s="124"/>
      <c r="D166" s="124"/>
      <c r="E166" s="124"/>
      <c r="F166" s="119"/>
    </row>
    <row r="167" spans="1:10" ht="75" x14ac:dyDescent="0.25">
      <c r="B167" s="125" t="s">
        <v>217</v>
      </c>
      <c r="C167" s="126" t="s">
        <v>219</v>
      </c>
      <c r="D167" s="126"/>
      <c r="E167" s="126"/>
      <c r="F167" s="119"/>
    </row>
    <row r="168" spans="1:10" ht="60.75" thickBot="1" x14ac:dyDescent="0.3">
      <c r="B168" s="88" t="s">
        <v>218</v>
      </c>
      <c r="C168" s="89" t="s">
        <v>220</v>
      </c>
      <c r="D168" s="89"/>
      <c r="E168" s="89"/>
      <c r="F168" s="90"/>
    </row>
    <row r="170" spans="1:10" x14ac:dyDescent="0.25">
      <c r="B170" s="1" t="s">
        <v>224</v>
      </c>
      <c r="C170" s="73" t="s">
        <v>221</v>
      </c>
      <c r="D170" s="73"/>
      <c r="E170" s="127" t="s">
        <v>223</v>
      </c>
      <c r="F170" s="128"/>
      <c r="G170" s="128"/>
      <c r="H170" s="128"/>
      <c r="I170" s="128"/>
      <c r="J170" s="129"/>
    </row>
    <row r="171" spans="1:10" ht="30" x14ac:dyDescent="0.25">
      <c r="B171" s="1" t="s">
        <v>226</v>
      </c>
      <c r="C171" s="1" t="s">
        <v>225</v>
      </c>
      <c r="E171" s="130" t="s">
        <v>222</v>
      </c>
      <c r="F171" s="131"/>
      <c r="G171" s="131"/>
      <c r="H171" s="131"/>
      <c r="I171" s="131"/>
      <c r="J171" s="132"/>
    </row>
    <row r="172" spans="1:10" ht="30" x14ac:dyDescent="0.25">
      <c r="B172" s="1" t="s">
        <v>227</v>
      </c>
      <c r="C172" s="73" t="s">
        <v>236</v>
      </c>
      <c r="D172" s="73"/>
      <c r="E172" s="133" t="s">
        <v>235</v>
      </c>
      <c r="F172" s="133"/>
      <c r="G172" s="133"/>
      <c r="H172" s="133"/>
      <c r="I172" s="133"/>
      <c r="J172" s="133"/>
    </row>
    <row r="174" spans="1:10" x14ac:dyDescent="0.25">
      <c r="A174" s="1" t="s">
        <v>237</v>
      </c>
    </row>
    <row r="175" spans="1:10" ht="30" x14ac:dyDescent="0.25">
      <c r="B175" s="1" t="s">
        <v>238</v>
      </c>
      <c r="C175" s="1" t="s">
        <v>239</v>
      </c>
    </row>
    <row r="177" spans="1:6" ht="30" x14ac:dyDescent="0.25">
      <c r="B177" s="1" t="s">
        <v>240</v>
      </c>
      <c r="C177" s="97" t="s">
        <v>241</v>
      </c>
    </row>
    <row r="179" spans="1:6" x14ac:dyDescent="0.25">
      <c r="A179" s="1" t="s">
        <v>242</v>
      </c>
    </row>
    <row r="180" spans="1:6" ht="30" x14ac:dyDescent="0.25">
      <c r="B180" s="73" t="s">
        <v>243</v>
      </c>
      <c r="C180" s="73"/>
      <c r="D180" s="1" t="s">
        <v>245</v>
      </c>
    </row>
    <row r="181" spans="1:6" ht="30" x14ac:dyDescent="0.25">
      <c r="B181" s="73" t="s">
        <v>244</v>
      </c>
      <c r="C181" s="73"/>
      <c r="D181" s="1" t="s">
        <v>246</v>
      </c>
    </row>
    <row r="183" spans="1:6" ht="34.5" x14ac:dyDescent="0.3">
      <c r="B183" s="1" t="s">
        <v>247</v>
      </c>
      <c r="C183" s="134" t="s">
        <v>248</v>
      </c>
      <c r="E183" s="135" t="s">
        <v>251</v>
      </c>
      <c r="F183" s="136"/>
    </row>
    <row r="184" spans="1:6" ht="30" x14ac:dyDescent="0.25">
      <c r="B184" s="1" t="s">
        <v>249</v>
      </c>
      <c r="C184" s="1" t="s">
        <v>250</v>
      </c>
      <c r="E184" s="137" t="s">
        <v>252</v>
      </c>
      <c r="F184" s="138"/>
    </row>
    <row r="185" spans="1:6" x14ac:dyDescent="0.25">
      <c r="E185" s="75" t="s">
        <v>253</v>
      </c>
      <c r="F185" s="76"/>
    </row>
    <row r="186" spans="1:6" ht="30" x14ac:dyDescent="0.25">
      <c r="C186" s="1" t="s">
        <v>254</v>
      </c>
      <c r="E186" s="97" t="s">
        <v>255</v>
      </c>
    </row>
    <row r="188" spans="1:6" ht="15.75" thickBot="1" x14ac:dyDescent="0.3">
      <c r="A188" s="1" t="s">
        <v>228</v>
      </c>
    </row>
    <row r="189" spans="1:6" x14ac:dyDescent="0.25">
      <c r="B189" s="122" t="s">
        <v>229</v>
      </c>
      <c r="C189" s="123"/>
      <c r="D189" s="123"/>
      <c r="E189" s="148"/>
    </row>
    <row r="190" spans="1:6" ht="15.75" thickBot="1" x14ac:dyDescent="0.3">
      <c r="B190" s="118" t="s">
        <v>230</v>
      </c>
      <c r="C190" s="124"/>
      <c r="D190" s="121"/>
      <c r="E190" s="149"/>
    </row>
    <row r="191" spans="1:6" ht="45" x14ac:dyDescent="0.25">
      <c r="B191" s="26" t="s">
        <v>231</v>
      </c>
      <c r="C191" s="41" t="s">
        <v>256</v>
      </c>
    </row>
    <row r="192" spans="1:6" ht="45" x14ac:dyDescent="0.25">
      <c r="B192" s="26" t="s">
        <v>232</v>
      </c>
      <c r="C192" s="41" t="s">
        <v>257</v>
      </c>
    </row>
    <row r="193" spans="1:4" ht="30" x14ac:dyDescent="0.25">
      <c r="B193" s="26" t="s">
        <v>233</v>
      </c>
    </row>
    <row r="194" spans="1:4" x14ac:dyDescent="0.25">
      <c r="B194" s="26" t="s">
        <v>234</v>
      </c>
    </row>
    <row r="196" spans="1:4" ht="60" x14ac:dyDescent="0.25">
      <c r="B196" s="26" t="s">
        <v>258</v>
      </c>
    </row>
    <row r="197" spans="1:4" ht="15" customHeight="1" x14ac:dyDescent="0.25">
      <c r="B197" s="139" t="s">
        <v>259</v>
      </c>
      <c r="C197" s="73" t="s">
        <v>260</v>
      </c>
      <c r="D197" s="73"/>
    </row>
    <row r="198" spans="1:4" x14ac:dyDescent="0.25">
      <c r="B198" s="139" t="s">
        <v>262</v>
      </c>
      <c r="C198" s="73" t="s">
        <v>261</v>
      </c>
      <c r="D198" s="73"/>
    </row>
    <row r="199" spans="1:4" x14ac:dyDescent="0.25">
      <c r="B199" s="139" t="s">
        <v>309</v>
      </c>
      <c r="C199" s="150" t="s">
        <v>263</v>
      </c>
    </row>
    <row r="201" spans="1:4" ht="15.75" thickBot="1" x14ac:dyDescent="0.3">
      <c r="A201" s="1" t="s">
        <v>264</v>
      </c>
    </row>
    <row r="202" spans="1:4" ht="60.75" thickBot="1" x14ac:dyDescent="0.3">
      <c r="B202" s="106" t="s">
        <v>265</v>
      </c>
    </row>
    <row r="204" spans="1:4" x14ac:dyDescent="0.25">
      <c r="B204" s="152" t="s">
        <v>266</v>
      </c>
      <c r="C204" s="151" t="s">
        <v>267</v>
      </c>
    </row>
    <row r="205" spans="1:4" x14ac:dyDescent="0.25">
      <c r="B205" s="153"/>
    </row>
    <row r="206" spans="1:4" x14ac:dyDescent="0.25">
      <c r="B206" s="152" t="s">
        <v>268</v>
      </c>
      <c r="C206" s="154" t="s">
        <v>269</v>
      </c>
      <c r="D206" s="155"/>
    </row>
    <row r="207" spans="1:4" ht="15.75" thickBot="1" x14ac:dyDescent="0.3"/>
    <row r="208" spans="1:4" ht="30.75" thickBot="1" x14ac:dyDescent="0.3">
      <c r="A208" s="1" t="s">
        <v>270</v>
      </c>
      <c r="B208" s="44" t="s">
        <v>271</v>
      </c>
      <c r="C208" s="102" t="s">
        <v>272</v>
      </c>
    </row>
    <row r="210" spans="1:9" x14ac:dyDescent="0.25">
      <c r="B210" s="1" t="s">
        <v>273</v>
      </c>
    </row>
    <row r="211" spans="1:9" x14ac:dyDescent="0.25">
      <c r="A211" s="139" t="s">
        <v>274</v>
      </c>
      <c r="B211" s="1" t="s">
        <v>276</v>
      </c>
    </row>
    <row r="212" spans="1:9" x14ac:dyDescent="0.25">
      <c r="A212" s="139" t="s">
        <v>308</v>
      </c>
      <c r="B212" s="97">
        <v>5730</v>
      </c>
    </row>
    <row r="217" spans="1:9" ht="15.75" thickBot="1" x14ac:dyDescent="0.3">
      <c r="A217" s="1" t="s">
        <v>277</v>
      </c>
    </row>
    <row r="218" spans="1:9" ht="15.75" thickBot="1" x14ac:dyDescent="0.3">
      <c r="B218" s="158" t="s">
        <v>279</v>
      </c>
      <c r="C218" s="144"/>
      <c r="D218" s="144"/>
      <c r="E218" s="144"/>
      <c r="F218" s="144"/>
      <c r="G218" s="144"/>
      <c r="H218" s="144"/>
      <c r="I218" s="145"/>
    </row>
    <row r="219" spans="1:9" x14ac:dyDescent="0.25">
      <c r="B219" s="73"/>
      <c r="C219" s="73"/>
      <c r="D219" s="73"/>
      <c r="E219" s="73"/>
      <c r="F219" s="73"/>
      <c r="G219" s="73"/>
      <c r="H219" s="73"/>
      <c r="I219" s="73"/>
    </row>
    <row r="220" spans="1:9" x14ac:dyDescent="0.25">
      <c r="B220" s="26" t="s">
        <v>283</v>
      </c>
      <c r="C220" s="26" t="s">
        <v>282</v>
      </c>
    </row>
    <row r="221" spans="1:9" x14ac:dyDescent="0.25">
      <c r="B221" s="27">
        <v>185</v>
      </c>
      <c r="C221" s="26">
        <v>10111001</v>
      </c>
    </row>
    <row r="222" spans="1:9" x14ac:dyDescent="0.25">
      <c r="A222" s="139" t="s">
        <v>274</v>
      </c>
      <c r="B222" s="27">
        <v>122</v>
      </c>
      <c r="C222" s="156" t="s">
        <v>280</v>
      </c>
    </row>
    <row r="223" spans="1:9" x14ac:dyDescent="0.25">
      <c r="A223" s="139" t="s">
        <v>275</v>
      </c>
      <c r="B223" s="157">
        <v>63</v>
      </c>
      <c r="C223" s="156" t="s">
        <v>281</v>
      </c>
    </row>
    <row r="225" spans="1:8" ht="15.75" thickBot="1" x14ac:dyDescent="0.3"/>
    <row r="226" spans="1:8" x14ac:dyDescent="0.25">
      <c r="A226" s="1" t="s">
        <v>284</v>
      </c>
      <c r="B226" s="77" t="s">
        <v>285</v>
      </c>
      <c r="C226" s="78"/>
      <c r="D226" s="78"/>
      <c r="E226" s="78"/>
      <c r="F226" s="78"/>
      <c r="G226" s="78"/>
      <c r="H226" s="79"/>
    </row>
    <row r="227" spans="1:8" ht="15.75" thickBot="1" x14ac:dyDescent="0.3">
      <c r="B227" s="80"/>
      <c r="C227" s="81"/>
      <c r="D227" s="81"/>
      <c r="E227" s="81"/>
      <c r="F227" s="81"/>
      <c r="G227" s="81"/>
      <c r="H227" s="82"/>
    </row>
    <row r="228" spans="1:8" x14ac:dyDescent="0.25">
      <c r="D228" s="1" t="s">
        <v>278</v>
      </c>
      <c r="E228" s="1" t="s">
        <v>289</v>
      </c>
    </row>
    <row r="229" spans="1:8" x14ac:dyDescent="0.25">
      <c r="B229" s="35">
        <v>151</v>
      </c>
      <c r="C229" s="33"/>
      <c r="D229" s="83" t="s">
        <v>287</v>
      </c>
      <c r="E229" s="83" t="s">
        <v>291</v>
      </c>
      <c r="F229" s="83" t="s">
        <v>288</v>
      </c>
      <c r="G229" s="140" t="s">
        <v>292</v>
      </c>
    </row>
    <row r="230" spans="1:8" x14ac:dyDescent="0.25">
      <c r="B230" s="37">
        <v>214</v>
      </c>
      <c r="C230" s="34"/>
      <c r="D230" s="84" t="s">
        <v>286</v>
      </c>
      <c r="E230" s="84" t="s">
        <v>290</v>
      </c>
      <c r="F230" s="84" t="s">
        <v>288</v>
      </c>
      <c r="G230" s="141" t="s">
        <v>293</v>
      </c>
      <c r="H230" s="1" t="s">
        <v>294</v>
      </c>
    </row>
    <row r="231" spans="1:8" x14ac:dyDescent="0.25">
      <c r="D231" s="74"/>
      <c r="E231" s="74"/>
      <c r="G231" s="142">
        <v>10010011</v>
      </c>
    </row>
    <row r="232" spans="1:8" x14ac:dyDescent="0.25">
      <c r="D232" s="74"/>
      <c r="E232" s="74"/>
      <c r="F232" s="74" t="s">
        <v>172</v>
      </c>
      <c r="G232" s="97">
        <v>147</v>
      </c>
    </row>
  </sheetData>
  <mergeCells count="70">
    <mergeCell ref="C206:D206"/>
    <mergeCell ref="F41:I42"/>
    <mergeCell ref="B110:E110"/>
    <mergeCell ref="C198:D198"/>
    <mergeCell ref="B218:I218"/>
    <mergeCell ref="B219:I219"/>
    <mergeCell ref="B226:H227"/>
    <mergeCell ref="E184:F184"/>
    <mergeCell ref="E185:F185"/>
    <mergeCell ref="C197:D197"/>
    <mergeCell ref="B189:E189"/>
    <mergeCell ref="B190:E190"/>
    <mergeCell ref="C172:D172"/>
    <mergeCell ref="B180:C180"/>
    <mergeCell ref="B181:C181"/>
    <mergeCell ref="E183:F183"/>
    <mergeCell ref="B42:C42"/>
    <mergeCell ref="C24:D24"/>
    <mergeCell ref="C25:D25"/>
    <mergeCell ref="G22:H22"/>
    <mergeCell ref="B22:D22"/>
    <mergeCell ref="G30:H30"/>
    <mergeCell ref="C36:D36"/>
    <mergeCell ref="C35:D35"/>
    <mergeCell ref="C37:H37"/>
    <mergeCell ref="C40:F40"/>
    <mergeCell ref="B41:C41"/>
    <mergeCell ref="E17:G17"/>
    <mergeCell ref="E22:F22"/>
    <mergeCell ref="E18:I18"/>
    <mergeCell ref="E19:I19"/>
    <mergeCell ref="C23:D23"/>
    <mergeCell ref="F101:G101"/>
    <mergeCell ref="F104:G104"/>
    <mergeCell ref="F20:I20"/>
    <mergeCell ref="A35:B35"/>
    <mergeCell ref="A36:B36"/>
    <mergeCell ref="A37:B37"/>
    <mergeCell ref="H78:I79"/>
    <mergeCell ref="A60:I60"/>
    <mergeCell ref="G65:H65"/>
    <mergeCell ref="G66:H66"/>
    <mergeCell ref="G67:H67"/>
    <mergeCell ref="H76:I76"/>
    <mergeCell ref="H77:I77"/>
    <mergeCell ref="A27:E27"/>
    <mergeCell ref="A59:E59"/>
    <mergeCell ref="B155:H155"/>
    <mergeCell ref="A89:B89"/>
    <mergeCell ref="B161:D161"/>
    <mergeCell ref="B162:C162"/>
    <mergeCell ref="B145:C145"/>
    <mergeCell ref="B146:C146"/>
    <mergeCell ref="B149:D149"/>
    <mergeCell ref="E149:F149"/>
    <mergeCell ref="E153:F153"/>
    <mergeCell ref="F105:G105"/>
    <mergeCell ref="F106:G106"/>
    <mergeCell ref="F107:G107"/>
    <mergeCell ref="B121:C121"/>
    <mergeCell ref="B144:C144"/>
    <mergeCell ref="F103:G103"/>
    <mergeCell ref="F102:G102"/>
    <mergeCell ref="E171:J171"/>
    <mergeCell ref="E172:J172"/>
    <mergeCell ref="B163:C163"/>
    <mergeCell ref="B165:E165"/>
    <mergeCell ref="B166:E166"/>
    <mergeCell ref="E170:J170"/>
    <mergeCell ref="C170:D170"/>
  </mergeCells>
  <phoneticPr fontId="4" type="noConversion"/>
  <pageMargins left="0.25" right="0.25" top="0.75" bottom="0.75" header="0.3" footer="0.3"/>
  <pageSetup scale="81" fitToWidth="0" fitToHeight="0" orientation="landscape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perez</dc:creator>
  <cp:lastModifiedBy>jose perez</cp:lastModifiedBy>
  <cp:lastPrinted>2023-02-17T22:34:47Z</cp:lastPrinted>
  <dcterms:created xsi:type="dcterms:W3CDTF">2023-02-14T23:52:35Z</dcterms:created>
  <dcterms:modified xsi:type="dcterms:W3CDTF">2023-02-18T00:17:30Z</dcterms:modified>
</cp:coreProperties>
</file>