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HP\Dropbox\2019 Projeto MSaúde\Projeto Desenvolvimento\Dados Preços\Relatório\"/>
    </mc:Choice>
  </mc:AlternateContent>
  <xr:revisionPtr revIDLastSave="0" documentId="13_ncr:1_{FD651073-9F2C-4172-ABB8-F62918DB247A}" xr6:coauthVersionLast="47" xr6:coauthVersionMax="47" xr10:uidLastSave="{00000000-0000-0000-0000-000000000000}"/>
  <bookViews>
    <workbookView xWindow="-120" yWindow="-120" windowWidth="20730" windowHeight="11160" firstSheet="4" activeTab="7" xr2:uid="{7A70DF00-E2B6-4D8C-9141-CE2F6BC3534D}"/>
  </bookViews>
  <sheets>
    <sheet name="Índice" sheetId="13" r:id="rId1"/>
    <sheet name="1.PlanilhaMãe" sheetId="1" r:id="rId2"/>
    <sheet name=" 2.ItensDomSubFora" sheetId="2" r:id="rId3"/>
    <sheet name="3.ContrItensInfDom" sheetId="3" r:id="rId4"/>
    <sheet name="4.PlanMãeCadeias" sheetId="18" r:id="rId5"/>
    <sheet name="5.PlanSimpCadeias" sheetId="19" r:id="rId6"/>
    <sheet name="6.PlanGrProc" sheetId="20" r:id="rId7"/>
    <sheet name="OrdemImportância" sheetId="21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1" l="1"/>
  <c r="D16" i="21"/>
  <c r="D17" i="21"/>
  <c r="D18" i="21"/>
  <c r="D19" i="21" s="1"/>
  <c r="D20" i="21" s="1"/>
  <c r="D21" i="21" s="1"/>
  <c r="D22" i="21" s="1"/>
  <c r="D23" i="21" s="1"/>
  <c r="D11" i="21"/>
  <c r="D12" i="21"/>
  <c r="D13" i="21"/>
  <c r="D14" i="21"/>
  <c r="D3" i="21"/>
  <c r="D4" i="21"/>
  <c r="D5" i="21"/>
  <c r="D6" i="21"/>
  <c r="D7" i="21" s="1"/>
  <c r="D8" i="21" s="1"/>
  <c r="D9" i="21" s="1"/>
  <c r="D10" i="21" s="1"/>
  <c r="D2" i="21"/>
  <c r="D1" i="21"/>
  <c r="M194" i="18"/>
  <c r="O6" i="20"/>
  <c r="L7" i="20"/>
  <c r="K7" i="20"/>
  <c r="J7" i="20"/>
  <c r="O5" i="20"/>
  <c r="O4" i="20"/>
  <c r="F170" i="20"/>
  <c r="E170" i="20"/>
  <c r="D170" i="20"/>
  <c r="F141" i="20"/>
  <c r="E141" i="20"/>
  <c r="D141" i="20"/>
  <c r="F118" i="20"/>
  <c r="E118" i="20"/>
  <c r="D118" i="20"/>
  <c r="F106" i="20"/>
  <c r="E106" i="20"/>
  <c r="D106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7" i="20"/>
  <c r="G108" i="20"/>
  <c r="G109" i="20"/>
  <c r="G110" i="20"/>
  <c r="G111" i="20"/>
  <c r="G112" i="20"/>
  <c r="G113" i="20"/>
  <c r="G114" i="20"/>
  <c r="G115" i="20"/>
  <c r="G116" i="20"/>
  <c r="G117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2" i="20"/>
  <c r="J25" i="19"/>
  <c r="L25" i="19"/>
  <c r="M25" i="19"/>
  <c r="I25" i="19"/>
  <c r="C25" i="19"/>
  <c r="E4" i="19" s="1"/>
  <c r="B25" i="19"/>
  <c r="R157" i="18"/>
  <c r="S157" i="18" s="1"/>
  <c r="R156" i="18"/>
  <c r="S156" i="18" s="1"/>
  <c r="R155" i="18"/>
  <c r="T155" i="18" s="1"/>
  <c r="R110" i="18"/>
  <c r="T110" i="18" s="1"/>
  <c r="R96" i="18"/>
  <c r="S96" i="18" s="1"/>
  <c r="R94" i="18"/>
  <c r="S94" i="18" s="1"/>
  <c r="R163" i="18"/>
  <c r="T163" i="18" s="1"/>
  <c r="R162" i="18"/>
  <c r="S162" i="18" s="1"/>
  <c r="R161" i="18"/>
  <c r="S161" i="18" s="1"/>
  <c r="R160" i="18"/>
  <c r="T160" i="18" s="1"/>
  <c r="R159" i="18"/>
  <c r="S159" i="18" s="1"/>
  <c r="R158" i="18"/>
  <c r="T158" i="18" s="1"/>
  <c r="R80" i="18"/>
  <c r="S80" i="18" s="1"/>
  <c r="D188" i="18"/>
  <c r="C188" i="18"/>
  <c r="D178" i="18"/>
  <c r="C178" i="18"/>
  <c r="D175" i="18"/>
  <c r="C175" i="18"/>
  <c r="R165" i="18"/>
  <c r="S165" i="18" s="1"/>
  <c r="D166" i="18"/>
  <c r="C166" i="18"/>
  <c r="D138" i="18"/>
  <c r="C138" i="18"/>
  <c r="D134" i="18"/>
  <c r="C134" i="18"/>
  <c r="D130" i="18"/>
  <c r="C130" i="18"/>
  <c r="D125" i="18"/>
  <c r="C125" i="18"/>
  <c r="D114" i="18"/>
  <c r="C114" i="18"/>
  <c r="D97" i="18"/>
  <c r="C97" i="18"/>
  <c r="D73" i="18"/>
  <c r="C73" i="18"/>
  <c r="D56" i="18"/>
  <c r="C56" i="18"/>
  <c r="D50" i="18"/>
  <c r="C50" i="18"/>
  <c r="D47" i="18"/>
  <c r="C47" i="18"/>
  <c r="D43" i="18"/>
  <c r="C43" i="18"/>
  <c r="D38" i="18"/>
  <c r="C38" i="18"/>
  <c r="D41" i="18"/>
  <c r="C41" i="18"/>
  <c r="D35" i="18"/>
  <c r="C35" i="18"/>
  <c r="D16" i="18"/>
  <c r="C16" i="18"/>
  <c r="D14" i="18"/>
  <c r="C14" i="18"/>
  <c r="D9" i="18"/>
  <c r="C9" i="18"/>
  <c r="D7" i="18"/>
  <c r="C7" i="18"/>
  <c r="D4" i="18"/>
  <c r="C4" i="18"/>
  <c r="R46" i="18"/>
  <c r="T46" i="18" s="1"/>
  <c r="R113" i="18"/>
  <c r="T113" i="18" s="1"/>
  <c r="R112" i="18"/>
  <c r="S112" i="18" s="1"/>
  <c r="R72" i="18"/>
  <c r="S72" i="18" s="1"/>
  <c r="R111" i="18"/>
  <c r="T111" i="18" s="1"/>
  <c r="R109" i="18"/>
  <c r="T109" i="18" s="1"/>
  <c r="R95" i="18"/>
  <c r="S95" i="18" s="1"/>
  <c r="R177" i="18"/>
  <c r="S177" i="18" s="1"/>
  <c r="R71" i="18"/>
  <c r="S71" i="18" s="1"/>
  <c r="R93" i="18"/>
  <c r="T93" i="18" s="1"/>
  <c r="R92" i="18"/>
  <c r="S92" i="18" s="1"/>
  <c r="R108" i="18"/>
  <c r="T108" i="18" s="1"/>
  <c r="R107" i="18"/>
  <c r="T107" i="18" s="1"/>
  <c r="R34" i="18"/>
  <c r="T34" i="18" s="1"/>
  <c r="R174" i="18"/>
  <c r="S174" i="18" s="1"/>
  <c r="R164" i="18"/>
  <c r="S164" i="18" s="1"/>
  <c r="R91" i="18"/>
  <c r="T91" i="18" s="1"/>
  <c r="R90" i="18"/>
  <c r="T90" i="18" s="1"/>
  <c r="R106" i="18"/>
  <c r="S106" i="18" s="1"/>
  <c r="R89" i="18"/>
  <c r="S89" i="18" s="1"/>
  <c r="R70" i="18"/>
  <c r="S70" i="18" s="1"/>
  <c r="R105" i="18"/>
  <c r="T105" i="18" s="1"/>
  <c r="R104" i="18"/>
  <c r="S104" i="18" s="1"/>
  <c r="R103" i="18"/>
  <c r="S103" i="18" s="1"/>
  <c r="R88" i="18"/>
  <c r="S88" i="18" s="1"/>
  <c r="R40" i="18"/>
  <c r="S40" i="18" s="1"/>
  <c r="R39" i="18"/>
  <c r="T39" i="18" s="1"/>
  <c r="R69" i="18"/>
  <c r="S69" i="18" s="1"/>
  <c r="R102" i="18"/>
  <c r="T102" i="18" s="1"/>
  <c r="R45" i="18"/>
  <c r="S45" i="18" s="1"/>
  <c r="R87" i="18"/>
  <c r="S87" i="18" s="1"/>
  <c r="R44" i="18"/>
  <c r="T44" i="18" s="1"/>
  <c r="R133" i="18"/>
  <c r="S133" i="18" s="1"/>
  <c r="R187" i="18"/>
  <c r="T187" i="18" s="1"/>
  <c r="R186" i="18"/>
  <c r="S186" i="18" s="1"/>
  <c r="R185" i="18"/>
  <c r="T185" i="18" s="1"/>
  <c r="R184" i="18"/>
  <c r="S184" i="18" s="1"/>
  <c r="R183" i="18"/>
  <c r="S183" i="18" s="1"/>
  <c r="R124" i="18"/>
  <c r="T124" i="18" s="1"/>
  <c r="R123" i="18"/>
  <c r="S123" i="18" s="1"/>
  <c r="R122" i="18"/>
  <c r="S122" i="18" s="1"/>
  <c r="R121" i="18"/>
  <c r="S121" i="18" s="1"/>
  <c r="R120" i="18"/>
  <c r="S120" i="18" s="1"/>
  <c r="R119" i="18"/>
  <c r="T119" i="18" s="1"/>
  <c r="R118" i="18"/>
  <c r="S118" i="18" s="1"/>
  <c r="R117" i="18"/>
  <c r="T117" i="18" s="1"/>
  <c r="R116" i="18"/>
  <c r="T116" i="18" s="1"/>
  <c r="R8" i="18"/>
  <c r="T8" i="18" s="1"/>
  <c r="T9" i="18" s="1"/>
  <c r="R6" i="18"/>
  <c r="T6" i="18" s="1"/>
  <c r="R5" i="18"/>
  <c r="S5" i="18" s="1"/>
  <c r="R33" i="18"/>
  <c r="S33" i="18" s="1"/>
  <c r="R173" i="18"/>
  <c r="S173" i="18" s="1"/>
  <c r="R32" i="18"/>
  <c r="T32" i="18" s="1"/>
  <c r="R172" i="18"/>
  <c r="T172" i="18" s="1"/>
  <c r="R171" i="18"/>
  <c r="S171" i="18" s="1"/>
  <c r="R170" i="18"/>
  <c r="T170" i="18" s="1"/>
  <c r="R169" i="18"/>
  <c r="T169" i="18" s="1"/>
  <c r="R168" i="18"/>
  <c r="S168" i="18" s="1"/>
  <c r="R154" i="18"/>
  <c r="S154" i="18" s="1"/>
  <c r="R153" i="18"/>
  <c r="T153" i="18" s="1"/>
  <c r="R152" i="18"/>
  <c r="T152" i="18" s="1"/>
  <c r="R151" i="18"/>
  <c r="S151" i="18" s="1"/>
  <c r="R150" i="18"/>
  <c r="T150" i="18" s="1"/>
  <c r="R149" i="18"/>
  <c r="S149" i="18" s="1"/>
  <c r="R148" i="18"/>
  <c r="S148" i="18" s="1"/>
  <c r="R147" i="18"/>
  <c r="T147" i="18" s="1"/>
  <c r="R146" i="18"/>
  <c r="S146" i="18" s="1"/>
  <c r="R145" i="18"/>
  <c r="T145" i="18" s="1"/>
  <c r="R144" i="18"/>
  <c r="T144" i="18" s="1"/>
  <c r="R143" i="18"/>
  <c r="S143" i="18" s="1"/>
  <c r="R142" i="18"/>
  <c r="T142" i="18" s="1"/>
  <c r="R141" i="18"/>
  <c r="S141" i="18" s="1"/>
  <c r="R140" i="18"/>
  <c r="S140" i="18" s="1"/>
  <c r="R139" i="18"/>
  <c r="T139" i="18" s="1"/>
  <c r="R31" i="18"/>
  <c r="S31" i="18" s="1"/>
  <c r="R30" i="18"/>
  <c r="S30" i="18" s="1"/>
  <c r="R29" i="18"/>
  <c r="T29" i="18" s="1"/>
  <c r="R28" i="18"/>
  <c r="T28" i="18" s="1"/>
  <c r="R27" i="18"/>
  <c r="T27" i="18" s="1"/>
  <c r="R26" i="18"/>
  <c r="T26" i="18" s="1"/>
  <c r="R25" i="18"/>
  <c r="S25" i="18" s="1"/>
  <c r="R24" i="18"/>
  <c r="T24" i="18" s="1"/>
  <c r="R23" i="18"/>
  <c r="S23" i="18" s="1"/>
  <c r="R22" i="18"/>
  <c r="S22" i="18" s="1"/>
  <c r="R21" i="18"/>
  <c r="T21" i="18" s="1"/>
  <c r="R20" i="18"/>
  <c r="T20" i="18" s="1"/>
  <c r="R19" i="18"/>
  <c r="T19" i="18" s="1"/>
  <c r="R167" i="18"/>
  <c r="T167" i="18" s="1"/>
  <c r="R18" i="18"/>
  <c r="T18" i="18" s="1"/>
  <c r="R17" i="18"/>
  <c r="S17" i="18" s="1"/>
  <c r="R68" i="18"/>
  <c r="T68" i="18" s="1"/>
  <c r="R129" i="18"/>
  <c r="S129" i="18" s="1"/>
  <c r="R67" i="18"/>
  <c r="S67" i="18" s="1"/>
  <c r="R66" i="18"/>
  <c r="T66" i="18" s="1"/>
  <c r="R126" i="18"/>
  <c r="T126" i="18" s="1"/>
  <c r="R65" i="18"/>
  <c r="T65" i="18" s="1"/>
  <c r="R64" i="18"/>
  <c r="S64" i="18" s="1"/>
  <c r="R63" i="18"/>
  <c r="T63" i="18" s="1"/>
  <c r="R62" i="18"/>
  <c r="S62" i="18" s="1"/>
  <c r="R61" i="18"/>
  <c r="S61" i="18" s="1"/>
  <c r="R60" i="18"/>
  <c r="T60" i="18" s="1"/>
  <c r="R59" i="18"/>
  <c r="T59" i="18" s="1"/>
  <c r="R128" i="18"/>
  <c r="T128" i="18" s="1"/>
  <c r="R127" i="18"/>
  <c r="S127" i="18" s="1"/>
  <c r="R13" i="18"/>
  <c r="S13" i="18" s="1"/>
  <c r="R12" i="18"/>
  <c r="S12" i="18" s="1"/>
  <c r="R11" i="18"/>
  <c r="T11" i="18" s="1"/>
  <c r="R58" i="18"/>
  <c r="T58" i="18" s="1"/>
  <c r="R57" i="18"/>
  <c r="T57" i="18" s="1"/>
  <c r="R10" i="18"/>
  <c r="T10" i="18" s="1"/>
  <c r="R86" i="18"/>
  <c r="S86" i="18" s="1"/>
  <c r="R85" i="18"/>
  <c r="T85" i="18" s="1"/>
  <c r="R84" i="18"/>
  <c r="T84" i="18" s="1"/>
  <c r="R83" i="18"/>
  <c r="T83" i="18" s="1"/>
  <c r="R82" i="18"/>
  <c r="T82" i="18" s="1"/>
  <c r="R81" i="18"/>
  <c r="S81" i="18" s="1"/>
  <c r="R115" i="18"/>
  <c r="S115" i="18" s="1"/>
  <c r="R101" i="18"/>
  <c r="T101" i="18" s="1"/>
  <c r="R37" i="18"/>
  <c r="S37" i="18" s="1"/>
  <c r="R100" i="18"/>
  <c r="T100" i="18" s="1"/>
  <c r="R99" i="18"/>
  <c r="T99" i="18" s="1"/>
  <c r="R36" i="18"/>
  <c r="T36" i="18" s="1"/>
  <c r="R98" i="18"/>
  <c r="S98" i="18" s="1"/>
  <c r="R49" i="18"/>
  <c r="S49" i="18" s="1"/>
  <c r="R48" i="18"/>
  <c r="T48" i="18" s="1"/>
  <c r="R79" i="18"/>
  <c r="S79" i="18" s="1"/>
  <c r="R42" i="18"/>
  <c r="S42" i="18" s="1"/>
  <c r="R176" i="18"/>
  <c r="T176" i="18" s="1"/>
  <c r="R78" i="18"/>
  <c r="S78" i="18" s="1"/>
  <c r="R77" i="18"/>
  <c r="T77" i="18" s="1"/>
  <c r="R76" i="18"/>
  <c r="S76" i="18" s="1"/>
  <c r="R75" i="18"/>
  <c r="T75" i="18" s="1"/>
  <c r="R132" i="18"/>
  <c r="T132" i="18" s="1"/>
  <c r="R74" i="18"/>
  <c r="T74" i="18" s="1"/>
  <c r="R15" i="18"/>
  <c r="T15" i="18" s="1"/>
  <c r="T16" i="18" s="1"/>
  <c r="R182" i="18"/>
  <c r="T182" i="18" s="1"/>
  <c r="R131" i="18"/>
  <c r="S131" i="18" s="1"/>
  <c r="R181" i="18"/>
  <c r="S181" i="18" s="1"/>
  <c r="R180" i="18"/>
  <c r="T180" i="18" s="1"/>
  <c r="R137" i="18"/>
  <c r="S137" i="18" s="1"/>
  <c r="R136" i="18"/>
  <c r="T136" i="18" s="1"/>
  <c r="R135" i="18"/>
  <c r="T135" i="18" s="1"/>
  <c r="R179" i="18"/>
  <c r="T179" i="18" s="1"/>
  <c r="R3" i="18"/>
  <c r="T3" i="18" s="1"/>
  <c r="R55" i="18"/>
  <c r="S55" i="18" s="1"/>
  <c r="R54" i="18"/>
  <c r="T54" i="18" s="1"/>
  <c r="R53" i="18"/>
  <c r="S53" i="18" s="1"/>
  <c r="R52" i="18"/>
  <c r="S52" i="18" s="1"/>
  <c r="R51" i="18"/>
  <c r="T51" i="18" s="1"/>
  <c r="R2" i="18"/>
  <c r="T2" i="18" s="1"/>
  <c r="S142" i="18" l="1"/>
  <c r="S105" i="18"/>
  <c r="S15" i="18"/>
  <c r="S16" i="18" s="1"/>
  <c r="T159" i="18"/>
  <c r="T33" i="18"/>
  <c r="S167" i="18"/>
  <c r="S139" i="18"/>
  <c r="S77" i="18"/>
  <c r="S11" i="18"/>
  <c r="T137" i="18"/>
  <c r="T17" i="18"/>
  <c r="S163" i="18"/>
  <c r="S119" i="18"/>
  <c r="S68" i="18"/>
  <c r="T181" i="18"/>
  <c r="T112" i="18"/>
  <c r="S155" i="18"/>
  <c r="S113" i="18"/>
  <c r="S54" i="18"/>
  <c r="T168" i="18"/>
  <c r="T92" i="18"/>
  <c r="G106" i="20"/>
  <c r="G170" i="20"/>
  <c r="G141" i="20"/>
  <c r="G118" i="20"/>
  <c r="O3" i="20"/>
  <c r="S32" i="18"/>
  <c r="T184" i="18"/>
  <c r="T115" i="18"/>
  <c r="T70" i="18"/>
  <c r="S185" i="18"/>
  <c r="S29" i="18"/>
  <c r="T157" i="18"/>
  <c r="T67" i="18"/>
  <c r="E2" i="19"/>
  <c r="E13" i="19"/>
  <c r="T138" i="18"/>
  <c r="S176" i="18"/>
  <c r="S178" i="18" s="1"/>
  <c r="S158" i="18"/>
  <c r="S147" i="18"/>
  <c r="S128" i="18"/>
  <c r="S110" i="18"/>
  <c r="S85" i="18"/>
  <c r="S60" i="18"/>
  <c r="S39" i="18"/>
  <c r="S21" i="18"/>
  <c r="T186" i="18"/>
  <c r="T171" i="18"/>
  <c r="T161" i="18"/>
  <c r="T146" i="18"/>
  <c r="T118" i="18"/>
  <c r="T98" i="18"/>
  <c r="T72" i="18"/>
  <c r="T37" i="18"/>
  <c r="T38" i="18" s="1"/>
  <c r="E23" i="19"/>
  <c r="E19" i="19"/>
  <c r="E15" i="19"/>
  <c r="E11" i="19"/>
  <c r="E7" i="19"/>
  <c r="E3" i="19"/>
  <c r="E22" i="19"/>
  <c r="E18" i="19"/>
  <c r="E14" i="19"/>
  <c r="E10" i="19"/>
  <c r="E6" i="19"/>
  <c r="S102" i="18"/>
  <c r="S51" i="18"/>
  <c r="S56" i="18" s="1"/>
  <c r="T165" i="18"/>
  <c r="T127" i="18"/>
  <c r="T89" i="18"/>
  <c r="E21" i="19"/>
  <c r="E17" i="19"/>
  <c r="E9" i="19"/>
  <c r="E5" i="19"/>
  <c r="S43" i="18"/>
  <c r="S182" i="18"/>
  <c r="S150" i="18"/>
  <c r="S132" i="18"/>
  <c r="S134" i="18" s="1"/>
  <c r="S111" i="18"/>
  <c r="S93" i="18"/>
  <c r="S63" i="18"/>
  <c r="S44" i="18"/>
  <c r="S24" i="18"/>
  <c r="S3" i="18"/>
  <c r="T177" i="18"/>
  <c r="T178" i="18" s="1"/>
  <c r="T162" i="18"/>
  <c r="T154" i="18"/>
  <c r="T123" i="18"/>
  <c r="T106" i="18"/>
  <c r="T76" i="18"/>
  <c r="T49" i="18"/>
  <c r="T50" i="18" s="1"/>
  <c r="T5" i="18"/>
  <c r="T7" i="18" s="1"/>
  <c r="E24" i="19"/>
  <c r="E20" i="19"/>
  <c r="E16" i="19"/>
  <c r="E12" i="19"/>
  <c r="E8" i="19"/>
  <c r="T47" i="18"/>
  <c r="T4" i="18"/>
  <c r="S41" i="18"/>
  <c r="S172" i="18"/>
  <c r="T151" i="18"/>
  <c r="T143" i="18"/>
  <c r="T133" i="18"/>
  <c r="T81" i="18"/>
  <c r="T64" i="18"/>
  <c r="T55" i="18"/>
  <c r="T45" i="18"/>
  <c r="T25" i="18"/>
  <c r="S109" i="18"/>
  <c r="S101" i="18"/>
  <c r="S84" i="18"/>
  <c r="S59" i="18"/>
  <c r="S28" i="18"/>
  <c r="S20" i="18"/>
  <c r="S10" i="18"/>
  <c r="S14" i="18" s="1"/>
  <c r="T122" i="18"/>
  <c r="T96" i="18"/>
  <c r="T88" i="18"/>
  <c r="T80" i="18"/>
  <c r="T71" i="18"/>
  <c r="S2" i="18"/>
  <c r="S4" i="18" s="1"/>
  <c r="S180" i="18"/>
  <c r="S170" i="18"/>
  <c r="S153" i="18"/>
  <c r="S145" i="18"/>
  <c r="S136" i="18"/>
  <c r="S126" i="18"/>
  <c r="S130" i="18" s="1"/>
  <c r="S117" i="18"/>
  <c r="S108" i="18"/>
  <c r="S100" i="18"/>
  <c r="S91" i="18"/>
  <c r="S83" i="18"/>
  <c r="S75" i="18"/>
  <c r="S66" i="18"/>
  <c r="S58" i="18"/>
  <c r="S48" i="18"/>
  <c r="S50" i="18" s="1"/>
  <c r="S36" i="18"/>
  <c r="S38" i="18" s="1"/>
  <c r="S27" i="18"/>
  <c r="S19" i="18"/>
  <c r="S8" i="18"/>
  <c r="S9" i="18" s="1"/>
  <c r="T174" i="18"/>
  <c r="T149" i="18"/>
  <c r="T141" i="18"/>
  <c r="T131" i="18"/>
  <c r="T134" i="18" s="1"/>
  <c r="T121" i="18"/>
  <c r="T104" i="18"/>
  <c r="T95" i="18"/>
  <c r="T87" i="18"/>
  <c r="T79" i="18"/>
  <c r="T62" i="18"/>
  <c r="T53" i="18"/>
  <c r="T42" i="18"/>
  <c r="T43" i="18" s="1"/>
  <c r="T31" i="18"/>
  <c r="T23" i="18"/>
  <c r="T13" i="18"/>
  <c r="S187" i="18"/>
  <c r="S179" i="18"/>
  <c r="S169" i="18"/>
  <c r="S160" i="18"/>
  <c r="S152" i="18"/>
  <c r="S144" i="18"/>
  <c r="S135" i="18"/>
  <c r="S124" i="18"/>
  <c r="S116" i="18"/>
  <c r="S107" i="18"/>
  <c r="S99" i="18"/>
  <c r="S90" i="18"/>
  <c r="S82" i="18"/>
  <c r="S74" i="18"/>
  <c r="S65" i="18"/>
  <c r="S57" i="18"/>
  <c r="S46" i="18"/>
  <c r="S47" i="18" s="1"/>
  <c r="S34" i="18"/>
  <c r="S26" i="18"/>
  <c r="S18" i="18"/>
  <c r="S6" i="18"/>
  <c r="S7" i="18" s="1"/>
  <c r="T183" i="18"/>
  <c r="T188" i="18" s="1"/>
  <c r="T173" i="18"/>
  <c r="T164" i="18"/>
  <c r="T156" i="18"/>
  <c r="T148" i="18"/>
  <c r="T140" i="18"/>
  <c r="T129" i="18"/>
  <c r="T130" i="18" s="1"/>
  <c r="T120" i="18"/>
  <c r="T103" i="18"/>
  <c r="T114" i="18" s="1"/>
  <c r="T94" i="18"/>
  <c r="T86" i="18"/>
  <c r="T78" i="18"/>
  <c r="T69" i="18"/>
  <c r="T61" i="18"/>
  <c r="T52" i="18"/>
  <c r="T56" i="18" s="1"/>
  <c r="T40" i="18"/>
  <c r="T41" i="18" s="1"/>
  <c r="T30" i="18"/>
  <c r="T22" i="18"/>
  <c r="T12" i="18"/>
  <c r="T14" i="18" s="1"/>
  <c r="E33" i="1"/>
  <c r="E7" i="1"/>
  <c r="E8" i="1"/>
  <c r="E9" i="1"/>
  <c r="E10" i="1"/>
  <c r="E1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5" i="1"/>
  <c r="E112" i="1"/>
  <c r="E11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I33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S188" i="18" l="1"/>
  <c r="T175" i="18"/>
  <c r="P3" i="20"/>
  <c r="O7" i="20"/>
  <c r="T125" i="18"/>
  <c r="T73" i="18"/>
  <c r="I9" i="1"/>
  <c r="S35" i="18"/>
  <c r="T166" i="18"/>
  <c r="S166" i="18"/>
  <c r="T97" i="18"/>
  <c r="S125" i="18"/>
  <c r="E25" i="19"/>
  <c r="F4" i="19" s="1"/>
  <c r="T35" i="18"/>
  <c r="S114" i="18"/>
  <c r="S175" i="18"/>
  <c r="F18" i="19"/>
  <c r="S73" i="18"/>
  <c r="S138" i="18"/>
  <c r="S97" i="18"/>
  <c r="I164" i="1"/>
  <c r="I8" i="1"/>
  <c r="I112" i="1"/>
  <c r="I121" i="1"/>
  <c r="I113" i="1"/>
  <c r="I11" i="1"/>
  <c r="I7" i="1"/>
  <c r="I10" i="1"/>
  <c r="P4" i="20" l="1"/>
  <c r="P7" i="20" s="1"/>
  <c r="P5" i="20"/>
  <c r="P6" i="20"/>
  <c r="F20" i="19"/>
  <c r="F9" i="19"/>
  <c r="F6" i="19"/>
  <c r="F15" i="19"/>
  <c r="F11" i="19"/>
  <c r="F7" i="19"/>
  <c r="F2" i="19"/>
  <c r="F19" i="19"/>
  <c r="F24" i="19"/>
  <c r="F17" i="19"/>
  <c r="F14" i="19"/>
  <c r="F21" i="19"/>
  <c r="F23" i="19"/>
  <c r="F3" i="19"/>
  <c r="F8" i="19"/>
  <c r="F10" i="19"/>
  <c r="F13" i="19"/>
  <c r="F12" i="19"/>
  <c r="F5" i="19"/>
  <c r="F16" i="19"/>
  <c r="F22" i="19"/>
  <c r="D40" i="3"/>
  <c r="B40" i="3"/>
  <c r="C40" i="3"/>
  <c r="E40" i="3"/>
  <c r="F40" i="3"/>
  <c r="C21" i="3"/>
  <c r="B21" i="3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5" i="3"/>
  <c r="I186" i="1"/>
  <c r="I187" i="1"/>
  <c r="I4" i="1"/>
  <c r="H186" i="1"/>
  <c r="H187" i="1"/>
  <c r="H188" i="1"/>
  <c r="H189" i="1"/>
  <c r="H190" i="1"/>
  <c r="H191" i="1"/>
  <c r="H192" i="1"/>
  <c r="H193" i="1"/>
  <c r="H194" i="1"/>
  <c r="H195" i="1"/>
  <c r="H196" i="1"/>
  <c r="H4" i="1"/>
  <c r="H3" i="1"/>
  <c r="S8" i="2"/>
  <c r="S32" i="2"/>
  <c r="E32" i="2"/>
  <c r="C32" i="2"/>
  <c r="S31" i="2"/>
  <c r="E31" i="2"/>
  <c r="C31" i="2"/>
  <c r="S30" i="2"/>
  <c r="C30" i="2"/>
  <c r="S29" i="2"/>
  <c r="E29" i="2"/>
  <c r="C29" i="2"/>
  <c r="S28" i="2"/>
  <c r="E28" i="2"/>
  <c r="C28" i="2"/>
  <c r="S27" i="2"/>
  <c r="E27" i="2"/>
  <c r="C27" i="2"/>
  <c r="S26" i="2"/>
  <c r="E26" i="2"/>
  <c r="C26" i="2"/>
  <c r="S25" i="2"/>
  <c r="E25" i="2"/>
  <c r="C25" i="2"/>
  <c r="S24" i="2"/>
  <c r="E24" i="2"/>
  <c r="C24" i="2"/>
  <c r="S23" i="2"/>
  <c r="S22" i="2"/>
  <c r="S20" i="2"/>
  <c r="E20" i="2"/>
  <c r="C20" i="2"/>
  <c r="S19" i="2"/>
  <c r="E19" i="2"/>
  <c r="C19" i="2"/>
  <c r="S18" i="2"/>
  <c r="E18" i="2"/>
  <c r="C18" i="2"/>
  <c r="S17" i="2"/>
  <c r="E17" i="2"/>
  <c r="C17" i="2"/>
  <c r="S16" i="2"/>
  <c r="E16" i="2"/>
  <c r="C16" i="2"/>
  <c r="S15" i="2"/>
  <c r="E15" i="2"/>
  <c r="C15" i="2"/>
  <c r="S14" i="2"/>
  <c r="E14" i="2"/>
  <c r="C14" i="2"/>
  <c r="S13" i="2"/>
  <c r="E13" i="2"/>
  <c r="C13" i="2"/>
  <c r="S12" i="2"/>
  <c r="E12" i="2"/>
  <c r="C12" i="2"/>
  <c r="S11" i="2"/>
  <c r="E11" i="2"/>
  <c r="C11" i="2"/>
  <c r="S10" i="2"/>
  <c r="E10" i="2"/>
  <c r="C10" i="2"/>
  <c r="S9" i="2"/>
  <c r="E9" i="2"/>
  <c r="C9" i="2"/>
  <c r="E8" i="2"/>
  <c r="C8" i="2"/>
  <c r="S7" i="2"/>
  <c r="E7" i="2"/>
  <c r="C7" i="2"/>
  <c r="S6" i="2"/>
  <c r="E6" i="2"/>
  <c r="C6" i="2"/>
  <c r="S5" i="2"/>
  <c r="E5" i="2"/>
  <c r="C5" i="2"/>
  <c r="S4" i="2"/>
  <c r="S3" i="2"/>
  <c r="W36" i="1"/>
  <c r="W34" i="1"/>
  <c r="W164" i="1"/>
  <c r="W5" i="1"/>
  <c r="F25" i="19" l="1"/>
  <c r="E21" i="3"/>
  <c r="F5" i="3"/>
  <c r="F21" i="3" s="1"/>
  <c r="W180" i="1"/>
  <c r="W173" i="1"/>
  <c r="W106" i="1"/>
  <c r="W27" i="1"/>
  <c r="W139" i="1"/>
  <c r="W4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8" i="1"/>
  <c r="W29" i="1"/>
  <c r="W30" i="1"/>
  <c r="W31" i="1"/>
  <c r="W32" i="1"/>
  <c r="W33" i="1"/>
  <c r="W35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5" i="1"/>
  <c r="W166" i="1"/>
  <c r="W167" i="1"/>
  <c r="W168" i="1"/>
  <c r="W169" i="1"/>
  <c r="W170" i="1"/>
  <c r="W171" i="1"/>
  <c r="W172" i="1"/>
  <c r="W174" i="1"/>
  <c r="W175" i="1"/>
  <c r="W176" i="1"/>
  <c r="W177" i="1"/>
  <c r="W178" i="1"/>
  <c r="W179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3" i="1" l="1"/>
  <c r="G189" i="1"/>
  <c r="G190" i="1"/>
  <c r="G191" i="1"/>
  <c r="G192" i="1"/>
  <c r="G193" i="1"/>
  <c r="G195" i="1"/>
  <c r="G196" i="1"/>
  <c r="G188" i="1"/>
  <c r="E189" i="1"/>
  <c r="I189" i="1" s="1"/>
  <c r="E190" i="1"/>
  <c r="E191" i="1"/>
  <c r="E192" i="1"/>
  <c r="I192" i="1" s="1"/>
  <c r="E193" i="1"/>
  <c r="I193" i="1" s="1"/>
  <c r="E194" i="1"/>
  <c r="I194" i="1" s="1"/>
  <c r="E195" i="1"/>
  <c r="E196" i="1"/>
  <c r="E188" i="1"/>
  <c r="G5" i="1"/>
  <c r="E5" i="1"/>
  <c r="E6" i="1"/>
  <c r="E12" i="1"/>
  <c r="I12" i="1" s="1"/>
  <c r="E13" i="1"/>
  <c r="E14" i="1"/>
  <c r="E15" i="1"/>
  <c r="E16" i="1"/>
  <c r="E17" i="1"/>
  <c r="E18" i="1"/>
  <c r="E19" i="1"/>
  <c r="E20" i="1"/>
  <c r="E21" i="1"/>
  <c r="E22" i="1"/>
  <c r="I22" i="1" s="1"/>
  <c r="E23" i="1"/>
  <c r="E24" i="1"/>
  <c r="E25" i="1"/>
  <c r="E26" i="1"/>
  <c r="E27" i="1"/>
  <c r="E28" i="1"/>
  <c r="E29" i="1"/>
  <c r="E30" i="1"/>
  <c r="E31" i="1"/>
  <c r="E32" i="1"/>
  <c r="E34" i="1"/>
  <c r="I34" i="1" s="1"/>
  <c r="E35" i="1"/>
  <c r="E36" i="1"/>
  <c r="E37" i="1"/>
  <c r="E38" i="1"/>
  <c r="E39" i="1"/>
  <c r="E40" i="1"/>
  <c r="E41" i="1"/>
  <c r="E42" i="1"/>
  <c r="E43" i="1"/>
  <c r="E44" i="1"/>
  <c r="I44" i="1" s="1"/>
  <c r="E45" i="1"/>
  <c r="E46" i="1"/>
  <c r="E47" i="1"/>
  <c r="E48" i="1"/>
  <c r="E49" i="1"/>
  <c r="E50" i="1"/>
  <c r="E51" i="1"/>
  <c r="E52" i="1"/>
  <c r="I52" i="1" s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I73" i="1" s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I90" i="1" s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4" i="1"/>
  <c r="E115" i="1"/>
  <c r="I115" i="1" s="1"/>
  <c r="E116" i="1"/>
  <c r="E117" i="1"/>
  <c r="E118" i="1"/>
  <c r="E119" i="1"/>
  <c r="E120" i="1"/>
  <c r="E122" i="1"/>
  <c r="E123" i="1"/>
  <c r="E124" i="1"/>
  <c r="E125" i="1"/>
  <c r="I125" i="1" s="1"/>
  <c r="E126" i="1"/>
  <c r="E127" i="1"/>
  <c r="E128" i="1"/>
  <c r="E129" i="1"/>
  <c r="I129" i="1" s="1"/>
  <c r="E130" i="1"/>
  <c r="E131" i="1"/>
  <c r="E132" i="1"/>
  <c r="E133" i="1"/>
  <c r="E134" i="1"/>
  <c r="E135" i="1"/>
  <c r="E136" i="1"/>
  <c r="E137" i="1"/>
  <c r="E138" i="1"/>
  <c r="E139" i="1"/>
  <c r="I139" i="1" s="1"/>
  <c r="E140" i="1"/>
  <c r="E141" i="1"/>
  <c r="E142" i="1"/>
  <c r="E143" i="1"/>
  <c r="E144" i="1"/>
  <c r="E145" i="1"/>
  <c r="E146" i="1"/>
  <c r="I146" i="1" s="1"/>
  <c r="E147" i="1"/>
  <c r="E148" i="1"/>
  <c r="E149" i="1"/>
  <c r="E150" i="1"/>
  <c r="I150" i="1" s="1"/>
  <c r="E151" i="1"/>
  <c r="E152" i="1"/>
  <c r="E153" i="1"/>
  <c r="E154" i="1"/>
  <c r="E155" i="1"/>
  <c r="E156" i="1"/>
  <c r="E157" i="1"/>
  <c r="E158" i="1"/>
  <c r="E159" i="1"/>
  <c r="I159" i="1" s="1"/>
  <c r="E160" i="1"/>
  <c r="E161" i="1"/>
  <c r="E162" i="1"/>
  <c r="E163" i="1"/>
  <c r="E165" i="1"/>
  <c r="E166" i="1"/>
  <c r="E167" i="1"/>
  <c r="E168" i="1"/>
  <c r="E169" i="1"/>
  <c r="E170" i="1"/>
  <c r="E171" i="1"/>
  <c r="E172" i="1"/>
  <c r="E173" i="1"/>
  <c r="E174" i="1"/>
  <c r="I174" i="1" s="1"/>
  <c r="E175" i="1"/>
  <c r="E176" i="1"/>
  <c r="E177" i="1"/>
  <c r="E178" i="1"/>
  <c r="E179" i="1"/>
  <c r="E180" i="1"/>
  <c r="E181" i="1"/>
  <c r="E182" i="1"/>
  <c r="E183" i="1"/>
  <c r="E184" i="1"/>
  <c r="E185" i="1"/>
  <c r="I5" i="1" l="1"/>
  <c r="I183" i="1"/>
  <c r="I175" i="1"/>
  <c r="I167" i="1"/>
  <c r="I158" i="1"/>
  <c r="I138" i="1"/>
  <c r="I130" i="1"/>
  <c r="I122" i="1"/>
  <c r="I111" i="1"/>
  <c r="I103" i="1"/>
  <c r="I95" i="1"/>
  <c r="I87" i="1"/>
  <c r="I79" i="1"/>
  <c r="I71" i="1"/>
  <c r="I59" i="1"/>
  <c r="I51" i="1"/>
  <c r="I43" i="1"/>
  <c r="I35" i="1"/>
  <c r="I30" i="1"/>
  <c r="I26" i="1"/>
  <c r="I18" i="1"/>
  <c r="I14" i="1"/>
  <c r="I182" i="1"/>
  <c r="I178" i="1"/>
  <c r="I170" i="1"/>
  <c r="I161" i="1"/>
  <c r="I149" i="1"/>
  <c r="I141" i="1"/>
  <c r="I133" i="1"/>
  <c r="I179" i="1"/>
  <c r="I171" i="1"/>
  <c r="I162" i="1"/>
  <c r="I154" i="1"/>
  <c r="I142" i="1"/>
  <c r="I134" i="1"/>
  <c r="I126" i="1"/>
  <c r="I117" i="1"/>
  <c r="I107" i="1"/>
  <c r="I99" i="1"/>
  <c r="I91" i="1"/>
  <c r="I83" i="1"/>
  <c r="I75" i="1"/>
  <c r="I67" i="1"/>
  <c r="I63" i="1"/>
  <c r="I55" i="1"/>
  <c r="I47" i="1"/>
  <c r="I39" i="1"/>
  <c r="I166" i="1"/>
  <c r="I157" i="1"/>
  <c r="I153" i="1"/>
  <c r="I145" i="1"/>
  <c r="I137" i="1"/>
  <c r="I120" i="1"/>
  <c r="I116" i="1"/>
  <c r="I110" i="1"/>
  <c r="I106" i="1"/>
  <c r="I102" i="1"/>
  <c r="I98" i="1"/>
  <c r="I94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29" i="1"/>
  <c r="I25" i="1"/>
  <c r="I21" i="1"/>
  <c r="I13" i="1"/>
  <c r="I185" i="1"/>
  <c r="I181" i="1"/>
  <c r="I177" i="1"/>
  <c r="I173" i="1"/>
  <c r="I169" i="1"/>
  <c r="I165" i="1"/>
  <c r="I160" i="1"/>
  <c r="I156" i="1"/>
  <c r="I152" i="1"/>
  <c r="I148" i="1"/>
  <c r="I144" i="1"/>
  <c r="I140" i="1"/>
  <c r="I136" i="1"/>
  <c r="I132" i="1"/>
  <c r="I128" i="1"/>
  <c r="I124" i="1"/>
  <c r="I119" i="1"/>
  <c r="I109" i="1"/>
  <c r="I105" i="1"/>
  <c r="I101" i="1"/>
  <c r="I97" i="1"/>
  <c r="I93" i="1"/>
  <c r="I89" i="1"/>
  <c r="I85" i="1"/>
  <c r="I81" i="1"/>
  <c r="I77" i="1"/>
  <c r="I69" i="1"/>
  <c r="I65" i="1"/>
  <c r="I61" i="1"/>
  <c r="I57" i="1"/>
  <c r="I53" i="1"/>
  <c r="I49" i="1"/>
  <c r="I45" i="1"/>
  <c r="I41" i="1"/>
  <c r="I37" i="1"/>
  <c r="I32" i="1"/>
  <c r="I28" i="1"/>
  <c r="I24" i="1"/>
  <c r="I20" i="1"/>
  <c r="I184" i="1"/>
  <c r="I180" i="1"/>
  <c r="I176" i="1"/>
  <c r="I172" i="1"/>
  <c r="I168" i="1"/>
  <c r="I163" i="1"/>
  <c r="I155" i="1"/>
  <c r="I151" i="1"/>
  <c r="I147" i="1"/>
  <c r="I143" i="1"/>
  <c r="I135" i="1"/>
  <c r="I131" i="1"/>
  <c r="I127" i="1"/>
  <c r="I123" i="1"/>
  <c r="I118" i="1"/>
  <c r="I114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48" i="1"/>
  <c r="I40" i="1"/>
  <c r="I36" i="1"/>
  <c r="I31" i="1"/>
  <c r="I27" i="1"/>
  <c r="I23" i="1"/>
  <c r="I19" i="1"/>
  <c r="I15" i="1"/>
  <c r="I6" i="1"/>
  <c r="I17" i="1"/>
  <c r="I16" i="1"/>
  <c r="I188" i="1"/>
  <c r="I191" i="1"/>
  <c r="I190" i="1"/>
  <c r="I195" i="1"/>
  <c r="I196" i="1"/>
</calcChain>
</file>

<file path=xl/sharedStrings.xml><?xml version="1.0" encoding="utf-8"?>
<sst xmlns="http://schemas.openxmlformats.org/spreadsheetml/2006/main" count="1637" uniqueCount="279">
  <si>
    <t>Alimentação no domicílio</t>
  </si>
  <si>
    <t>1101002.Arroz</t>
  </si>
  <si>
    <t>1101051.Feijão - mulatinho</t>
  </si>
  <si>
    <t>1101052.Feijão - preto</t>
  </si>
  <si>
    <t>1101053.Feijão - macassar (fradinho)</t>
  </si>
  <si>
    <t>1101073.Feijão - carioca (rajado))</t>
  </si>
  <si>
    <t>1101084.Fava</t>
  </si>
  <si>
    <t>1102001.Farinha de arroz</t>
  </si>
  <si>
    <t>1102006.Macarrão</t>
  </si>
  <si>
    <t>1102008.Fubá de milho</t>
  </si>
  <si>
    <t>1102012.Farinha de trigo</t>
  </si>
  <si>
    <t>1102013.Farinha vitaminada</t>
  </si>
  <si>
    <t>1102023.Farinha de mandioca</t>
  </si>
  <si>
    <t>1102029.Massa semipreparada</t>
  </si>
  <si>
    <t>1103003.Batata-inglesa</t>
  </si>
  <si>
    <t>1103004.Inhame</t>
  </si>
  <si>
    <t>1103005.Mandioca (aipim)</t>
  </si>
  <si>
    <t>1103017.Abóbora</t>
  </si>
  <si>
    <t>1103021.Chuchu</t>
  </si>
  <si>
    <t>1103026.Pimentão</t>
  </si>
  <si>
    <t>1103027.Quiabo</t>
  </si>
  <si>
    <t>1103028.Tomate</t>
  </si>
  <si>
    <t>1103043.Cebola</t>
  </si>
  <si>
    <t>1103044.Cenoura</t>
  </si>
  <si>
    <t>1104003.Açúcar refinado</t>
  </si>
  <si>
    <t>1104004.Açúcar cristal</t>
  </si>
  <si>
    <t>1104023.Chocolate em barra e bombom</t>
  </si>
  <si>
    <t>1104028.Gelatina</t>
  </si>
  <si>
    <t>1104032.Sorvete</t>
  </si>
  <si>
    <t>1104052.Chocolate e achocolatado em pó</t>
  </si>
  <si>
    <t>1104060.Doce de frutas em pasta</t>
  </si>
  <si>
    <t>1104066.Doce de leite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</si>
  <si>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</si>
  <si>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</si>
  <si>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</si>
  <si>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</si>
  <si>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</si>
  <si>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</si>
  <si>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1105019.Brócolis</t>
  </si>
  <si>
    <t>1106001.Banana-da-terra</t>
  </si>
  <si>
    <t>1106003.Abacaxi</t>
  </si>
  <si>
    <t>1106005.Banana - d'água</t>
  </si>
  <si>
    <t>1106006.Banana - maçã</t>
  </si>
  <si>
    <t>1106008.Banana - prata</t>
  </si>
  <si>
    <t>1106015.Limão</t>
  </si>
  <si>
    <t>1106017.Maçã</t>
  </si>
  <si>
    <t>1106018.Mamão</t>
  </si>
  <si>
    <t>1106019.Manga</t>
  </si>
  <si>
    <t>1106020.Maracujá</t>
  </si>
  <si>
    <t>1106021.Melancia</t>
  </si>
  <si>
    <t>1106022.Melão</t>
  </si>
  <si>
    <t>1106023.Pera</t>
  </si>
  <si>
    <t>1106027.Tangerina</t>
  </si>
  <si>
    <t>1106028.Uva</t>
  </si>
  <si>
    <t>1106034.Ameixa</t>
  </si>
  <si>
    <t>1106039.Laranja - pera</t>
  </si>
  <si>
    <t>1106084.Goiaba</t>
  </si>
  <si>
    <t>1107009.Fígado</t>
  </si>
  <si>
    <t>1107010.Outras vísceras</t>
  </si>
  <si>
    <t>1107018.Carne de porco</t>
  </si>
  <si>
    <t>1107084.Contrafilé</t>
  </si>
  <si>
    <t>1107085.Filé-mignon</t>
  </si>
  <si>
    <t>1107087.Chã de dentro</t>
  </si>
  <si>
    <t>1107088.Alcatra</t>
  </si>
  <si>
    <t>1107089.Patinho</t>
  </si>
  <si>
    <t>1107090.Lagarto redondo</t>
  </si>
  <si>
    <t>1107091.Lagarto plano</t>
  </si>
  <si>
    <t>1107093.Músculo</t>
  </si>
  <si>
    <t>1107094.Pá</t>
  </si>
  <si>
    <t>1107095.Acém</t>
  </si>
  <si>
    <t>1107096.Peito</t>
  </si>
  <si>
    <t>1107097.Capa de filé</t>
  </si>
  <si>
    <t>1107099.Costela</t>
  </si>
  <si>
    <t>1108002.Peixe - anchova</t>
  </si>
  <si>
    <t>1108004.Peixe - corvina</t>
  </si>
  <si>
    <t>1108006.Peixe</t>
  </si>
  <si>
    <t>1108009.Peixe - pescadinha</t>
  </si>
  <si>
    <t>1108011.Peixe - tainha</t>
  </si>
  <si>
    <t>1108012.Peixe - sardinha</t>
  </si>
  <si>
    <t>1108013.Camarão</t>
  </si>
  <si>
    <t>1108015.Peixe - vermelho</t>
  </si>
  <si>
    <t>1108019.Peixe - cavala</t>
  </si>
  <si>
    <t>1108025.Peixe - linguado</t>
  </si>
  <si>
    <t>1108029.Peixe - cação</t>
  </si>
  <si>
    <t>1108031.Peixe - merluza</t>
  </si>
  <si>
    <t>1108032.Peixe - serra</t>
  </si>
  <si>
    <t>1108033.Peixe - pargo</t>
  </si>
  <si>
    <t>1108038.Peixe - pescada</t>
  </si>
  <si>
    <t>1108045.Caranguejo</t>
  </si>
  <si>
    <t>1108053.Peixe - piramutaba</t>
  </si>
  <si>
    <t>1108076.Peixe - acará</t>
  </si>
  <si>
    <t>1108088.Peixe - dourada</t>
  </si>
  <si>
    <t>1109002.Presunto</t>
  </si>
  <si>
    <t>1109007.Salsicha e salsichão</t>
  </si>
  <si>
    <t>1109008.Linguiça</t>
  </si>
  <si>
    <t>1109010.Mortadela</t>
  </si>
  <si>
    <t>1109023.Bacalhau</t>
  </si>
  <si>
    <t>1109056.Carne seca</t>
  </si>
  <si>
    <t>1109088.Carne de hambúrguer</t>
  </si>
  <si>
    <t>1110009.Frango inteiro</t>
  </si>
  <si>
    <t>1110010.Frango em pedaços</t>
  </si>
  <si>
    <t>1110044.Ovo de galinha</t>
  </si>
  <si>
    <t>1111008.Leite condensado</t>
  </si>
  <si>
    <t>1111009.Leite em pó</t>
  </si>
  <si>
    <t>1111011.Queijo</t>
  </si>
  <si>
    <t>1111012.Creme de leite</t>
  </si>
  <si>
    <t>1111019.Iogurte</t>
  </si>
  <si>
    <t>1111031.Manteiga</t>
  </si>
  <si>
    <t>1111038.Leite fermentado</t>
  </si>
  <si>
    <t>1111051.Leite com sabor</t>
  </si>
  <si>
    <t>1112003.Biscoito</t>
  </si>
  <si>
    <t>1112015.Pão francês</t>
  </si>
  <si>
    <t>1112017.Pão doce</t>
  </si>
  <si>
    <t>1112018.Pão de forma</t>
  </si>
  <si>
    <t>1112019.Bolo</t>
  </si>
  <si>
    <t>1112025.Pão de queijo</t>
  </si>
  <si>
    <t>1113013.Óleo de soja</t>
  </si>
  <si>
    <t>1113014.Azeite de oliva</t>
  </si>
  <si>
    <t>1113040.Margarina vegetal</t>
  </si>
  <si>
    <t>1114001.Suco de frutas</t>
  </si>
  <si>
    <t>1114004.Polpa de açaí</t>
  </si>
  <si>
    <t>1114022.Café moído</t>
  </si>
  <si>
    <t>1114023.Café solúvel</t>
  </si>
  <si>
    <t>1114029.Chá</t>
  </si>
  <si>
    <t>1114083.Refrigerante e água mineral</t>
  </si>
  <si>
    <t>1114084.Cerveja</t>
  </si>
  <si>
    <t>1114085.Outras bebidas alcoólicas</t>
  </si>
  <si>
    <t>1115006.Ervilha em conserva</t>
  </si>
  <si>
    <t>1115008.Feijoada em conserva</t>
  </si>
  <si>
    <t>1115016.Palmito em conserva</t>
  </si>
  <si>
    <t>1115039.Sardinha em conserva</t>
  </si>
  <si>
    <t>1115050.Salsicha em conserva</t>
  </si>
  <si>
    <t>1115051.Carne em conserva</t>
  </si>
  <si>
    <t>1115053.Patê</t>
  </si>
  <si>
    <t>1115056.Sopa desidratada</t>
  </si>
  <si>
    <t>1115057.Azeitona</t>
  </si>
  <si>
    <t>1115058.Milho-verde em conserva</t>
  </si>
  <si>
    <t>1115059.Cogumelo em conserva</t>
  </si>
  <si>
    <t>1115075.Atum em conserva</t>
  </si>
  <si>
    <t>1116001.Leite de coco</t>
  </si>
  <si>
    <t>1116005.Atomatado</t>
  </si>
  <si>
    <t>1116010.Alho</t>
  </si>
  <si>
    <t>1116013.Sal refinado</t>
  </si>
  <si>
    <t>1116022.Colorau</t>
  </si>
  <si>
    <t>1116026.Fermento</t>
  </si>
  <si>
    <t>1116033.Maionese</t>
  </si>
  <si>
    <t>1116041.Vinagre</t>
  </si>
  <si>
    <t>1116048.Caldo concentrado</t>
  </si>
  <si>
    <t>1116071.Tempero misto</t>
  </si>
  <si>
    <t>1116095.Molho de soja</t>
  </si>
  <si>
    <t xml:space="preserve">Amido de milho </t>
  </si>
  <si>
    <t xml:space="preserve">Flocos de milho </t>
  </si>
  <si>
    <t xml:space="preserve">Balas </t>
  </si>
  <si>
    <t xml:space="preserve">Abacate </t>
  </si>
  <si>
    <t xml:space="preserve">Peixe-Cavalinha </t>
  </si>
  <si>
    <t xml:space="preserve">Peixe-Castanha </t>
  </si>
  <si>
    <t xml:space="preserve">Peixe-Salmão </t>
  </si>
  <si>
    <t xml:space="preserve">Peixe-Tilápia </t>
  </si>
  <si>
    <t xml:space="preserve">Peixe-Tucunaré	 </t>
  </si>
  <si>
    <t xml:space="preserve">Salame </t>
  </si>
  <si>
    <t xml:space="preserve">Carne de porco salgada e defumada </t>
  </si>
  <si>
    <t xml:space="preserve">Coco ralado </t>
  </si>
  <si>
    <t xml:space="preserve">Pepino em conserva	 </t>
  </si>
  <si>
    <t xml:space="preserve">POF 2002-2003 </t>
  </si>
  <si>
    <t>1101.Cereais, leguminosas e oleaginosas</t>
  </si>
  <si>
    <t>1102.Farinhas, féculas e massas</t>
  </si>
  <si>
    <t>1103.Tubérculos, raízes e legumes</t>
  </si>
  <si>
    <t>1104.Açúcares e derivados</t>
  </si>
  <si>
    <t>1105.Hortaliças e verduras</t>
  </si>
  <si>
    <t>1106.Frutas</t>
  </si>
  <si>
    <t>1107.Carnes</t>
  </si>
  <si>
    <t>1108.Pescados</t>
  </si>
  <si>
    <t>1109.Carnes e peixes industrializados</t>
  </si>
  <si>
    <t>1110.Aves e ovos</t>
  </si>
  <si>
    <t>1111.Leites e derivados</t>
  </si>
  <si>
    <t>1112.Panificados</t>
  </si>
  <si>
    <t>1113.Óleos e gorduras</t>
  </si>
  <si>
    <t>1114.Bebidas e infusões</t>
  </si>
  <si>
    <t>1115.Enlatados e conservas</t>
  </si>
  <si>
    <t>1116.Sal e condimentos</t>
  </si>
  <si>
    <t>12.Alimentação fora do domicílio</t>
  </si>
  <si>
    <t>1201.Alimentação fora do domicílio</t>
  </si>
  <si>
    <t>1201001.Refeição</t>
  </si>
  <si>
    <t>1201003.Lanche</t>
  </si>
  <si>
    <t>1201005.Café da manhã</t>
  </si>
  <si>
    <t>1201007.Refrigerante e água mineral</t>
  </si>
  <si>
    <t>1201009.Cafezinho</t>
  </si>
  <si>
    <t>1201048.Cerveja</t>
  </si>
  <si>
    <t>1201049.Chopp</t>
  </si>
  <si>
    <t>1201051.Outras bebidas alcoólicas</t>
  </si>
  <si>
    <t>1201061.Doces</t>
  </si>
  <si>
    <t>Arroz</t>
  </si>
  <si>
    <t>Feijão</t>
  </si>
  <si>
    <t>Trigo</t>
  </si>
  <si>
    <t>Milho</t>
  </si>
  <si>
    <t>Hortícolas</t>
  </si>
  <si>
    <t>Cacau e produtos</t>
  </si>
  <si>
    <t>Indefinido</t>
  </si>
  <si>
    <t>Lácteos</t>
  </si>
  <si>
    <t>Frutas</t>
  </si>
  <si>
    <t>Laranja e citrus</t>
  </si>
  <si>
    <t>Bovinocultura</t>
  </si>
  <si>
    <t>Suinocultura</t>
  </si>
  <si>
    <t>Pescado</t>
  </si>
  <si>
    <t>Complexo soja</t>
  </si>
  <si>
    <t>Café</t>
  </si>
  <si>
    <t>Cadeia</t>
  </si>
  <si>
    <t>Suinoculltura</t>
  </si>
  <si>
    <t>G1</t>
  </si>
  <si>
    <t>G2</t>
  </si>
  <si>
    <t>G4</t>
  </si>
  <si>
    <t>G3</t>
  </si>
  <si>
    <t>1.Alimentação e bebidas</t>
  </si>
  <si>
    <t>Mandioquinha</t>
  </si>
  <si>
    <t>1111004.Leite pasteurizado/longa vida</t>
  </si>
  <si>
    <t>Ponderação</t>
  </si>
  <si>
    <t>Ordem decrescente</t>
  </si>
  <si>
    <t>Laranja e citros</t>
  </si>
  <si>
    <t>Banana</t>
  </si>
  <si>
    <t>Tomate</t>
  </si>
  <si>
    <t>Mandioca</t>
  </si>
  <si>
    <t>Batata</t>
  </si>
  <si>
    <t>Cebola</t>
  </si>
  <si>
    <t xml:space="preserve">Laranja baía </t>
  </si>
  <si>
    <t>2007-19</t>
  </si>
  <si>
    <t>Estr Méd</t>
  </si>
  <si>
    <t>Estr Médi</t>
  </si>
  <si>
    <t>Avicultura Postura</t>
  </si>
  <si>
    <t>PonIPCA</t>
  </si>
  <si>
    <t>PonIAD</t>
  </si>
  <si>
    <t>Grupo</t>
  </si>
  <si>
    <t>N.Prod</t>
  </si>
  <si>
    <t>%IPCA</t>
  </si>
  <si>
    <t>%IAD</t>
  </si>
  <si>
    <t>Contr.IAD</t>
  </si>
  <si>
    <t>leite fluido, pasteurizado até 2011, uperizado após 2012.</t>
  </si>
  <si>
    <t>1101073.Feijão - carioca (rajado)</t>
  </si>
  <si>
    <t>Componentes Estrutura Gastos</t>
  </si>
  <si>
    <t>Ponderação POF 2002-2003 IPCA</t>
  </si>
  <si>
    <t>Ponderação POF 2008-2009 IPCA</t>
  </si>
  <si>
    <t>Nível Process.</t>
  </si>
  <si>
    <t>% Dom ou Fora 2002/03</t>
  </si>
  <si>
    <t>% Dom ou Fora 2008/09</t>
  </si>
  <si>
    <t>Estr Média IPCA</t>
  </si>
  <si>
    <t>Inflação Anual</t>
  </si>
  <si>
    <t>Inflação 2007-2019</t>
  </si>
  <si>
    <t>Observação: a POF 2002-03 foi base para os cálculos do IPCA de 2007 a 2011; a de 2008-09 para o período 2012-2019.</t>
  </si>
  <si>
    <t>passou a existir depois de 2012.</t>
  </si>
  <si>
    <t>deixou de existir em 2011.</t>
  </si>
  <si>
    <t>Período 2007-2019</t>
  </si>
  <si>
    <t>2.ItensDomSubFora - especifica o ocorrido com os itens do subgrupo alimentação no domicílio e com subitens da alimentação fora do domicílio</t>
  </si>
  <si>
    <t>1. Planilha Mãe - traz as estruturas de ponderação dos gastos com subgrupos, itens e subitens do grupo Alimentação e Bebidas derivadas das POF 2002-03 e 2008-09; disto foi derivado uma estrtura de ponderação do grupo alimentação no domicílio e outra da alimentação fora do domílio; traz coluna com subitens da alimentação no domicílio  classificados por cadeias agrícolas; outra classificados por grau de processamento; traz a variação de preços de cada ano entre 2007 e 2019 e a acumulada no período.</t>
  </si>
  <si>
    <t>Abs.</t>
  </si>
  <si>
    <t>%</t>
  </si>
  <si>
    <t>Estr Média i AlDom</t>
  </si>
  <si>
    <t>Estr Média Alimentação</t>
  </si>
  <si>
    <t>3.ContrItensInfDom - apresenta as contas para calcular a contibuição de cada item na inflação da alimentação no domicílio; adiciona uma tabela com os itens apresentados em ordem decrescente de acordo com sua contribuição para a inflação no domicílio</t>
  </si>
  <si>
    <t>Total</t>
  </si>
  <si>
    <t>Complexo sucro</t>
  </si>
  <si>
    <t>Avicultura Corte</t>
  </si>
  <si>
    <t>Soma</t>
  </si>
  <si>
    <t xml:space="preserve">Soma </t>
  </si>
  <si>
    <t>Produto</t>
  </si>
  <si>
    <t>4.PlanMãeCadeias - traz informações considerando os subitens classificados por cadeias agrícolas.</t>
  </si>
  <si>
    <t>Pond.1</t>
  </si>
  <si>
    <t>Cont.Inf</t>
  </si>
  <si>
    <t>5. PlanSimpCadeias - traz informações da importância das cadeias para a inflaçõ no domicílio, em ordem alfabética e decrescente.</t>
  </si>
  <si>
    <t>Grupo 1</t>
  </si>
  <si>
    <t>Inflação 2007-19</t>
  </si>
  <si>
    <t>EstrMéd IPCA</t>
  </si>
  <si>
    <t>EstrMéd AlDom</t>
  </si>
  <si>
    <t>Pond.</t>
  </si>
  <si>
    <t>Grupo 2</t>
  </si>
  <si>
    <t>Grupo 3</t>
  </si>
  <si>
    <t>Grupo 4</t>
  </si>
  <si>
    <t>Var.Pond.</t>
  </si>
  <si>
    <t>Var.Média</t>
  </si>
  <si>
    <t>Síntese dos Resultados</t>
  </si>
  <si>
    <t>6.PlanGrProc - traz informações sobre a inflação por grupos de produtos de acordo com grau de processamento.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</si>
</sst>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_-;\-* #,##0.000_-;_-* &quot;-&quot;??_-;_-@_-"/>
    <numFmt numFmtId="165" formatCode="_-* #,##0.000_-;\-* #,##0.000_-;_-* &quot;-&quot;???_-;_-@_-"/>
    <numFmt numFmtId="166" formatCode="_-* #,##0.00_-;\-* #,##0.00_-;_-* &quot;-&quot;???_-;_-@_-"/>
    <numFmt numFmtId="167" formatCode="0.0"/>
    <numFmt numFmtId="168" formatCode="0.000"/>
    <numFmt numFmtId="169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0">
    <xf numFmtId="0" fontId="0" fillId="0" borderId="0" xfId="0"/>
    <xf numFmtId="2" fontId="0" fillId="4" borderId="1" xfId="0" applyNumberFormat="1" applyFont="1" applyFill="1" applyBorder="1" applyAlignment="1">
      <alignment vertical="center"/>
    </xf>
    <xf numFmtId="43" fontId="1" fillId="4" borderId="1" xfId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3" fontId="1" fillId="0" borderId="1" xfId="1" applyFont="1" applyFill="1" applyBorder="1" applyAlignment="1">
      <alignment vertical="center"/>
    </xf>
    <xf numFmtId="43" fontId="1" fillId="2" borderId="1" xfId="1" applyFont="1" applyFill="1" applyBorder="1" applyAlignment="1">
      <alignment vertical="center"/>
    </xf>
    <xf numFmtId="164" fontId="1" fillId="4" borderId="1" xfId="1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3" fontId="0" fillId="4" borderId="1" xfId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2" fontId="3" fillId="6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vertical="center"/>
    </xf>
    <xf numFmtId="168" fontId="0" fillId="0" borderId="1" xfId="0" applyNumberFormat="1" applyFont="1" applyFill="1" applyBorder="1" applyAlignment="1">
      <alignment vertical="center"/>
    </xf>
    <xf numFmtId="43" fontId="1" fillId="0" borderId="1" xfId="1" applyFont="1" applyBorder="1" applyAlignment="1">
      <alignment vertical="center"/>
    </xf>
    <xf numFmtId="43" fontId="1" fillId="0" borderId="1" xfId="1" applyFont="1" applyFill="1" applyBorder="1"/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43" fontId="0" fillId="0" borderId="1" xfId="0" applyNumberFormat="1" applyFont="1" applyFill="1" applyBorder="1"/>
    <xf numFmtId="2" fontId="0" fillId="0" borderId="1" xfId="0" applyNumberFormat="1" applyFont="1" applyBorder="1"/>
    <xf numFmtId="0" fontId="0" fillId="0" borderId="1" xfId="0" applyFont="1" applyBorder="1"/>
    <xf numFmtId="169" fontId="0" fillId="4" borderId="1" xfId="1" applyNumberFormat="1" applyFont="1" applyFill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4" borderId="1" xfId="0" applyFill="1" applyBorder="1"/>
    <xf numFmtId="0" fontId="4" fillId="2" borderId="1" xfId="0" applyFont="1" applyFill="1" applyBorder="1"/>
    <xf numFmtId="0" fontId="3" fillId="6" borderId="1" xfId="0" applyFont="1" applyFill="1" applyBorder="1" applyAlignment="1">
      <alignment vertical="center"/>
    </xf>
    <xf numFmtId="2" fontId="3" fillId="6" borderId="1" xfId="0" applyNumberFormat="1" applyFont="1" applyFill="1" applyBorder="1"/>
    <xf numFmtId="2" fontId="3" fillId="4" borderId="1" xfId="0" applyNumberFormat="1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2" fontId="3" fillId="4" borderId="0" xfId="0" applyNumberFormat="1" applyFont="1" applyFill="1"/>
    <xf numFmtId="0" fontId="3" fillId="4" borderId="1" xfId="0" applyFont="1" applyFill="1" applyBorder="1" applyAlignment="1">
      <alignment vertical="center"/>
    </xf>
    <xf numFmtId="2" fontId="3" fillId="4" borderId="1" xfId="0" applyNumberFormat="1" applyFont="1" applyFill="1" applyBorder="1"/>
    <xf numFmtId="0" fontId="0" fillId="0" borderId="0" xfId="0" applyFont="1"/>
    <xf numFmtId="0" fontId="1" fillId="0" borderId="4" xfId="1" applyNumberFormat="1" applyFont="1" applyBorder="1" applyAlignment="1">
      <alignment vertical="center"/>
    </xf>
    <xf numFmtId="0" fontId="1" fillId="0" borderId="1" xfId="1" applyNumberFormat="1" applyFont="1" applyBorder="1" applyAlignment="1">
      <alignment vertical="center"/>
    </xf>
    <xf numFmtId="0" fontId="0" fillId="0" borderId="0" xfId="0" applyFont="1" applyFill="1"/>
    <xf numFmtId="0" fontId="0" fillId="0" borderId="1" xfId="0" applyFont="1" applyFill="1" applyBorder="1" applyAlignment="1">
      <alignment vertical="center"/>
    </xf>
    <xf numFmtId="43" fontId="1" fillId="0" borderId="0" xfId="1" applyFont="1" applyFill="1"/>
    <xf numFmtId="2" fontId="1" fillId="4" borderId="1" xfId="1" applyNumberFormat="1" applyFont="1" applyFill="1" applyBorder="1" applyAlignment="1">
      <alignment vertical="center"/>
    </xf>
    <xf numFmtId="166" fontId="0" fillId="0" borderId="0" xfId="0" applyNumberFormat="1" applyFont="1" applyFill="1"/>
    <xf numFmtId="167" fontId="0" fillId="0" borderId="0" xfId="0" applyNumberFormat="1" applyFont="1" applyFill="1"/>
    <xf numFmtId="43" fontId="1" fillId="3" borderId="1" xfId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164" fontId="1" fillId="6" borderId="1" xfId="1" applyNumberFormat="1" applyFont="1" applyFill="1" applyBorder="1" applyAlignment="1">
      <alignment vertical="center"/>
    </xf>
    <xf numFmtId="2" fontId="0" fillId="6" borderId="1" xfId="0" applyNumberFormat="1" applyFont="1" applyFill="1" applyBorder="1"/>
    <xf numFmtId="0" fontId="0" fillId="2" borderId="0" xfId="0" applyFont="1" applyFill="1"/>
    <xf numFmtId="0" fontId="0" fillId="3" borderId="0" xfId="0" applyFont="1" applyFill="1"/>
    <xf numFmtId="0" fontId="0" fillId="7" borderId="1" xfId="0" applyFont="1" applyFill="1" applyBorder="1" applyAlignment="1">
      <alignment vertical="center"/>
    </xf>
    <xf numFmtId="2" fontId="0" fillId="7" borderId="1" xfId="0" applyNumberFormat="1" applyFont="1" applyFill="1" applyBorder="1" applyAlignment="1">
      <alignment vertical="center"/>
    </xf>
    <xf numFmtId="2" fontId="0" fillId="7" borderId="1" xfId="0" applyNumberFormat="1" applyFont="1" applyFill="1" applyBorder="1"/>
    <xf numFmtId="43" fontId="1" fillId="5" borderId="1" xfId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2" fontId="0" fillId="4" borderId="0" xfId="0" applyNumberFormat="1" applyFont="1" applyFill="1" applyAlignment="1">
      <alignment vertical="center"/>
    </xf>
    <xf numFmtId="43" fontId="0" fillId="0" borderId="0" xfId="0" applyNumberFormat="1" applyFont="1" applyAlignment="1">
      <alignment vertical="center"/>
    </xf>
    <xf numFmtId="165" fontId="0" fillId="0" borderId="0" xfId="0" applyNumberFormat="1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4" borderId="0" xfId="0" applyFont="1" applyFill="1"/>
    <xf numFmtId="0" fontId="1" fillId="0" borderId="2" xfId="1" applyNumberFormat="1" applyFont="1" applyBorder="1" applyAlignment="1">
      <alignment vertical="center"/>
    </xf>
    <xf numFmtId="164" fontId="1" fillId="4" borderId="1" xfId="1" applyNumberFormat="1" applyFont="1" applyFill="1" applyBorder="1" applyAlignment="1">
      <alignment horizontal="right" vertical="center"/>
    </xf>
    <xf numFmtId="2" fontId="0" fillId="4" borderId="1" xfId="0" applyNumberFormat="1" applyFont="1" applyFill="1" applyBorder="1"/>
    <xf numFmtId="2" fontId="0" fillId="0" borderId="0" xfId="0" applyNumberFormat="1" applyFont="1"/>
    <xf numFmtId="166" fontId="0" fillId="4" borderId="0" xfId="0" applyNumberFormat="1" applyFont="1" applyFill="1"/>
    <xf numFmtId="2" fontId="0" fillId="4" borderId="0" xfId="0" applyNumberFormat="1" applyFont="1" applyFill="1"/>
    <xf numFmtId="0" fontId="0" fillId="0" borderId="1" xfId="0" applyFont="1" applyFill="1" applyBorder="1"/>
    <xf numFmtId="166" fontId="0" fillId="0" borderId="1" xfId="0" applyNumberFormat="1" applyFont="1" applyFill="1" applyBorder="1"/>
    <xf numFmtId="43" fontId="1" fillId="0" borderId="1" xfId="1" applyNumberFormat="1" applyFont="1" applyFill="1" applyBorder="1"/>
    <xf numFmtId="0" fontId="0" fillId="0" borderId="0" xfId="0" applyFont="1" applyBorder="1" applyAlignment="1">
      <alignment vertical="center"/>
    </xf>
    <xf numFmtId="2" fontId="0" fillId="0" borderId="0" xfId="0" applyNumberFormat="1" applyFont="1" applyBorder="1" applyAlignment="1">
      <alignment vertical="center"/>
    </xf>
    <xf numFmtId="166" fontId="0" fillId="6" borderId="0" xfId="0" applyNumberFormat="1" applyFont="1" applyFill="1"/>
    <xf numFmtId="43" fontId="1" fillId="6" borderId="0" xfId="1" applyFont="1" applyFill="1"/>
    <xf numFmtId="167" fontId="0" fillId="6" borderId="0" xfId="0" applyNumberFormat="1" applyFont="1" applyFill="1"/>
    <xf numFmtId="0" fontId="0" fillId="6" borderId="0" xfId="0" applyFont="1" applyFill="1"/>
    <xf numFmtId="43" fontId="1" fillId="6" borderId="0" xfId="1" applyNumberFormat="1" applyFont="1" applyFill="1"/>
    <xf numFmtId="168" fontId="0" fillId="0" borderId="0" xfId="0" applyNumberFormat="1"/>
    <xf numFmtId="168" fontId="0" fillId="0" borderId="1" xfId="0" applyNumberFormat="1" applyBorder="1"/>
    <xf numFmtId="0" fontId="0" fillId="0" borderId="1" xfId="0" applyFont="1" applyBorder="1"/>
    <xf numFmtId="0" fontId="0" fillId="8" borderId="2" xfId="0" applyFont="1" applyFill="1" applyBorder="1"/>
    <xf numFmtId="0" fontId="4" fillId="2" borderId="2" xfId="0" applyFont="1" applyFill="1" applyBorder="1"/>
    <xf numFmtId="0" fontId="0" fillId="9" borderId="2" xfId="0" applyFont="1" applyFill="1" applyBorder="1"/>
    <xf numFmtId="43" fontId="1" fillId="7" borderId="1" xfId="1" applyFont="1" applyFill="1" applyBorder="1" applyAlignment="1">
      <alignment vertical="center"/>
    </xf>
    <xf numFmtId="164" fontId="1" fillId="7" borderId="1" xfId="1" applyNumberFormat="1" applyFont="1" applyFill="1" applyBorder="1" applyAlignment="1">
      <alignment vertical="center"/>
    </xf>
    <xf numFmtId="0" fontId="0" fillId="4" borderId="1" xfId="0" applyFont="1" applyFill="1" applyBorder="1"/>
    <xf numFmtId="43" fontId="1" fillId="4" borderId="0" xfId="1" applyFont="1" applyFill="1" applyBorder="1" applyAlignment="1">
      <alignment vertical="center"/>
    </xf>
    <xf numFmtId="43" fontId="1" fillId="4" borderId="5" xfId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164" fontId="1" fillId="4" borderId="5" xfId="1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2" fontId="0" fillId="0" borderId="5" xfId="0" applyNumberFormat="1" applyFont="1" applyBorder="1"/>
    <xf numFmtId="2" fontId="0" fillId="0" borderId="5" xfId="0" applyNumberFormat="1" applyFont="1" applyFill="1" applyBorder="1" applyAlignment="1">
      <alignment vertical="center"/>
    </xf>
    <xf numFmtId="0" fontId="0" fillId="7" borderId="1" xfId="0" applyFont="1" applyFill="1" applyBorder="1"/>
    <xf numFmtId="164" fontId="0" fillId="7" borderId="1" xfId="0" applyNumberFormat="1" applyFont="1" applyFill="1" applyBorder="1"/>
    <xf numFmtId="166" fontId="0" fillId="7" borderId="1" xfId="0" applyNumberFormat="1" applyFont="1" applyFill="1" applyBorder="1"/>
    <xf numFmtId="164" fontId="1" fillId="0" borderId="4" xfId="1" applyNumberFormat="1" applyFont="1" applyFill="1" applyBorder="1" applyAlignment="1">
      <alignment vertical="center"/>
    </xf>
    <xf numFmtId="43" fontId="0" fillId="0" borderId="1" xfId="0" applyNumberFormat="1" applyFont="1" applyBorder="1"/>
    <xf numFmtId="43" fontId="1" fillId="4" borderId="1" xfId="1" applyNumberFormat="1" applyFont="1" applyFill="1" applyBorder="1" applyAlignment="1">
      <alignment vertical="center"/>
    </xf>
    <xf numFmtId="43" fontId="1" fillId="4" borderId="1" xfId="1" applyNumberFormat="1" applyFont="1" applyFill="1" applyBorder="1"/>
    <xf numFmtId="43" fontId="0" fillId="4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/>
    <xf numFmtId="168" fontId="0" fillId="7" borderId="1" xfId="0" applyNumberFormat="1" applyFill="1" applyBorder="1"/>
    <xf numFmtId="169" fontId="0" fillId="4" borderId="1" xfId="0" applyNumberFormat="1" applyFill="1" applyBorder="1"/>
    <xf numFmtId="168" fontId="0" fillId="4" borderId="1" xfId="0" applyNumberFormat="1" applyFill="1" applyBorder="1"/>
    <xf numFmtId="168" fontId="0" fillId="4" borderId="1" xfId="0" applyNumberFormat="1" applyFont="1" applyFill="1" applyBorder="1" applyAlignment="1">
      <alignment vertical="center"/>
    </xf>
    <xf numFmtId="168" fontId="0" fillId="0" borderId="1" xfId="0" applyNumberFormat="1" applyBorder="1" applyAlignment="1">
      <alignment vertical="center"/>
    </xf>
    <xf numFmtId="167" fontId="0" fillId="0" borderId="0" xfId="0" applyNumberFormat="1" applyFont="1"/>
    <xf numFmtId="167" fontId="0" fillId="4" borderId="1" xfId="0" applyNumberFormat="1" applyFill="1" applyBorder="1"/>
    <xf numFmtId="167" fontId="0" fillId="4" borderId="1" xfId="0" applyNumberFormat="1" applyFont="1" applyFill="1" applyBorder="1" applyAlignment="1">
      <alignment vertical="center"/>
    </xf>
    <xf numFmtId="167" fontId="0" fillId="0" borderId="1" xfId="0" applyNumberFormat="1" applyBorder="1" applyAlignment="1">
      <alignment vertical="center"/>
    </xf>
    <xf numFmtId="43" fontId="1" fillId="4" borderId="4" xfId="1" applyFont="1" applyFill="1" applyBorder="1" applyAlignment="1">
      <alignment vertical="center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ont="1" applyBorder="1"/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43" fontId="1" fillId="0" borderId="5" xfId="1" applyFont="1" applyBorder="1" applyAlignment="1">
      <alignment horizontal="center" vertical="center"/>
    </xf>
    <xf numFmtId="43" fontId="1" fillId="0" borderId="6" xfId="1" applyFont="1" applyBorder="1" applyAlignment="1">
      <alignment horizontal="center" vertical="center"/>
    </xf>
    <xf numFmtId="43" fontId="1" fillId="4" borderId="1" xfId="1" applyFont="1" applyFill="1" applyBorder="1" applyAlignment="1">
      <alignment horizontal="center" vertical="center" wrapText="1"/>
    </xf>
    <xf numFmtId="43" fontId="1" fillId="4" borderId="1" xfId="1" applyFont="1" applyFill="1" applyBorder="1" applyAlignment="1">
      <alignment horizontal="center" vertical="center"/>
    </xf>
    <xf numFmtId="43" fontId="1" fillId="4" borderId="8" xfId="1" applyFont="1" applyFill="1" applyBorder="1" applyAlignment="1">
      <alignment horizontal="center" vertical="center" wrapText="1"/>
    </xf>
    <xf numFmtId="43" fontId="1" fillId="4" borderId="9" xfId="1" applyFont="1" applyFill="1" applyBorder="1" applyAlignment="1">
      <alignment horizontal="center" vertical="center" wrapText="1"/>
    </xf>
    <xf numFmtId="43" fontId="1" fillId="0" borderId="1" xfId="1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4C62-DF10-486C-9FD6-613D52BA9CEE}">
  <dimension ref="A1:N10"/>
  <sheetViews>
    <sheetView workbookViewId="0">
      <selection activeCell="A9" sqref="A9:N9"/>
    </sheetView>
  </sheetViews>
  <sheetFormatPr defaultRowHeight="15" x14ac:dyDescent="0.25"/>
  <sheetData>
    <row r="1" spans="1:14" x14ac:dyDescent="0.25">
      <c r="A1" s="118" t="s">
        <v>251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x14ac:dyDescent="0.25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5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</row>
    <row r="5" spans="1:14" x14ac:dyDescent="0.25">
      <c r="A5" s="119" t="s">
        <v>250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x14ac:dyDescent="0.25">
      <c r="A6" s="118" t="s">
        <v>256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</row>
    <row r="7" spans="1:14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</row>
    <row r="8" spans="1:14" x14ac:dyDescent="0.25">
      <c r="A8" s="119" t="s">
        <v>263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</row>
    <row r="9" spans="1:14" x14ac:dyDescent="0.25">
      <c r="A9" s="119" t="s">
        <v>266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</row>
    <row r="10" spans="1:14" x14ac:dyDescent="0.25">
      <c r="A10" s="117" t="s">
        <v>278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</row>
  </sheetData>
  <mergeCells count="6">
    <mergeCell ref="A10:N10"/>
    <mergeCell ref="A1:N4"/>
    <mergeCell ref="A5:N5"/>
    <mergeCell ref="A6:N7"/>
    <mergeCell ref="A8:N8"/>
    <mergeCell ref="A9:N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5AEF-FFF2-4525-91A3-213D40FA7E48}">
  <dimension ref="A1:AA201"/>
  <sheetViews>
    <sheetView topLeftCell="A151" zoomScale="90" zoomScaleNormal="90" workbookViewId="0">
      <selection activeCell="W4" sqref="W4"/>
    </sheetView>
  </sheetViews>
  <sheetFormatPr defaultRowHeight="15" x14ac:dyDescent="0.25"/>
  <cols>
    <col min="1" max="1" width="40" style="34" bestFit="1" customWidth="1"/>
    <col min="2" max="2" width="17.5703125" style="62" bestFit="1" customWidth="1"/>
    <col min="3" max="3" width="9.7109375" style="62" bestFit="1" customWidth="1"/>
    <col min="4" max="4" width="16" style="62" bestFit="1" customWidth="1"/>
    <col min="5" max="5" width="13.28515625" style="62" bestFit="1" customWidth="1"/>
    <col min="6" max="6" width="16" style="62" bestFit="1" customWidth="1"/>
    <col min="7" max="7" width="13.28515625" style="34" bestFit="1" customWidth="1"/>
    <col min="8" max="9" width="13.28515625" style="34" customWidth="1"/>
    <col min="10" max="11" width="8.42578125" style="34" bestFit="1" customWidth="1"/>
    <col min="12" max="17" width="7.28515625" style="34" bestFit="1" customWidth="1"/>
    <col min="18" max="19" width="7.7109375" style="34" bestFit="1" customWidth="1"/>
    <col min="20" max="22" width="7.28515625" style="34" bestFit="1" customWidth="1"/>
    <col min="23" max="23" width="10.5703125" style="34" bestFit="1" customWidth="1"/>
    <col min="24" max="24" width="12.5703125" style="34" customWidth="1"/>
    <col min="25" max="25" width="17.42578125" style="34" customWidth="1"/>
    <col min="26" max="16384" width="9.140625" style="34"/>
  </cols>
  <sheetData>
    <row r="1" spans="1:27" x14ac:dyDescent="0.25">
      <c r="A1" s="129" t="s">
        <v>237</v>
      </c>
      <c r="B1" s="132" t="s">
        <v>206</v>
      </c>
      <c r="C1" s="133" t="s">
        <v>240</v>
      </c>
      <c r="D1" s="131" t="s">
        <v>238</v>
      </c>
      <c r="E1" s="121" t="s">
        <v>241</v>
      </c>
      <c r="F1" s="131" t="s">
        <v>239</v>
      </c>
      <c r="G1" s="121" t="s">
        <v>242</v>
      </c>
      <c r="H1" s="122" t="s">
        <v>243</v>
      </c>
      <c r="I1" s="122" t="s">
        <v>255</v>
      </c>
      <c r="J1" s="123" t="s">
        <v>244</v>
      </c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4" t="s">
        <v>245</v>
      </c>
    </row>
    <row r="2" spans="1:27" x14ac:dyDescent="0.25">
      <c r="A2" s="130"/>
      <c r="B2" s="132"/>
      <c r="C2" s="134"/>
      <c r="D2" s="131"/>
      <c r="E2" s="121"/>
      <c r="F2" s="131"/>
      <c r="G2" s="121"/>
      <c r="H2" s="122"/>
      <c r="I2" s="122"/>
      <c r="J2" s="35">
        <v>2007</v>
      </c>
      <c r="K2" s="36">
        <v>2008</v>
      </c>
      <c r="L2" s="36">
        <v>2009</v>
      </c>
      <c r="M2" s="36">
        <v>2010</v>
      </c>
      <c r="N2" s="36">
        <v>2011</v>
      </c>
      <c r="O2" s="36">
        <v>2012</v>
      </c>
      <c r="P2" s="36">
        <v>2013</v>
      </c>
      <c r="Q2" s="36">
        <v>2014</v>
      </c>
      <c r="R2" s="36">
        <v>2015</v>
      </c>
      <c r="S2" s="36">
        <v>2016</v>
      </c>
      <c r="T2" s="36">
        <v>2017</v>
      </c>
      <c r="U2" s="36">
        <v>2018</v>
      </c>
      <c r="V2" s="36">
        <v>2019</v>
      </c>
      <c r="W2" s="125"/>
      <c r="X2" s="37"/>
      <c r="Y2" s="37"/>
      <c r="Z2" s="37"/>
      <c r="AA2" s="37"/>
    </row>
    <row r="3" spans="1:27" x14ac:dyDescent="0.25">
      <c r="A3" s="38" t="s">
        <v>212</v>
      </c>
      <c r="B3" s="2"/>
      <c r="C3" s="2"/>
      <c r="D3" s="1">
        <v>22.141749469295004</v>
      </c>
      <c r="E3" s="1"/>
      <c r="F3" s="1">
        <v>22.082799999999999</v>
      </c>
      <c r="G3" s="3"/>
      <c r="H3" s="3">
        <f t="shared" ref="H3:H34" si="0">((D3*5)+(F3*8))/13</f>
        <v>22.10547287280577</v>
      </c>
      <c r="I3" s="3"/>
      <c r="J3" s="38">
        <v>10.79</v>
      </c>
      <c r="K3" s="38">
        <v>11.11</v>
      </c>
      <c r="L3" s="38">
        <v>3.18</v>
      </c>
      <c r="M3" s="38">
        <v>10.39</v>
      </c>
      <c r="N3" s="38">
        <v>7.18</v>
      </c>
      <c r="O3" s="3">
        <v>9.86</v>
      </c>
      <c r="P3" s="3">
        <v>8.48</v>
      </c>
      <c r="Q3" s="3">
        <v>8.0299999999999994</v>
      </c>
      <c r="R3" s="3">
        <v>12.03</v>
      </c>
      <c r="S3" s="3">
        <v>8.6199999999999992</v>
      </c>
      <c r="T3" s="3">
        <v>-1.87</v>
      </c>
      <c r="U3" s="3">
        <v>4.04</v>
      </c>
      <c r="V3" s="3">
        <v>6.37</v>
      </c>
      <c r="W3" s="3">
        <f>(100*(1+J3/100)*(1+K3/100)*(1+L3/100)*(1+M3/100)*(1+N3/100)*(1+O3/100)*(1+P3/100)*(1+Q3/100)*(1+R3/100)*(1+S3/100)*(1+T3/100)*(1+U3/100)*(1+V3/100))-100</f>
        <v>155.67708303566533</v>
      </c>
      <c r="X3" s="39"/>
      <c r="Y3" s="37"/>
      <c r="Z3" s="37"/>
      <c r="AA3" s="37"/>
    </row>
    <row r="4" spans="1:27" x14ac:dyDescent="0.25">
      <c r="A4" s="7" t="s">
        <v>0</v>
      </c>
      <c r="B4" s="9"/>
      <c r="C4" s="9"/>
      <c r="D4" s="40">
        <v>15.518100587975153</v>
      </c>
      <c r="E4" s="9">
        <v>100</v>
      </c>
      <c r="F4" s="40">
        <v>15.0242</v>
      </c>
      <c r="G4" s="14">
        <v>100</v>
      </c>
      <c r="H4" s="3">
        <f t="shared" si="0"/>
        <v>15.214161764605828</v>
      </c>
      <c r="I4" s="14">
        <f t="shared" ref="I4:I35" si="1">((E4*5)+(G4*8))/13</f>
        <v>100</v>
      </c>
      <c r="J4" s="7">
        <v>12.39</v>
      </c>
      <c r="K4" s="7">
        <v>10.68</v>
      </c>
      <c r="L4" s="7">
        <v>0.88</v>
      </c>
      <c r="M4" s="7">
        <v>10.7</v>
      </c>
      <c r="N4" s="7">
        <v>5.43</v>
      </c>
      <c r="O4" s="38">
        <v>10.039999999999999</v>
      </c>
      <c r="P4" s="38">
        <v>7.64</v>
      </c>
      <c r="Q4" s="38">
        <v>7.1</v>
      </c>
      <c r="R4" s="38">
        <v>12.92</v>
      </c>
      <c r="S4" s="38">
        <v>9.36</v>
      </c>
      <c r="T4" s="38">
        <v>-4.8499999999999996</v>
      </c>
      <c r="U4" s="38">
        <v>4.53</v>
      </c>
      <c r="V4" s="38">
        <v>7.84</v>
      </c>
      <c r="W4" s="3">
        <f t="shared" ref="W4:W67" si="2">(100*(1+J4/100)*(1+K4/100)*(1+L4/100)*(1+M4/100)*(1+N4/100)*(1+O4/100)*(1+P4/100)*(1+Q4/100)*(1+R4/100)*(1+S4/100)*(1+T4/100)*(1+U4/100)*(1+V4/100))-100</f>
        <v>146.08574526118795</v>
      </c>
      <c r="X4" s="41"/>
      <c r="Y4" s="37"/>
      <c r="Z4" s="37"/>
      <c r="AA4" s="37"/>
    </row>
    <row r="5" spans="1:27" s="77" customFormat="1" x14ac:dyDescent="0.25">
      <c r="A5" s="44" t="s">
        <v>164</v>
      </c>
      <c r="B5" s="12"/>
      <c r="C5" s="12"/>
      <c r="D5" s="12">
        <v>1.2364497435944133</v>
      </c>
      <c r="E5" s="12">
        <f t="shared" ref="E5:E36" si="3">D5/$D$4*100</f>
        <v>7.9677904946210232</v>
      </c>
      <c r="F5" s="12">
        <v>1.0944</v>
      </c>
      <c r="G5" s="12">
        <f>F5/$F$4*100</f>
        <v>7.2842480797646463</v>
      </c>
      <c r="H5" s="12">
        <f t="shared" si="0"/>
        <v>1.1490345167670821</v>
      </c>
      <c r="I5" s="45">
        <f t="shared" si="1"/>
        <v>7.5471490085555608</v>
      </c>
      <c r="J5" s="44">
        <v>34.44</v>
      </c>
      <c r="K5" s="44">
        <v>11.62</v>
      </c>
      <c r="L5" s="44">
        <v>-23.25</v>
      </c>
      <c r="M5" s="44">
        <v>17.93</v>
      </c>
      <c r="N5" s="44">
        <v>-5.21</v>
      </c>
      <c r="O5" s="46">
        <v>34.909999999999997</v>
      </c>
      <c r="P5" s="46">
        <v>-6.24</v>
      </c>
      <c r="Q5" s="46">
        <v>3.69</v>
      </c>
      <c r="R5" s="46">
        <v>13.74</v>
      </c>
      <c r="S5" s="46">
        <v>31.19</v>
      </c>
      <c r="T5" s="46">
        <v>-24.55</v>
      </c>
      <c r="U5" s="46">
        <v>3.47</v>
      </c>
      <c r="V5" s="46">
        <v>12.92</v>
      </c>
      <c r="W5" s="12">
        <f t="shared" si="2"/>
        <v>122.12265813883639</v>
      </c>
      <c r="X5" s="74"/>
      <c r="Y5" s="78"/>
    </row>
    <row r="6" spans="1:27" x14ac:dyDescent="0.25">
      <c r="A6" s="16" t="s">
        <v>1</v>
      </c>
      <c r="B6" s="10" t="s">
        <v>191</v>
      </c>
      <c r="C6" s="9" t="s">
        <v>208</v>
      </c>
      <c r="D6" s="9">
        <v>0.77430953855309248</v>
      </c>
      <c r="E6" s="1">
        <f t="shared" si="3"/>
        <v>4.9897185171817906</v>
      </c>
      <c r="F6" s="9">
        <v>0.69079999999999997</v>
      </c>
      <c r="G6" s="1">
        <f t="shared" ref="G6:G69" si="4">F6/$F$4*100</f>
        <v>4.597915363214014</v>
      </c>
      <c r="H6" s="1">
        <f t="shared" si="0"/>
        <v>0.722919053289651</v>
      </c>
      <c r="I6" s="9">
        <f t="shared" si="1"/>
        <v>4.7486088839708511</v>
      </c>
      <c r="J6" s="18">
        <v>-1.9</v>
      </c>
      <c r="K6" s="18">
        <v>33.950000000000003</v>
      </c>
      <c r="L6" s="18">
        <v>-13.14</v>
      </c>
      <c r="M6" s="18">
        <v>1.07</v>
      </c>
      <c r="N6" s="18">
        <v>-5.08</v>
      </c>
      <c r="O6" s="21">
        <v>36.67</v>
      </c>
      <c r="P6" s="21">
        <v>-4.87</v>
      </c>
      <c r="Q6" s="21">
        <v>8.6300000000000008</v>
      </c>
      <c r="R6" s="21">
        <v>9.65</v>
      </c>
      <c r="S6" s="21">
        <v>16.16</v>
      </c>
      <c r="T6" s="21">
        <v>-10.86</v>
      </c>
      <c r="U6" s="21">
        <v>5.31</v>
      </c>
      <c r="V6" s="21">
        <v>1.17</v>
      </c>
      <c r="W6" s="3">
        <f t="shared" si="2"/>
        <v>87.0730591460526</v>
      </c>
      <c r="X6" s="41"/>
      <c r="Y6" s="39"/>
      <c r="Z6" s="42"/>
      <c r="AA6" s="37"/>
    </row>
    <row r="7" spans="1:27" x14ac:dyDescent="0.25">
      <c r="A7" s="16" t="s">
        <v>2</v>
      </c>
      <c r="B7" s="10" t="s">
        <v>192</v>
      </c>
      <c r="C7" s="9" t="s">
        <v>208</v>
      </c>
      <c r="D7" s="9">
        <v>2.6913418902064931E-2</v>
      </c>
      <c r="E7" s="1">
        <f t="shared" si="3"/>
        <v>0.17343242975831663</v>
      </c>
      <c r="F7" s="9">
        <v>2.4799999999999999E-2</v>
      </c>
      <c r="G7" s="1">
        <f t="shared" si="4"/>
        <v>0.16506702519934505</v>
      </c>
      <c r="H7" s="1">
        <f t="shared" si="0"/>
        <v>2.5612853423871131E-2</v>
      </c>
      <c r="I7" s="9">
        <f t="shared" si="1"/>
        <v>0.16828448849125721</v>
      </c>
      <c r="J7" s="18">
        <v>136.1</v>
      </c>
      <c r="K7" s="18">
        <v>-12.41</v>
      </c>
      <c r="L7" s="18">
        <v>-31.4</v>
      </c>
      <c r="M7" s="18">
        <v>36.06</v>
      </c>
      <c r="N7" s="18">
        <v>3.75</v>
      </c>
      <c r="O7" s="21">
        <v>53.8</v>
      </c>
      <c r="P7" s="21">
        <v>-14.05</v>
      </c>
      <c r="Q7" s="21">
        <v>-21.92</v>
      </c>
      <c r="R7" s="21">
        <v>33.020000000000003</v>
      </c>
      <c r="S7" s="21">
        <v>101.59</v>
      </c>
      <c r="T7" s="21">
        <v>-44.62</v>
      </c>
      <c r="U7" s="21">
        <v>2.46</v>
      </c>
      <c r="V7" s="21">
        <v>12.62</v>
      </c>
      <c r="W7" s="3">
        <f t="shared" si="2"/>
        <v>254.19626446866238</v>
      </c>
      <c r="X7" s="41"/>
      <c r="Y7" s="39"/>
      <c r="Z7" s="42"/>
      <c r="AA7" s="37"/>
    </row>
    <row r="8" spans="1:27" x14ac:dyDescent="0.25">
      <c r="A8" s="16" t="s">
        <v>3</v>
      </c>
      <c r="B8" s="10" t="s">
        <v>192</v>
      </c>
      <c r="C8" s="9" t="s">
        <v>208</v>
      </c>
      <c r="D8" s="9">
        <v>0.13114616029834625</v>
      </c>
      <c r="E8" s="1">
        <f t="shared" si="3"/>
        <v>0.845117348961962</v>
      </c>
      <c r="F8" s="9">
        <v>0.1033</v>
      </c>
      <c r="G8" s="1">
        <f t="shared" si="4"/>
        <v>0.68755740738275584</v>
      </c>
      <c r="H8" s="1">
        <f t="shared" si="0"/>
        <v>0.11401006165321011</v>
      </c>
      <c r="I8" s="9">
        <f t="shared" si="1"/>
        <v>0.74815738491321981</v>
      </c>
      <c r="J8" s="18">
        <v>39.020000000000003</v>
      </c>
      <c r="K8" s="18">
        <v>65.48</v>
      </c>
      <c r="L8" s="18">
        <v>-44.29</v>
      </c>
      <c r="M8" s="18">
        <v>30.08</v>
      </c>
      <c r="N8" s="18">
        <v>-11.05</v>
      </c>
      <c r="O8" s="21">
        <v>44.2</v>
      </c>
      <c r="P8" s="21">
        <v>21.51</v>
      </c>
      <c r="Q8" s="21">
        <v>-7.19</v>
      </c>
      <c r="R8" s="21">
        <v>-2.13</v>
      </c>
      <c r="S8" s="21">
        <v>78.05</v>
      </c>
      <c r="T8" s="21">
        <v>-36.090000000000003</v>
      </c>
      <c r="U8" s="21">
        <v>-3.69</v>
      </c>
      <c r="V8" s="21">
        <v>7.76</v>
      </c>
      <c r="W8" s="3">
        <f t="shared" si="2"/>
        <v>178.72366172634884</v>
      </c>
      <c r="X8" s="41"/>
      <c r="Y8" s="39"/>
      <c r="Z8" s="42"/>
      <c r="AA8" s="37"/>
    </row>
    <row r="9" spans="1:27" x14ac:dyDescent="0.25">
      <c r="A9" s="16" t="s">
        <v>4</v>
      </c>
      <c r="B9" s="10" t="s">
        <v>192</v>
      </c>
      <c r="C9" s="9" t="s">
        <v>208</v>
      </c>
      <c r="D9" s="9">
        <v>2.8950726233825844E-2</v>
      </c>
      <c r="E9" s="1">
        <f t="shared" si="3"/>
        <v>0.1865610167281653</v>
      </c>
      <c r="F9" s="9">
        <v>3.6200000000000003E-2</v>
      </c>
      <c r="G9" s="1">
        <f t="shared" si="4"/>
        <v>0.24094460936356013</v>
      </c>
      <c r="H9" s="1">
        <f t="shared" si="0"/>
        <v>3.3411817782240713E-2</v>
      </c>
      <c r="I9" s="9">
        <f t="shared" si="1"/>
        <v>0.22002784296533134</v>
      </c>
      <c r="J9" s="18">
        <v>58.47</v>
      </c>
      <c r="K9" s="18">
        <v>-17.809999999999999</v>
      </c>
      <c r="L9" s="18">
        <v>-22.78</v>
      </c>
      <c r="M9" s="18">
        <v>70.2</v>
      </c>
      <c r="N9" s="18">
        <v>-21</v>
      </c>
      <c r="O9" s="21">
        <v>2.39</v>
      </c>
      <c r="P9" s="21">
        <v>-0.18</v>
      </c>
      <c r="Q9" s="21">
        <v>9.94</v>
      </c>
      <c r="R9" s="21">
        <v>22.64</v>
      </c>
      <c r="S9" s="21">
        <v>58.35</v>
      </c>
      <c r="T9" s="21">
        <v>-32.42</v>
      </c>
      <c r="U9" s="21">
        <v>-16.73</v>
      </c>
      <c r="V9" s="21">
        <v>32.15</v>
      </c>
      <c r="W9" s="3">
        <f t="shared" si="2"/>
        <v>119.45094380364736</v>
      </c>
      <c r="X9" s="41"/>
      <c r="Y9" s="39"/>
      <c r="Z9" s="42"/>
      <c r="AA9" s="37"/>
    </row>
    <row r="10" spans="1:27" x14ac:dyDescent="0.25">
      <c r="A10" s="16" t="s">
        <v>5</v>
      </c>
      <c r="B10" s="10" t="s">
        <v>192</v>
      </c>
      <c r="C10" s="9" t="s">
        <v>208</v>
      </c>
      <c r="D10" s="9">
        <v>0.27103201201137622</v>
      </c>
      <c r="E10" s="1">
        <f t="shared" si="3"/>
        <v>1.7465540352367395</v>
      </c>
      <c r="F10" s="9">
        <v>0.23930000000000001</v>
      </c>
      <c r="G10" s="1">
        <f t="shared" si="4"/>
        <v>1.5927636746049707</v>
      </c>
      <c r="H10" s="1">
        <f t="shared" si="0"/>
        <v>0.25150462000437551</v>
      </c>
      <c r="I10" s="9">
        <f t="shared" si="1"/>
        <v>1.6519138133094973</v>
      </c>
      <c r="J10" s="18">
        <v>144.41999999999999</v>
      </c>
      <c r="K10" s="18">
        <v>-29.5</v>
      </c>
      <c r="L10" s="18">
        <v>-35.85</v>
      </c>
      <c r="M10" s="18">
        <v>63.62</v>
      </c>
      <c r="N10" s="18">
        <v>-2.74</v>
      </c>
      <c r="O10" s="21">
        <v>31.53</v>
      </c>
      <c r="P10" s="21">
        <v>-17.32</v>
      </c>
      <c r="Q10" s="21">
        <v>-3.72</v>
      </c>
      <c r="R10" s="21">
        <v>30.38</v>
      </c>
      <c r="S10" s="21">
        <v>46.39</v>
      </c>
      <c r="T10" s="21">
        <v>-46.06</v>
      </c>
      <c r="U10" s="21">
        <v>4.55</v>
      </c>
      <c r="V10" s="21">
        <v>55.99</v>
      </c>
      <c r="W10" s="3">
        <f t="shared" si="2"/>
        <v>209.24925746908622</v>
      </c>
      <c r="X10" s="41"/>
      <c r="Y10" s="39"/>
      <c r="Z10" s="42"/>
      <c r="AA10" s="37"/>
    </row>
    <row r="11" spans="1:27" x14ac:dyDescent="0.25">
      <c r="A11" s="8" t="s">
        <v>6</v>
      </c>
      <c r="B11" s="10" t="s">
        <v>192</v>
      </c>
      <c r="C11" s="9" t="s">
        <v>208</v>
      </c>
      <c r="D11" s="9">
        <v>4.0978875957077008E-3</v>
      </c>
      <c r="E11" s="1">
        <f t="shared" si="3"/>
        <v>2.6407146754050041E-2</v>
      </c>
      <c r="F11" s="9"/>
      <c r="G11" s="1">
        <f t="shared" si="4"/>
        <v>0</v>
      </c>
      <c r="H11" s="1">
        <f t="shared" si="0"/>
        <v>1.5761106137337311E-3</v>
      </c>
      <c r="I11" s="9">
        <f t="shared" si="1"/>
        <v>1.0156594905403863E-2</v>
      </c>
      <c r="J11" s="18">
        <v>18.850000000000001</v>
      </c>
      <c r="K11" s="18">
        <v>27.4</v>
      </c>
      <c r="L11" s="18">
        <v>-17.760000000000002</v>
      </c>
      <c r="M11" s="18">
        <v>44.71</v>
      </c>
      <c r="N11" s="18">
        <v>11.42</v>
      </c>
      <c r="O11" s="21"/>
      <c r="P11" s="21"/>
      <c r="Q11" s="21"/>
      <c r="R11" s="21"/>
      <c r="S11" s="21"/>
      <c r="T11" s="21"/>
      <c r="U11" s="21"/>
      <c r="V11" s="21"/>
      <c r="W11" s="3">
        <f t="shared" si="2"/>
        <v>100.77674694420935</v>
      </c>
      <c r="X11" s="41"/>
      <c r="Y11" s="39"/>
      <c r="Z11" s="42"/>
      <c r="AA11" s="37"/>
    </row>
    <row r="12" spans="1:27" s="77" customFormat="1" x14ac:dyDescent="0.25">
      <c r="A12" s="44" t="s">
        <v>165</v>
      </c>
      <c r="B12" s="12"/>
      <c r="C12" s="12"/>
      <c r="D12" s="12">
        <v>0.74014772948439411</v>
      </c>
      <c r="E12" s="12">
        <f t="shared" si="3"/>
        <v>4.7695768260319724</v>
      </c>
      <c r="F12" s="12">
        <v>0.65580000000000005</v>
      </c>
      <c r="G12" s="12">
        <f t="shared" si="4"/>
        <v>4.3649578679730041</v>
      </c>
      <c r="H12" s="12">
        <f t="shared" si="0"/>
        <v>0.68824143441707464</v>
      </c>
      <c r="I12" s="45">
        <f t="shared" si="1"/>
        <v>4.5205805441495306</v>
      </c>
      <c r="J12" s="44">
        <v>9.07</v>
      </c>
      <c r="K12" s="44">
        <v>12.52</v>
      </c>
      <c r="L12" s="44">
        <v>-3.15</v>
      </c>
      <c r="M12" s="44">
        <v>9.08</v>
      </c>
      <c r="N12" s="44">
        <v>1.64</v>
      </c>
      <c r="O12" s="46">
        <v>17.79</v>
      </c>
      <c r="P12" s="46">
        <v>19.170000000000002</v>
      </c>
      <c r="Q12" s="46">
        <v>-6.73</v>
      </c>
      <c r="R12" s="46">
        <v>8.61</v>
      </c>
      <c r="S12" s="46">
        <v>17.23</v>
      </c>
      <c r="T12" s="46">
        <v>-4.1100000000000003</v>
      </c>
      <c r="U12" s="46">
        <v>3.36</v>
      </c>
      <c r="V12" s="46">
        <v>-1.46</v>
      </c>
      <c r="W12" s="12">
        <f t="shared" si="2"/>
        <v>114.54022962697135</v>
      </c>
      <c r="X12" s="74"/>
      <c r="Y12" s="75"/>
      <c r="Z12" s="76"/>
    </row>
    <row r="13" spans="1:27" x14ac:dyDescent="0.25">
      <c r="A13" s="16" t="s">
        <v>7</v>
      </c>
      <c r="B13" s="10" t="s">
        <v>191</v>
      </c>
      <c r="C13" s="9" t="s">
        <v>208</v>
      </c>
      <c r="D13" s="9">
        <v>8.4197601788530523E-3</v>
      </c>
      <c r="E13" s="1">
        <f t="shared" si="3"/>
        <v>5.4257672394374436E-2</v>
      </c>
      <c r="F13" s="9">
        <v>1.09E-2</v>
      </c>
      <c r="G13" s="1">
        <f t="shared" si="4"/>
        <v>7.254961994648633E-2</v>
      </c>
      <c r="H13" s="1">
        <f t="shared" si="0"/>
        <v>9.9460616072511738E-3</v>
      </c>
      <c r="I13" s="9">
        <f t="shared" si="1"/>
        <v>6.551425550336637E-2</v>
      </c>
      <c r="J13" s="18">
        <v>2.79</v>
      </c>
      <c r="K13" s="18">
        <v>11.9</v>
      </c>
      <c r="L13" s="18">
        <v>8.33</v>
      </c>
      <c r="M13" s="18">
        <v>6.31</v>
      </c>
      <c r="N13" s="18">
        <v>0.96</v>
      </c>
      <c r="O13" s="21">
        <v>9.0500000000000007</v>
      </c>
      <c r="P13" s="21">
        <v>17.91</v>
      </c>
      <c r="Q13" s="21">
        <v>-3.54</v>
      </c>
      <c r="R13" s="21">
        <v>8.06</v>
      </c>
      <c r="S13" s="21">
        <v>3.56</v>
      </c>
      <c r="T13" s="21">
        <v>12.63</v>
      </c>
      <c r="U13" s="21">
        <v>7.15</v>
      </c>
      <c r="V13" s="21">
        <v>-6.47</v>
      </c>
      <c r="W13" s="3">
        <f t="shared" si="2"/>
        <v>109.52262256547323</v>
      </c>
      <c r="X13" s="41"/>
      <c r="Y13" s="39"/>
      <c r="Z13" s="37"/>
      <c r="AA13" s="37"/>
    </row>
    <row r="14" spans="1:27" x14ac:dyDescent="0.25">
      <c r="A14" s="16" t="s">
        <v>8</v>
      </c>
      <c r="B14" s="10" t="s">
        <v>193</v>
      </c>
      <c r="C14" s="9" t="s">
        <v>208</v>
      </c>
      <c r="D14" s="9">
        <v>0.37232546588964044</v>
      </c>
      <c r="E14" s="1">
        <f t="shared" si="3"/>
        <v>2.3992979281121061</v>
      </c>
      <c r="F14" s="9">
        <v>0.30430000000000001</v>
      </c>
      <c r="G14" s="1">
        <f t="shared" si="4"/>
        <v>2.0253990229097059</v>
      </c>
      <c r="H14" s="1">
        <f t="shared" si="0"/>
        <v>0.3304636407267848</v>
      </c>
      <c r="I14" s="9">
        <f t="shared" si="1"/>
        <v>2.1692062941413983</v>
      </c>
      <c r="J14" s="18">
        <v>7.58</v>
      </c>
      <c r="K14" s="18">
        <v>13.75</v>
      </c>
      <c r="L14" s="18">
        <v>-4.5199999999999996</v>
      </c>
      <c r="M14" s="18">
        <v>5.71</v>
      </c>
      <c r="N14" s="18">
        <v>2.2200000000000002</v>
      </c>
      <c r="O14" s="21">
        <v>0.25</v>
      </c>
      <c r="P14" s="21">
        <v>16.8</v>
      </c>
      <c r="Q14" s="21">
        <v>5.83</v>
      </c>
      <c r="R14" s="21">
        <v>9.26</v>
      </c>
      <c r="S14" s="21">
        <v>9.16</v>
      </c>
      <c r="T14" s="21">
        <v>-2.9</v>
      </c>
      <c r="U14" s="21">
        <v>10.53</v>
      </c>
      <c r="V14" s="21">
        <v>2.95</v>
      </c>
      <c r="W14" s="3">
        <f t="shared" si="2"/>
        <v>106.1739537220659</v>
      </c>
      <c r="X14" s="41"/>
      <c r="Y14" s="39"/>
      <c r="Z14" s="37"/>
      <c r="AA14" s="37"/>
    </row>
    <row r="15" spans="1:27" x14ac:dyDescent="0.25">
      <c r="A15" s="16" t="s">
        <v>9</v>
      </c>
      <c r="B15" s="10" t="s">
        <v>194</v>
      </c>
      <c r="C15" s="9" t="s">
        <v>208</v>
      </c>
      <c r="D15" s="9">
        <v>2.3398269383291662E-2</v>
      </c>
      <c r="E15" s="1">
        <f t="shared" si="3"/>
        <v>0.15078049823586517</v>
      </c>
      <c r="F15" s="9">
        <v>2.81E-2</v>
      </c>
      <c r="G15" s="1">
        <f t="shared" si="4"/>
        <v>0.18703158903635467</v>
      </c>
      <c r="H15" s="1">
        <f t="shared" si="0"/>
        <v>2.6291642070496793E-2</v>
      </c>
      <c r="I15" s="9">
        <f t="shared" si="1"/>
        <v>0.17308886180539718</v>
      </c>
      <c r="J15" s="18">
        <v>12.48</v>
      </c>
      <c r="K15" s="18">
        <v>14.12</v>
      </c>
      <c r="L15" s="18">
        <v>-7.69</v>
      </c>
      <c r="M15" s="18">
        <v>-3.75</v>
      </c>
      <c r="N15" s="18">
        <v>18.079999999999998</v>
      </c>
      <c r="O15" s="21">
        <v>12.3</v>
      </c>
      <c r="P15" s="21">
        <v>3.66</v>
      </c>
      <c r="Q15" s="21">
        <v>3.26</v>
      </c>
      <c r="R15" s="21">
        <v>16.190000000000001</v>
      </c>
      <c r="S15" s="21">
        <v>26.77</v>
      </c>
      <c r="T15" s="21">
        <v>-11.03</v>
      </c>
      <c r="U15" s="21">
        <v>1.79</v>
      </c>
      <c r="V15" s="21">
        <v>-5.24</v>
      </c>
      <c r="W15" s="3">
        <f t="shared" si="2"/>
        <v>104.61854152218052</v>
      </c>
      <c r="X15" s="41"/>
      <c r="Y15" s="39"/>
      <c r="Z15" s="37"/>
      <c r="AA15" s="37"/>
    </row>
    <row r="16" spans="1:27" x14ac:dyDescent="0.25">
      <c r="A16" s="43" t="s">
        <v>150</v>
      </c>
      <c r="B16" s="10" t="s">
        <v>194</v>
      </c>
      <c r="C16" s="9" t="s">
        <v>208</v>
      </c>
      <c r="D16" s="9">
        <v>0</v>
      </c>
      <c r="E16" s="1">
        <f t="shared" si="3"/>
        <v>0</v>
      </c>
      <c r="F16" s="9">
        <v>4.1000000000000003E-3</v>
      </c>
      <c r="G16" s="1">
        <f t="shared" si="4"/>
        <v>2.7289306585375595E-2</v>
      </c>
      <c r="H16" s="1">
        <f t="shared" si="0"/>
        <v>2.5230769230769235E-3</v>
      </c>
      <c r="I16" s="9">
        <f t="shared" si="1"/>
        <v>1.6793419437154213E-2</v>
      </c>
      <c r="J16" s="18"/>
      <c r="K16" s="18"/>
      <c r="L16" s="18"/>
      <c r="M16" s="18"/>
      <c r="N16" s="18"/>
      <c r="O16" s="21">
        <v>1</v>
      </c>
      <c r="P16" s="21">
        <v>15.84</v>
      </c>
      <c r="Q16" s="21">
        <v>8.8000000000000007</v>
      </c>
      <c r="R16" s="21">
        <v>14.58</v>
      </c>
      <c r="S16" s="21">
        <v>11.4</v>
      </c>
      <c r="T16" s="21">
        <v>-2.96</v>
      </c>
      <c r="U16" s="21">
        <v>9.3800000000000008</v>
      </c>
      <c r="V16" s="21">
        <v>0.54</v>
      </c>
      <c r="W16" s="3">
        <f t="shared" si="2"/>
        <v>73.392542387617084</v>
      </c>
      <c r="X16" s="41"/>
      <c r="Y16" s="39"/>
      <c r="Z16" s="37"/>
      <c r="AA16" s="37"/>
    </row>
    <row r="17" spans="1:27" x14ac:dyDescent="0.25">
      <c r="A17" s="43" t="s">
        <v>151</v>
      </c>
      <c r="B17" s="10" t="s">
        <v>194</v>
      </c>
      <c r="C17" s="9" t="s">
        <v>208</v>
      </c>
      <c r="D17" s="9">
        <v>0</v>
      </c>
      <c r="E17" s="1">
        <f t="shared" si="3"/>
        <v>0</v>
      </c>
      <c r="F17" s="9">
        <v>5.1999999999999998E-3</v>
      </c>
      <c r="G17" s="1">
        <f t="shared" si="4"/>
        <v>3.4610827864378794E-2</v>
      </c>
      <c r="H17" s="1">
        <f t="shared" si="0"/>
        <v>3.1999999999999997E-3</v>
      </c>
      <c r="I17" s="9">
        <f t="shared" si="1"/>
        <v>2.1298970993463874E-2</v>
      </c>
      <c r="J17" s="18"/>
      <c r="K17" s="18"/>
      <c r="L17" s="18"/>
      <c r="M17" s="18"/>
      <c r="N17" s="18"/>
      <c r="O17" s="21">
        <v>14.43</v>
      </c>
      <c r="P17" s="21">
        <v>6.21</v>
      </c>
      <c r="Q17" s="21">
        <v>2.2000000000000002</v>
      </c>
      <c r="R17" s="21">
        <v>16.13</v>
      </c>
      <c r="S17" s="21">
        <v>16.940000000000001</v>
      </c>
      <c r="T17" s="21">
        <v>8.2799999999999994</v>
      </c>
      <c r="U17" s="21">
        <v>5</v>
      </c>
      <c r="V17" s="21">
        <v>2.74</v>
      </c>
      <c r="W17" s="3">
        <f t="shared" si="2"/>
        <v>97.033841936479632</v>
      </c>
      <c r="X17" s="41"/>
      <c r="Y17" s="39"/>
      <c r="Z17" s="37"/>
      <c r="AA17" s="37"/>
    </row>
    <row r="18" spans="1:27" x14ac:dyDescent="0.25">
      <c r="A18" s="16" t="s">
        <v>10</v>
      </c>
      <c r="B18" s="10" t="s">
        <v>193</v>
      </c>
      <c r="C18" s="9" t="s">
        <v>208</v>
      </c>
      <c r="D18" s="9">
        <v>0.10226649043964228</v>
      </c>
      <c r="E18" s="1">
        <f t="shared" si="3"/>
        <v>0.65901422574156876</v>
      </c>
      <c r="F18" s="9">
        <v>8.4699999999999998E-2</v>
      </c>
      <c r="G18" s="1">
        <f t="shared" si="4"/>
        <v>0.56375713848324693</v>
      </c>
      <c r="H18" s="1">
        <f t="shared" si="0"/>
        <v>9.1456342476785496E-2</v>
      </c>
      <c r="I18" s="9">
        <f t="shared" si="1"/>
        <v>0.60039447973644766</v>
      </c>
      <c r="J18" s="18">
        <v>11.12</v>
      </c>
      <c r="K18" s="18">
        <v>9.18</v>
      </c>
      <c r="L18" s="18">
        <v>-13.78</v>
      </c>
      <c r="M18" s="18">
        <v>16</v>
      </c>
      <c r="N18" s="18">
        <v>0.97</v>
      </c>
      <c r="O18" s="21">
        <v>7.3</v>
      </c>
      <c r="P18" s="21">
        <v>30.16</v>
      </c>
      <c r="Q18" s="21">
        <v>0.23</v>
      </c>
      <c r="R18" s="21">
        <v>5.54</v>
      </c>
      <c r="S18" s="21">
        <v>3.28</v>
      </c>
      <c r="T18" s="21">
        <v>-11.53</v>
      </c>
      <c r="U18" s="21">
        <v>18.100000000000001</v>
      </c>
      <c r="V18" s="21">
        <v>2.65</v>
      </c>
      <c r="W18" s="3">
        <f t="shared" si="2"/>
        <v>100.49653737509766</v>
      </c>
      <c r="X18" s="41"/>
      <c r="Y18" s="39"/>
      <c r="Z18" s="37"/>
      <c r="AA18" s="37"/>
    </row>
    <row r="19" spans="1:27" x14ac:dyDescent="0.25">
      <c r="A19" s="16" t="s">
        <v>11</v>
      </c>
      <c r="B19" s="10" t="s">
        <v>193</v>
      </c>
      <c r="C19" s="9" t="s">
        <v>208</v>
      </c>
      <c r="D19" s="9">
        <v>1.0921409711449828E-2</v>
      </c>
      <c r="E19" s="1">
        <f t="shared" si="3"/>
        <v>7.037852119551756E-2</v>
      </c>
      <c r="F19" s="9">
        <v>7.9000000000000008E-3</v>
      </c>
      <c r="G19" s="1">
        <f t="shared" si="4"/>
        <v>5.2581834640113949E-2</v>
      </c>
      <c r="H19" s="1">
        <f t="shared" si="0"/>
        <v>9.0620806582499339E-3</v>
      </c>
      <c r="I19" s="9">
        <f t="shared" si="1"/>
        <v>5.9426714084499954E-2</v>
      </c>
      <c r="J19" s="18">
        <v>3.16</v>
      </c>
      <c r="K19" s="18">
        <v>8.58</v>
      </c>
      <c r="L19" s="18">
        <v>2.8</v>
      </c>
      <c r="M19" s="18">
        <v>10.28</v>
      </c>
      <c r="N19" s="18">
        <v>5.14</v>
      </c>
      <c r="O19" s="21">
        <v>7.13</v>
      </c>
      <c r="P19" s="21">
        <v>8.77</v>
      </c>
      <c r="Q19" s="21">
        <v>14.58</v>
      </c>
      <c r="R19" s="21">
        <v>5.0999999999999996</v>
      </c>
      <c r="S19" s="21">
        <v>9.84</v>
      </c>
      <c r="T19" s="21">
        <v>3.88</v>
      </c>
      <c r="U19" s="21">
        <v>9.74</v>
      </c>
      <c r="V19" s="21">
        <v>0.49</v>
      </c>
      <c r="W19" s="3">
        <f t="shared" si="2"/>
        <v>135.73879008934071</v>
      </c>
      <c r="X19" s="41"/>
      <c r="Y19" s="39"/>
      <c r="Z19" s="37"/>
      <c r="AA19" s="37"/>
    </row>
    <row r="20" spans="1:27" x14ac:dyDescent="0.25">
      <c r="A20" s="16" t="s">
        <v>12</v>
      </c>
      <c r="B20" s="10" t="s">
        <v>220</v>
      </c>
      <c r="C20" s="9" t="s">
        <v>208</v>
      </c>
      <c r="D20" s="9">
        <v>0.10208977871330406</v>
      </c>
      <c r="E20" s="1">
        <f t="shared" si="3"/>
        <v>0.65787547989225292</v>
      </c>
      <c r="F20" s="9">
        <v>0.107</v>
      </c>
      <c r="G20" s="1">
        <f t="shared" si="4"/>
        <v>0.71218434259394847</v>
      </c>
      <c r="H20" s="1">
        <f t="shared" si="0"/>
        <v>0.1051114533512708</v>
      </c>
      <c r="I20" s="9">
        <f t="shared" si="1"/>
        <v>0.69129631847791173</v>
      </c>
      <c r="J20" s="18">
        <v>19.79</v>
      </c>
      <c r="K20" s="18">
        <v>12.09</v>
      </c>
      <c r="L20" s="18">
        <v>2.77</v>
      </c>
      <c r="M20" s="18">
        <v>17</v>
      </c>
      <c r="N20" s="18">
        <v>-3.67</v>
      </c>
      <c r="O20" s="21">
        <v>91.51</v>
      </c>
      <c r="P20" s="21">
        <v>25.19</v>
      </c>
      <c r="Q20" s="21">
        <v>-31.48</v>
      </c>
      <c r="R20" s="21">
        <v>8.6199999999999992</v>
      </c>
      <c r="S20" s="21">
        <v>46.58</v>
      </c>
      <c r="T20" s="21">
        <v>-3.93</v>
      </c>
      <c r="U20" s="21">
        <v>-13.26</v>
      </c>
      <c r="V20" s="21">
        <v>-12.17</v>
      </c>
      <c r="W20" s="3">
        <f t="shared" si="2"/>
        <v>197.72429100972749</v>
      </c>
      <c r="X20" s="41"/>
      <c r="Y20" s="39"/>
      <c r="Z20" s="37"/>
      <c r="AA20" s="37"/>
    </row>
    <row r="21" spans="1:27" x14ac:dyDescent="0.25">
      <c r="A21" s="16" t="s">
        <v>13</v>
      </c>
      <c r="B21" s="10" t="s">
        <v>193</v>
      </c>
      <c r="C21" s="9" t="s">
        <v>208</v>
      </c>
      <c r="D21" s="9">
        <v>0.12072655516821283</v>
      </c>
      <c r="E21" s="1">
        <f t="shared" si="3"/>
        <v>0.77797250046028721</v>
      </c>
      <c r="F21" s="9">
        <v>0.1037</v>
      </c>
      <c r="G21" s="1">
        <f t="shared" si="4"/>
        <v>0.69021977875693874</v>
      </c>
      <c r="H21" s="1">
        <f t="shared" si="0"/>
        <v>0.11024867506469724</v>
      </c>
      <c r="I21" s="9">
        <f t="shared" si="1"/>
        <v>0.72397082556591896</v>
      </c>
      <c r="J21" s="18">
        <v>1.66</v>
      </c>
      <c r="K21" s="18">
        <v>12.12</v>
      </c>
      <c r="L21" s="18">
        <v>1.76</v>
      </c>
      <c r="M21" s="18">
        <v>7.43</v>
      </c>
      <c r="N21" s="18">
        <v>4.08</v>
      </c>
      <c r="O21" s="21">
        <v>-0.39</v>
      </c>
      <c r="P21" s="21">
        <v>11.25</v>
      </c>
      <c r="Q21" s="21">
        <v>1.24</v>
      </c>
      <c r="R21" s="21">
        <v>7.28</v>
      </c>
      <c r="S21" s="21">
        <v>8.7200000000000006</v>
      </c>
      <c r="T21" s="21">
        <v>-2.6</v>
      </c>
      <c r="U21" s="21">
        <v>4.4800000000000004</v>
      </c>
      <c r="V21" s="21">
        <v>1.1200000000000001</v>
      </c>
      <c r="W21" s="3">
        <f t="shared" si="2"/>
        <v>74.628707088416633</v>
      </c>
      <c r="X21" s="41"/>
      <c r="Y21" s="39"/>
      <c r="Z21" s="37"/>
      <c r="AA21" s="37"/>
    </row>
    <row r="22" spans="1:27" x14ac:dyDescent="0.25">
      <c r="A22" s="44" t="s">
        <v>166</v>
      </c>
      <c r="B22" s="12"/>
      <c r="C22" s="12"/>
      <c r="D22" s="12">
        <v>0.57248782713200252</v>
      </c>
      <c r="E22" s="12">
        <f t="shared" si="3"/>
        <v>3.6891617236688012</v>
      </c>
      <c r="F22" s="12">
        <v>0.61399999999999999</v>
      </c>
      <c r="G22" s="12">
        <f t="shared" si="4"/>
        <v>4.0867400593708814</v>
      </c>
      <c r="H22" s="12">
        <f t="shared" si="0"/>
        <v>0.59803377966615479</v>
      </c>
      <c r="I22" s="45">
        <f t="shared" si="1"/>
        <v>3.9338253148700817</v>
      </c>
      <c r="J22" s="44">
        <v>25.8</v>
      </c>
      <c r="K22" s="44">
        <v>20.260000000000002</v>
      </c>
      <c r="L22" s="44">
        <v>20.85</v>
      </c>
      <c r="M22" s="44">
        <v>-23.2</v>
      </c>
      <c r="N22" s="44">
        <v>15.02</v>
      </c>
      <c r="O22" s="46">
        <v>25.81</v>
      </c>
      <c r="P22" s="46">
        <v>13.98</v>
      </c>
      <c r="Q22" s="46">
        <v>4.93</v>
      </c>
      <c r="R22" s="46">
        <v>40.909999999999997</v>
      </c>
      <c r="S22" s="46">
        <v>-26.55</v>
      </c>
      <c r="T22" s="46">
        <v>-4.43</v>
      </c>
      <c r="U22" s="46">
        <v>39.68</v>
      </c>
      <c r="V22" s="46">
        <v>-15.15</v>
      </c>
      <c r="W22" s="12">
        <f t="shared" si="2"/>
        <v>184.8838570039232</v>
      </c>
      <c r="X22" s="41"/>
      <c r="Y22" s="39"/>
      <c r="Z22" s="37"/>
      <c r="AA22" s="37"/>
    </row>
    <row r="23" spans="1:27" x14ac:dyDescent="0.25">
      <c r="A23" s="16" t="s">
        <v>14</v>
      </c>
      <c r="B23" s="10" t="s">
        <v>221</v>
      </c>
      <c r="C23" s="9" t="s">
        <v>208</v>
      </c>
      <c r="D23" s="9">
        <v>0.20728672476282123</v>
      </c>
      <c r="E23" s="1">
        <f t="shared" si="3"/>
        <v>1.3357738183721144</v>
      </c>
      <c r="F23" s="9">
        <v>0.17269999999999999</v>
      </c>
      <c r="G23" s="1">
        <f t="shared" si="4"/>
        <v>1.1494788408035035</v>
      </c>
      <c r="H23" s="1">
        <f t="shared" si="0"/>
        <v>0.18600258644723894</v>
      </c>
      <c r="I23" s="9">
        <f t="shared" si="1"/>
        <v>1.2211307552529693</v>
      </c>
      <c r="J23" s="18">
        <v>68.61</v>
      </c>
      <c r="K23" s="18">
        <v>-18.23</v>
      </c>
      <c r="L23" s="18">
        <v>51.5</v>
      </c>
      <c r="M23" s="18">
        <v>-22.32</v>
      </c>
      <c r="N23" s="18">
        <v>-7.81</v>
      </c>
      <c r="O23" s="21">
        <v>49.98</v>
      </c>
      <c r="P23" s="21">
        <v>24.79</v>
      </c>
      <c r="Q23" s="21">
        <v>3.75</v>
      </c>
      <c r="R23" s="21">
        <v>34.18</v>
      </c>
      <c r="S23" s="21">
        <v>-29.03</v>
      </c>
      <c r="T23" s="21">
        <v>-3.91</v>
      </c>
      <c r="U23" s="21">
        <v>23.76</v>
      </c>
      <c r="V23" s="21">
        <v>-2.21</v>
      </c>
      <c r="W23" s="3">
        <f t="shared" si="2"/>
        <v>221.66200389522282</v>
      </c>
      <c r="X23" s="41"/>
      <c r="Y23" s="39"/>
      <c r="Z23" s="37"/>
      <c r="AA23" s="37"/>
    </row>
    <row r="24" spans="1:27" x14ac:dyDescent="0.25">
      <c r="A24" s="16" t="s">
        <v>15</v>
      </c>
      <c r="B24" s="10" t="s">
        <v>195</v>
      </c>
      <c r="C24" s="9" t="s">
        <v>208</v>
      </c>
      <c r="D24" s="9">
        <v>5.5950497525517852E-3</v>
      </c>
      <c r="E24" s="1">
        <f t="shared" si="3"/>
        <v>3.6054990885207576E-2</v>
      </c>
      <c r="F24" s="9">
        <v>6.4000000000000003E-3</v>
      </c>
      <c r="G24" s="1">
        <f t="shared" si="4"/>
        <v>4.2597941986927755E-2</v>
      </c>
      <c r="H24" s="1">
        <f t="shared" si="0"/>
        <v>6.0904037509814562E-3</v>
      </c>
      <c r="I24" s="9">
        <f t="shared" si="1"/>
        <v>4.0081422332419993E-2</v>
      </c>
      <c r="J24" s="18">
        <v>-16.559999999999999</v>
      </c>
      <c r="K24" s="18">
        <v>3.05</v>
      </c>
      <c r="L24" s="18">
        <v>19.649999999999999</v>
      </c>
      <c r="M24" s="18">
        <v>27.66</v>
      </c>
      <c r="N24" s="18">
        <v>7.5</v>
      </c>
      <c r="O24" s="21">
        <v>30.33</v>
      </c>
      <c r="P24" s="21">
        <v>37.28</v>
      </c>
      <c r="Q24" s="21">
        <v>-17.899999999999999</v>
      </c>
      <c r="R24" s="21">
        <v>59.25</v>
      </c>
      <c r="S24" s="21">
        <v>12.23</v>
      </c>
      <c r="T24" s="21">
        <v>-41.82</v>
      </c>
      <c r="U24" s="21">
        <v>4.34</v>
      </c>
      <c r="V24" s="21">
        <v>20.85</v>
      </c>
      <c r="W24" s="3">
        <f t="shared" si="2"/>
        <v>171.92724936580061</v>
      </c>
      <c r="X24" s="41"/>
      <c r="Y24" s="39"/>
      <c r="Z24" s="37"/>
      <c r="AA24" s="37"/>
    </row>
    <row r="25" spans="1:27" x14ac:dyDescent="0.25">
      <c r="A25" s="16" t="s">
        <v>16</v>
      </c>
      <c r="B25" s="10" t="s">
        <v>220</v>
      </c>
      <c r="C25" s="9" t="s">
        <v>208</v>
      </c>
      <c r="D25" s="9">
        <v>4.5348167234330423E-3</v>
      </c>
      <c r="E25" s="1">
        <f t="shared" si="3"/>
        <v>2.9222756340083488E-2</v>
      </c>
      <c r="F25" s="9">
        <v>1.3899999999999999E-2</v>
      </c>
      <c r="G25" s="1">
        <f t="shared" si="4"/>
        <v>9.2517405252858717E-2</v>
      </c>
      <c r="H25" s="1">
        <f t="shared" si="0"/>
        <v>1.0298006432089632E-2</v>
      </c>
      <c r="I25" s="9">
        <f t="shared" si="1"/>
        <v>6.8173309517175942E-2</v>
      </c>
      <c r="J25" s="18">
        <v>74.25</v>
      </c>
      <c r="K25" s="18">
        <v>19.649999999999999</v>
      </c>
      <c r="L25" s="18">
        <v>-24.54</v>
      </c>
      <c r="M25" s="18">
        <v>7.46</v>
      </c>
      <c r="N25" s="18">
        <v>47.04</v>
      </c>
      <c r="O25" s="21">
        <v>49.91</v>
      </c>
      <c r="P25" s="21">
        <v>-1.72</v>
      </c>
      <c r="Q25" s="21">
        <v>3.18</v>
      </c>
      <c r="R25" s="21">
        <v>23.82</v>
      </c>
      <c r="S25" s="21">
        <v>10.93</v>
      </c>
      <c r="T25" s="21">
        <v>-17.3</v>
      </c>
      <c r="U25" s="21">
        <v>-11.61</v>
      </c>
      <c r="V25" s="21">
        <v>11.11</v>
      </c>
      <c r="W25" s="3">
        <f t="shared" si="2"/>
        <v>321.57757374838548</v>
      </c>
      <c r="X25" s="41"/>
      <c r="Y25" s="39"/>
      <c r="Z25" s="37"/>
      <c r="AA25" s="37"/>
    </row>
    <row r="26" spans="1:27" x14ac:dyDescent="0.25">
      <c r="A26" s="16" t="s">
        <v>17</v>
      </c>
      <c r="B26" s="10" t="s">
        <v>195</v>
      </c>
      <c r="C26" s="9" t="s">
        <v>208</v>
      </c>
      <c r="D26" s="9">
        <v>9.6862479949521175E-3</v>
      </c>
      <c r="E26" s="1">
        <f t="shared" si="3"/>
        <v>6.2419030860374182E-2</v>
      </c>
      <c r="F26" s="9">
        <v>1.11E-2</v>
      </c>
      <c r="G26" s="1">
        <f t="shared" si="4"/>
        <v>7.3880805633577823E-2</v>
      </c>
      <c r="H26" s="1">
        <f t="shared" si="0"/>
        <v>1.0556249228827736E-2</v>
      </c>
      <c r="I26" s="9">
        <f t="shared" si="1"/>
        <v>6.9472430720807193E-2</v>
      </c>
      <c r="J26" s="18">
        <v>57.96</v>
      </c>
      <c r="K26" s="18">
        <v>4.3499999999999996</v>
      </c>
      <c r="L26" s="18">
        <v>-11.83</v>
      </c>
      <c r="M26" s="18">
        <v>23.07</v>
      </c>
      <c r="N26" s="18">
        <v>16.170000000000002</v>
      </c>
      <c r="O26" s="21">
        <v>-7.0000000000000007E-2</v>
      </c>
      <c r="P26" s="21">
        <v>18.71</v>
      </c>
      <c r="Q26" s="21">
        <v>15</v>
      </c>
      <c r="R26" s="21">
        <v>-0.5</v>
      </c>
      <c r="S26" s="21">
        <v>15.76</v>
      </c>
      <c r="T26" s="21">
        <v>-17.27</v>
      </c>
      <c r="U26" s="21">
        <v>13.5</v>
      </c>
      <c r="V26" s="21">
        <v>-3.65</v>
      </c>
      <c r="W26" s="3">
        <f t="shared" si="2"/>
        <v>195.37915629816973</v>
      </c>
      <c r="X26" s="41"/>
      <c r="Y26" s="39"/>
      <c r="Z26" s="37"/>
      <c r="AA26" s="37"/>
    </row>
    <row r="27" spans="1:27" x14ac:dyDescent="0.25">
      <c r="A27" s="8" t="s">
        <v>18</v>
      </c>
      <c r="B27" s="10" t="s">
        <v>195</v>
      </c>
      <c r="C27" s="9" t="s">
        <v>208</v>
      </c>
      <c r="D27" s="9">
        <v>8.7860462719330772E-3</v>
      </c>
      <c r="E27" s="1">
        <f t="shared" si="3"/>
        <v>5.6618052074886731E-2</v>
      </c>
      <c r="F27" s="9"/>
      <c r="G27" s="1">
        <f t="shared" si="4"/>
        <v>0</v>
      </c>
      <c r="H27" s="1">
        <f t="shared" si="0"/>
        <v>3.3792485661281067E-3</v>
      </c>
      <c r="I27" s="9">
        <f t="shared" si="1"/>
        <v>2.1776173874956433E-2</v>
      </c>
      <c r="J27" s="18">
        <v>32.79</v>
      </c>
      <c r="K27" s="18">
        <v>-23.48</v>
      </c>
      <c r="L27" s="18">
        <v>8.66</v>
      </c>
      <c r="M27" s="18">
        <v>12.31</v>
      </c>
      <c r="N27" s="18">
        <v>13.53</v>
      </c>
      <c r="O27" s="21"/>
      <c r="P27" s="21"/>
      <c r="Q27" s="21"/>
      <c r="R27" s="21"/>
      <c r="S27" s="21"/>
      <c r="T27" s="21"/>
      <c r="U27" s="21"/>
      <c r="V27" s="21"/>
      <c r="W27" s="3">
        <f t="shared" si="2"/>
        <v>40.779396155992259</v>
      </c>
      <c r="X27" s="41"/>
      <c r="Y27" s="39"/>
      <c r="Z27" s="37"/>
      <c r="AA27" s="37"/>
    </row>
    <row r="28" spans="1:27" x14ac:dyDescent="0.25">
      <c r="A28" s="16" t="s">
        <v>19</v>
      </c>
      <c r="B28" s="10" t="s">
        <v>195</v>
      </c>
      <c r="C28" s="9" t="s">
        <v>208</v>
      </c>
      <c r="D28" s="9">
        <v>2.0598394623889446E-2</v>
      </c>
      <c r="E28" s="1">
        <f t="shared" si="3"/>
        <v>0.13273785994048118</v>
      </c>
      <c r="F28" s="9">
        <v>5.4999999999999997E-3</v>
      </c>
      <c r="G28" s="1">
        <f t="shared" si="4"/>
        <v>3.6607606395016042E-2</v>
      </c>
      <c r="H28" s="1">
        <f t="shared" si="0"/>
        <v>1.1307074855342094E-2</v>
      </c>
      <c r="I28" s="9">
        <f t="shared" si="1"/>
        <v>7.3580780835579562E-2</v>
      </c>
      <c r="J28" s="18">
        <v>-11.9</v>
      </c>
      <c r="K28" s="18">
        <v>26.35</v>
      </c>
      <c r="L28" s="18">
        <v>8.64</v>
      </c>
      <c r="M28" s="18">
        <v>-8.1</v>
      </c>
      <c r="N28" s="18">
        <v>27.13</v>
      </c>
      <c r="O28" s="21">
        <v>11.16</v>
      </c>
      <c r="P28" s="21">
        <v>-1.43</v>
      </c>
      <c r="Q28" s="21">
        <v>8.66</v>
      </c>
      <c r="R28" s="21">
        <v>30.11</v>
      </c>
      <c r="S28" s="21">
        <v>-3.69</v>
      </c>
      <c r="T28" s="21">
        <v>-22.94</v>
      </c>
      <c r="U28" s="21">
        <v>27.13</v>
      </c>
      <c r="V28" s="21">
        <v>15.47</v>
      </c>
      <c r="W28" s="3">
        <f t="shared" si="2"/>
        <v>138.44913018273647</v>
      </c>
      <c r="X28" s="41"/>
      <c r="Y28" s="39"/>
      <c r="Z28" s="37"/>
      <c r="AA28" s="37"/>
    </row>
    <row r="29" spans="1:27" x14ac:dyDescent="0.25">
      <c r="A29" s="16" t="s">
        <v>20</v>
      </c>
      <c r="B29" s="10" t="s">
        <v>195</v>
      </c>
      <c r="C29" s="9" t="s">
        <v>208</v>
      </c>
      <c r="D29" s="9">
        <v>6.6049931034669815E-3</v>
      </c>
      <c r="E29" s="1">
        <f t="shared" si="3"/>
        <v>4.2563154337233358E-2</v>
      </c>
      <c r="F29" s="9">
        <v>3.5000000000000001E-3</v>
      </c>
      <c r="G29" s="1">
        <f t="shared" si="4"/>
        <v>2.3295749524101118E-2</v>
      </c>
      <c r="H29" s="1">
        <f t="shared" si="0"/>
        <v>4.69422811671807E-3</v>
      </c>
      <c r="I29" s="9">
        <f t="shared" si="1"/>
        <v>3.070628983684429E-2</v>
      </c>
      <c r="J29" s="18">
        <v>18.2</v>
      </c>
      <c r="K29" s="18">
        <v>36.22</v>
      </c>
      <c r="L29" s="18">
        <v>-24.23</v>
      </c>
      <c r="M29" s="18">
        <v>32.01</v>
      </c>
      <c r="N29" s="18">
        <v>47.05</v>
      </c>
      <c r="O29" s="21">
        <v>-30.9</v>
      </c>
      <c r="P29" s="21">
        <v>26.17</v>
      </c>
      <c r="Q29" s="21">
        <v>-5.09</v>
      </c>
      <c r="R29" s="21">
        <v>10.61</v>
      </c>
      <c r="S29" s="21">
        <v>8.2100000000000009</v>
      </c>
      <c r="T29" s="21">
        <v>9.1</v>
      </c>
      <c r="U29" s="21">
        <v>-9.18</v>
      </c>
      <c r="V29" s="21">
        <v>24.98</v>
      </c>
      <c r="W29" s="3">
        <f t="shared" si="2"/>
        <v>190.45722331661597</v>
      </c>
      <c r="X29" s="41"/>
      <c r="Y29" s="39"/>
      <c r="Z29" s="37"/>
      <c r="AA29" s="37"/>
    </row>
    <row r="30" spans="1:27" x14ac:dyDescent="0.25">
      <c r="A30" s="16" t="s">
        <v>21</v>
      </c>
      <c r="B30" s="10" t="s">
        <v>219</v>
      </c>
      <c r="C30" s="9" t="s">
        <v>208</v>
      </c>
      <c r="D30" s="9">
        <v>0.14197750515559196</v>
      </c>
      <c r="E30" s="1">
        <f t="shared" si="3"/>
        <v>0.91491548434483749</v>
      </c>
      <c r="F30" s="9">
        <v>0.2296</v>
      </c>
      <c r="G30" s="1">
        <f t="shared" si="4"/>
        <v>1.5282011687810333</v>
      </c>
      <c r="H30" s="1">
        <f t="shared" si="0"/>
        <v>0.19589904044445844</v>
      </c>
      <c r="I30" s="9">
        <f t="shared" si="1"/>
        <v>1.2923220593824967</v>
      </c>
      <c r="J30" s="18">
        <v>-16.13</v>
      </c>
      <c r="K30" s="18">
        <v>108.32</v>
      </c>
      <c r="L30" s="18">
        <v>-15.99</v>
      </c>
      <c r="M30" s="18">
        <v>-17.57</v>
      </c>
      <c r="N30" s="18">
        <v>39.42</v>
      </c>
      <c r="O30" s="21">
        <v>12.13</v>
      </c>
      <c r="P30" s="21">
        <v>14.74</v>
      </c>
      <c r="Q30" s="21">
        <v>-3.07</v>
      </c>
      <c r="R30" s="21">
        <v>47.45</v>
      </c>
      <c r="S30" s="21">
        <v>-27.82</v>
      </c>
      <c r="T30" s="21">
        <v>-4.2300000000000004</v>
      </c>
      <c r="U30" s="21">
        <v>71.760000000000005</v>
      </c>
      <c r="V30" s="21">
        <v>-30.45</v>
      </c>
      <c r="W30" s="3">
        <f t="shared" si="2"/>
        <v>156.14398455049536</v>
      </c>
      <c r="X30" s="41"/>
      <c r="Y30" s="39"/>
      <c r="Z30" s="37"/>
      <c r="AA30" s="37"/>
    </row>
    <row r="31" spans="1:27" x14ac:dyDescent="0.25">
      <c r="A31" s="16" t="s">
        <v>22</v>
      </c>
      <c r="B31" s="10" t="s">
        <v>222</v>
      </c>
      <c r="C31" s="9" t="s">
        <v>208</v>
      </c>
      <c r="D31" s="9">
        <v>0.10024336180715765</v>
      </c>
      <c r="E31" s="1">
        <f t="shared" si="3"/>
        <v>0.64597700755229925</v>
      </c>
      <c r="F31" s="9">
        <v>0.1145</v>
      </c>
      <c r="G31" s="1">
        <f t="shared" si="4"/>
        <v>0.76210380585987947</v>
      </c>
      <c r="H31" s="1">
        <f t="shared" si="0"/>
        <v>0.10901667761813758</v>
      </c>
      <c r="I31" s="9">
        <f t="shared" si="1"/>
        <v>0.71743965266465637</v>
      </c>
      <c r="J31" s="18">
        <v>56.7</v>
      </c>
      <c r="K31" s="18">
        <v>14.87</v>
      </c>
      <c r="L31" s="18">
        <v>53.8</v>
      </c>
      <c r="M31" s="18">
        <v>-44.7</v>
      </c>
      <c r="N31" s="18">
        <v>23.33</v>
      </c>
      <c r="O31" s="21">
        <v>30.91</v>
      </c>
      <c r="P31" s="21">
        <v>-7.9</v>
      </c>
      <c r="Q31" s="21">
        <v>23.61</v>
      </c>
      <c r="R31" s="21">
        <v>60.61</v>
      </c>
      <c r="S31" s="21">
        <v>-36.5</v>
      </c>
      <c r="T31" s="21">
        <v>-0.72</v>
      </c>
      <c r="U31" s="21">
        <v>36.71</v>
      </c>
      <c r="V31" s="21">
        <v>-9.2200000000000006</v>
      </c>
      <c r="W31" s="3">
        <f t="shared" si="2"/>
        <v>253.5984990671729</v>
      </c>
      <c r="X31" s="41"/>
      <c r="Y31" s="39"/>
      <c r="Z31" s="37"/>
      <c r="AA31" s="37"/>
    </row>
    <row r="32" spans="1:27" x14ac:dyDescent="0.25">
      <c r="A32" s="16" t="s">
        <v>23</v>
      </c>
      <c r="B32" s="10" t="s">
        <v>195</v>
      </c>
      <c r="C32" s="9" t="s">
        <v>208</v>
      </c>
      <c r="D32" s="9">
        <v>6.7174686936205194E-2</v>
      </c>
      <c r="E32" s="1">
        <f t="shared" si="3"/>
        <v>0.43287956896128321</v>
      </c>
      <c r="F32" s="9">
        <v>4.7699999999999999E-2</v>
      </c>
      <c r="G32" s="1">
        <f t="shared" si="4"/>
        <v>0.31748778637132091</v>
      </c>
      <c r="H32" s="1">
        <f t="shared" si="0"/>
        <v>5.519026420623277E-2</v>
      </c>
      <c r="I32" s="9">
        <f t="shared" si="1"/>
        <v>0.36186924121361408</v>
      </c>
      <c r="J32" s="18">
        <v>9.9499999999999993</v>
      </c>
      <c r="K32" s="18">
        <v>4.7300000000000004</v>
      </c>
      <c r="L32" s="18">
        <v>44.67</v>
      </c>
      <c r="M32" s="18">
        <v>-21.49</v>
      </c>
      <c r="N32" s="18">
        <v>2.5299999999999998</v>
      </c>
      <c r="O32" s="21">
        <v>16.27</v>
      </c>
      <c r="P32" s="21">
        <v>11.22</v>
      </c>
      <c r="Q32" s="21">
        <v>19.13</v>
      </c>
      <c r="R32" s="21">
        <v>13.51</v>
      </c>
      <c r="S32" s="21">
        <v>-20.47</v>
      </c>
      <c r="T32" s="21">
        <v>18.239999999999998</v>
      </c>
      <c r="U32" s="21">
        <v>12.59</v>
      </c>
      <c r="V32" s="21">
        <v>-14.01</v>
      </c>
      <c r="W32" s="3">
        <f t="shared" si="2"/>
        <v>113.48617380745392</v>
      </c>
      <c r="X32" s="41"/>
      <c r="Y32" s="39"/>
      <c r="Z32" s="37"/>
      <c r="AA32" s="37"/>
    </row>
    <row r="33" spans="1:27" x14ac:dyDescent="0.25">
      <c r="A33" s="43" t="s">
        <v>213</v>
      </c>
      <c r="B33" s="10" t="s">
        <v>195</v>
      </c>
      <c r="C33" s="9" t="s">
        <v>208</v>
      </c>
      <c r="D33" s="9">
        <v>0</v>
      </c>
      <c r="E33" s="1">
        <f t="shared" si="3"/>
        <v>0</v>
      </c>
      <c r="F33" s="9">
        <v>8.9999999999999993E-3</v>
      </c>
      <c r="G33" s="1">
        <f t="shared" si="4"/>
        <v>5.9903355919117156E-2</v>
      </c>
      <c r="H33" s="1">
        <f t="shared" si="0"/>
        <v>5.5384615384615381E-3</v>
      </c>
      <c r="I33" s="9">
        <f t="shared" si="1"/>
        <v>3.6863603642533632E-2</v>
      </c>
      <c r="J33" s="18"/>
      <c r="K33" s="18"/>
      <c r="L33" s="18"/>
      <c r="M33" s="18"/>
      <c r="N33" s="18"/>
      <c r="O33" s="21">
        <v>4.8499999999999996</v>
      </c>
      <c r="P33" s="21">
        <v>57.16</v>
      </c>
      <c r="Q33" s="21">
        <v>-10.86</v>
      </c>
      <c r="R33" s="21">
        <v>36.119999999999997</v>
      </c>
      <c r="S33" s="21">
        <v>22.09</v>
      </c>
      <c r="T33" s="21">
        <v>-37.369999999999997</v>
      </c>
      <c r="U33" s="21">
        <v>11.96</v>
      </c>
      <c r="V33" s="21">
        <v>19.809999999999999</v>
      </c>
      <c r="W33" s="3">
        <f>(100*(1+J34/100)*(1+K34/100)*(1+L34/100)*(1+M34/100)*(1+N34/100)*(1+O33/100)*(1+P33/100)*(1+Q33/100)*(1+R33/100)*(1+S33/100)*(1+T33/100)*(1+U33/100)*(1+V33/100))-100</f>
        <v>203.82498137087202</v>
      </c>
      <c r="X33" s="41"/>
      <c r="Y33" s="39"/>
      <c r="Z33" s="37"/>
      <c r="AA33" s="37"/>
    </row>
    <row r="34" spans="1:27" x14ac:dyDescent="0.25">
      <c r="A34" s="44" t="s">
        <v>167</v>
      </c>
      <c r="B34" s="44"/>
      <c r="C34" s="12" t="s">
        <v>208</v>
      </c>
      <c r="D34" s="12">
        <v>0.8736727748945381</v>
      </c>
      <c r="E34" s="12">
        <f t="shared" si="3"/>
        <v>5.6300239191099184</v>
      </c>
      <c r="F34" s="12">
        <v>0.75309999999999999</v>
      </c>
      <c r="G34" s="12">
        <f t="shared" si="4"/>
        <v>5.0125797047430147</v>
      </c>
      <c r="H34" s="12">
        <f t="shared" si="0"/>
        <v>0.79947414419020701</v>
      </c>
      <c r="I34" s="45">
        <f t="shared" si="1"/>
        <v>5.2500582487302854</v>
      </c>
      <c r="J34" s="44">
        <v>-13.61</v>
      </c>
      <c r="K34" s="44">
        <v>8.5299999999999994</v>
      </c>
      <c r="L34" s="44">
        <v>31.43</v>
      </c>
      <c r="M34" s="44">
        <v>15.89</v>
      </c>
      <c r="N34" s="44">
        <v>3.74</v>
      </c>
      <c r="O34" s="46">
        <v>-0.65</v>
      </c>
      <c r="P34" s="46">
        <v>-2.66</v>
      </c>
      <c r="Q34" s="46">
        <v>4.03</v>
      </c>
      <c r="R34" s="46">
        <v>20.48</v>
      </c>
      <c r="S34" s="46">
        <v>19.649999999999999</v>
      </c>
      <c r="T34" s="46">
        <v>-12.79</v>
      </c>
      <c r="U34" s="46">
        <v>-3.39</v>
      </c>
      <c r="V34" s="46">
        <v>2.81</v>
      </c>
      <c r="W34" s="12">
        <f>(100*(1+J35/100)*(1+K35/100)*(1+L35/100)*(1+M35/100)*(1+N35/100)*(1+O34/100)*(1+P34/100)*(1+Q34/100)*(1+R34/100)*(1+S34/100)*(1+T34/100)*(1+U34/100)*(1+V34/100))-100</f>
        <v>110.5618064901704</v>
      </c>
      <c r="X34" s="41"/>
      <c r="Y34" s="39"/>
      <c r="Z34" s="37"/>
      <c r="AA34" s="37"/>
    </row>
    <row r="35" spans="1:27" x14ac:dyDescent="0.25">
      <c r="A35" s="16" t="s">
        <v>24</v>
      </c>
      <c r="B35" s="10" t="s">
        <v>258</v>
      </c>
      <c r="C35" s="9" t="s">
        <v>209</v>
      </c>
      <c r="D35" s="9">
        <v>0.30751414107830144</v>
      </c>
      <c r="E35" s="1">
        <f t="shared" si="3"/>
        <v>1.9816480717787819</v>
      </c>
      <c r="F35" s="79">
        <v>9.3200000000000005E-2</v>
      </c>
      <c r="G35" s="1">
        <f t="shared" si="4"/>
        <v>0.62033253018463541</v>
      </c>
      <c r="H35" s="1">
        <f t="shared" ref="H35:H66" si="5">((D35*5)+(F35*8))/13</f>
        <v>0.17562851579934671</v>
      </c>
      <c r="I35" s="9">
        <f t="shared" si="1"/>
        <v>1.1439154307977686</v>
      </c>
      <c r="J35" s="18">
        <v>-22.74</v>
      </c>
      <c r="K35" s="18">
        <v>13.09</v>
      </c>
      <c r="L35" s="18">
        <v>52.99</v>
      </c>
      <c r="M35" s="18">
        <v>22</v>
      </c>
      <c r="N35" s="18">
        <v>2.78</v>
      </c>
      <c r="O35" s="21">
        <v>-3.22</v>
      </c>
      <c r="P35" s="21">
        <v>-14.47</v>
      </c>
      <c r="Q35" s="21">
        <v>-2.29</v>
      </c>
      <c r="R35" s="21">
        <v>30.3</v>
      </c>
      <c r="S35" s="21">
        <v>23.62</v>
      </c>
      <c r="T35" s="21">
        <v>-18.21</v>
      </c>
      <c r="U35" s="21">
        <v>-5.93</v>
      </c>
      <c r="V35" s="21">
        <v>10.16</v>
      </c>
      <c r="W35" s="3">
        <f t="shared" si="2"/>
        <v>85.081041212905092</v>
      </c>
      <c r="X35" s="41"/>
      <c r="Y35" s="39"/>
      <c r="Z35" s="37"/>
      <c r="AA35" s="37"/>
    </row>
    <row r="36" spans="1:27" x14ac:dyDescent="0.25">
      <c r="A36" s="16" t="s">
        <v>25</v>
      </c>
      <c r="B36" s="10" t="s">
        <v>258</v>
      </c>
      <c r="C36" s="9" t="s">
        <v>209</v>
      </c>
      <c r="D36" s="9">
        <v>0.22999357533723966</v>
      </c>
      <c r="E36" s="1">
        <f t="shared" si="3"/>
        <v>1.4820987532163554</v>
      </c>
      <c r="F36" s="9">
        <v>0.249</v>
      </c>
      <c r="G36" s="1">
        <f t="shared" si="4"/>
        <v>1.6573261804289079</v>
      </c>
      <c r="H36" s="1">
        <f t="shared" si="5"/>
        <v>0.24168983666816912</v>
      </c>
      <c r="I36" s="9">
        <f t="shared" ref="I36:I67" si="6">((E36*5)+(G36*8))/13</f>
        <v>1.5899310161163878</v>
      </c>
      <c r="J36" s="18">
        <v>-28.69</v>
      </c>
      <c r="K36" s="18">
        <v>12.72</v>
      </c>
      <c r="L36" s="18">
        <v>63.04</v>
      </c>
      <c r="M36" s="18">
        <v>25.29</v>
      </c>
      <c r="N36" s="18">
        <v>-1.3</v>
      </c>
      <c r="O36" s="21">
        <v>-8.74</v>
      </c>
      <c r="P36" s="21">
        <v>-9.39</v>
      </c>
      <c r="Q36" s="21">
        <v>-0.02</v>
      </c>
      <c r="R36" s="21">
        <v>29.99</v>
      </c>
      <c r="S36" s="21">
        <v>25.3</v>
      </c>
      <c r="T36" s="21">
        <v>-22.32</v>
      </c>
      <c r="U36" s="21">
        <v>-6.36</v>
      </c>
      <c r="V36" s="21">
        <v>3.47</v>
      </c>
      <c r="W36" s="3">
        <f t="shared" si="2"/>
        <v>64.246059171300459</v>
      </c>
      <c r="X36" s="41"/>
      <c r="Y36" s="39"/>
      <c r="Z36" s="37"/>
      <c r="AA36" s="37"/>
    </row>
    <row r="37" spans="1:27" x14ac:dyDescent="0.25">
      <c r="A37" s="43" t="s">
        <v>152</v>
      </c>
      <c r="B37" s="9" t="s">
        <v>197</v>
      </c>
      <c r="C37" s="9" t="s">
        <v>210</v>
      </c>
      <c r="D37" s="9"/>
      <c r="E37" s="1">
        <f t="shared" ref="E37:E68" si="7">D37/$D$4*100</f>
        <v>0</v>
      </c>
      <c r="F37" s="9">
        <v>1.3899999999999999E-2</v>
      </c>
      <c r="G37" s="1">
        <f t="shared" si="4"/>
        <v>9.2517405252858717E-2</v>
      </c>
      <c r="H37" s="1">
        <f t="shared" si="5"/>
        <v>8.5538461538461532E-3</v>
      </c>
      <c r="I37" s="9">
        <f t="shared" si="6"/>
        <v>5.6933787847913059E-2</v>
      </c>
      <c r="J37" s="18"/>
      <c r="K37" s="18"/>
      <c r="L37" s="18"/>
      <c r="M37" s="18"/>
      <c r="N37" s="18"/>
      <c r="O37" s="21">
        <v>-2.15</v>
      </c>
      <c r="P37" s="21">
        <v>3.99</v>
      </c>
      <c r="Q37" s="21">
        <v>1.98</v>
      </c>
      <c r="R37" s="21">
        <v>10.18</v>
      </c>
      <c r="S37" s="21">
        <v>14.52</v>
      </c>
      <c r="T37" s="21">
        <v>2.92</v>
      </c>
      <c r="U37" s="21">
        <v>6.99</v>
      </c>
      <c r="V37" s="21">
        <v>-0.54</v>
      </c>
      <c r="W37" s="3">
        <f t="shared" si="2"/>
        <v>43.39795013806733</v>
      </c>
      <c r="X37" s="41"/>
      <c r="Y37" s="39"/>
      <c r="Z37" s="37"/>
      <c r="AA37" s="37"/>
    </row>
    <row r="38" spans="1:27" x14ac:dyDescent="0.25">
      <c r="A38" s="16" t="s">
        <v>26</v>
      </c>
      <c r="B38" s="10" t="s">
        <v>196</v>
      </c>
      <c r="C38" s="9" t="s">
        <v>210</v>
      </c>
      <c r="D38" s="9">
        <v>9.17669330199858E-2</v>
      </c>
      <c r="E38" s="1">
        <f t="shared" si="7"/>
        <v>0.59135415768019461</v>
      </c>
      <c r="F38" s="9">
        <v>0.15359999999999999</v>
      </c>
      <c r="G38" s="1">
        <f t="shared" si="4"/>
        <v>1.0223506076862661</v>
      </c>
      <c r="H38" s="1">
        <f t="shared" si="5"/>
        <v>0.129818051161533</v>
      </c>
      <c r="I38" s="9">
        <f t="shared" si="6"/>
        <v>0.85658274229931552</v>
      </c>
      <c r="J38" s="18">
        <v>0.91</v>
      </c>
      <c r="K38" s="18">
        <v>5.59</v>
      </c>
      <c r="L38" s="18">
        <v>5.33</v>
      </c>
      <c r="M38" s="18">
        <v>0.25</v>
      </c>
      <c r="N38" s="18">
        <v>0.97</v>
      </c>
      <c r="O38" s="21">
        <v>3.71</v>
      </c>
      <c r="P38" s="21">
        <v>0.56000000000000005</v>
      </c>
      <c r="Q38" s="21">
        <v>8.3800000000000008</v>
      </c>
      <c r="R38" s="21">
        <v>12.27</v>
      </c>
      <c r="S38" s="21">
        <v>19.2</v>
      </c>
      <c r="T38" s="21">
        <v>-6.51</v>
      </c>
      <c r="U38" s="21">
        <v>-1.49</v>
      </c>
      <c r="V38" s="21">
        <v>-7.46</v>
      </c>
      <c r="W38" s="3">
        <f t="shared" si="2"/>
        <v>46.452171487157216</v>
      </c>
      <c r="X38" s="41"/>
      <c r="Y38" s="39"/>
      <c r="Z38" s="37"/>
      <c r="AA38" s="37"/>
    </row>
    <row r="39" spans="1:27" x14ac:dyDescent="0.25">
      <c r="A39" s="8" t="s">
        <v>27</v>
      </c>
      <c r="B39" s="10" t="s">
        <v>197</v>
      </c>
      <c r="C39" s="9" t="s">
        <v>210</v>
      </c>
      <c r="D39" s="9">
        <v>4.5160635693172538E-3</v>
      </c>
      <c r="E39" s="1">
        <f t="shared" si="7"/>
        <v>2.910190937167087E-2</v>
      </c>
      <c r="F39" s="9"/>
      <c r="G39" s="1">
        <f t="shared" si="4"/>
        <v>0</v>
      </c>
      <c r="H39" s="1">
        <f t="shared" si="5"/>
        <v>1.7369475266604821E-3</v>
      </c>
      <c r="I39" s="9">
        <f t="shared" si="6"/>
        <v>1.1193042066027257E-2</v>
      </c>
      <c r="J39" s="18">
        <v>1.2</v>
      </c>
      <c r="K39" s="18">
        <v>-0.2</v>
      </c>
      <c r="L39" s="18">
        <v>15.64</v>
      </c>
      <c r="M39" s="18">
        <v>9.4499999999999993</v>
      </c>
      <c r="N39" s="18">
        <v>6.28</v>
      </c>
      <c r="O39" s="21"/>
      <c r="P39" s="21"/>
      <c r="Q39" s="21"/>
      <c r="R39" s="21"/>
      <c r="S39" s="21"/>
      <c r="T39" s="21"/>
      <c r="U39" s="21"/>
      <c r="V39" s="21"/>
      <c r="W39" s="3">
        <f t="shared" si="2"/>
        <v>35.858385240660567</v>
      </c>
      <c r="X39" s="41"/>
      <c r="Y39" s="39"/>
      <c r="Z39" s="37"/>
      <c r="AA39" s="37"/>
    </row>
    <row r="40" spans="1:27" x14ac:dyDescent="0.25">
      <c r="A40" s="16" t="s">
        <v>28</v>
      </c>
      <c r="B40" s="10" t="s">
        <v>197</v>
      </c>
      <c r="C40" s="9" t="s">
        <v>210</v>
      </c>
      <c r="D40" s="9">
        <v>7.8834738902606991E-2</v>
      </c>
      <c r="E40" s="1">
        <f t="shared" si="7"/>
        <v>0.50801796557302492</v>
      </c>
      <c r="F40" s="9">
        <v>0.1134</v>
      </c>
      <c r="G40" s="1">
        <f t="shared" si="4"/>
        <v>0.75478228458087615</v>
      </c>
      <c r="H40" s="1">
        <f t="shared" si="5"/>
        <v>0.10010566880869499</v>
      </c>
      <c r="I40" s="9">
        <f t="shared" si="6"/>
        <v>0.65987293111631806</v>
      </c>
      <c r="J40" s="18">
        <v>7.06</v>
      </c>
      <c r="K40" s="18">
        <v>5.07</v>
      </c>
      <c r="L40" s="18">
        <v>-1.78</v>
      </c>
      <c r="M40" s="18">
        <v>-2.12</v>
      </c>
      <c r="N40" s="18">
        <v>16.41</v>
      </c>
      <c r="O40" s="21">
        <v>12.88</v>
      </c>
      <c r="P40" s="21">
        <v>10.35</v>
      </c>
      <c r="Q40" s="21">
        <v>10.1</v>
      </c>
      <c r="R40" s="21">
        <v>13.94</v>
      </c>
      <c r="S40" s="21">
        <v>8.81</v>
      </c>
      <c r="T40" s="21">
        <v>-4.45</v>
      </c>
      <c r="U40" s="21">
        <v>-4.07</v>
      </c>
      <c r="V40" s="21">
        <v>7.24</v>
      </c>
      <c r="W40" s="3">
        <f t="shared" si="2"/>
        <v>110.40389480641355</v>
      </c>
      <c r="X40" s="41"/>
      <c r="Y40" s="39"/>
      <c r="Z40" s="37"/>
      <c r="AA40" s="37"/>
    </row>
    <row r="41" spans="1:27" x14ac:dyDescent="0.25">
      <c r="A41" s="16" t="s">
        <v>29</v>
      </c>
      <c r="B41" s="10" t="s">
        <v>196</v>
      </c>
      <c r="C41" s="9" t="s">
        <v>210</v>
      </c>
      <c r="D41" s="9">
        <v>0.14453093395457131</v>
      </c>
      <c r="E41" s="1">
        <f t="shared" si="7"/>
        <v>0.93137000327583341</v>
      </c>
      <c r="F41" s="9">
        <v>0.12690000000000001</v>
      </c>
      <c r="G41" s="1">
        <f t="shared" si="4"/>
        <v>0.84463731845955192</v>
      </c>
      <c r="H41" s="1">
        <f t="shared" si="5"/>
        <v>0.13368112844406591</v>
      </c>
      <c r="I41" s="9">
        <f t="shared" si="6"/>
        <v>0.87799604338889092</v>
      </c>
      <c r="J41" s="18">
        <v>0.87</v>
      </c>
      <c r="K41" s="18">
        <v>2.9</v>
      </c>
      <c r="L41" s="18">
        <v>3.78</v>
      </c>
      <c r="M41" s="18">
        <v>7.34</v>
      </c>
      <c r="N41" s="18">
        <v>9.74</v>
      </c>
      <c r="O41" s="21">
        <v>10.88</v>
      </c>
      <c r="P41" s="21">
        <v>10.74</v>
      </c>
      <c r="Q41" s="21">
        <v>8.6300000000000008</v>
      </c>
      <c r="R41" s="21">
        <v>9.5399999999999991</v>
      </c>
      <c r="S41" s="21">
        <v>13.57</v>
      </c>
      <c r="T41" s="21">
        <v>0.99</v>
      </c>
      <c r="U41" s="21">
        <v>1.92</v>
      </c>
      <c r="V41" s="21">
        <v>2.1800000000000002</v>
      </c>
      <c r="W41" s="3">
        <f t="shared" si="2"/>
        <v>121.4446399353223</v>
      </c>
      <c r="X41" s="41"/>
      <c r="Y41" s="39"/>
      <c r="Z41" s="37"/>
      <c r="AA41" s="37"/>
    </row>
    <row r="42" spans="1:27" x14ac:dyDescent="0.25">
      <c r="A42" s="16" t="s">
        <v>30</v>
      </c>
      <c r="B42" s="10" t="s">
        <v>197</v>
      </c>
      <c r="C42" s="9" t="s">
        <v>211</v>
      </c>
      <c r="D42" s="9">
        <v>2.6937845628148319E-3</v>
      </c>
      <c r="E42" s="1">
        <f t="shared" si="7"/>
        <v>1.7358983772164896E-2</v>
      </c>
      <c r="F42" s="9">
        <v>3.0999999999999999E-3</v>
      </c>
      <c r="G42" s="1">
        <f t="shared" si="4"/>
        <v>2.0633378149918131E-2</v>
      </c>
      <c r="H42" s="1">
        <f t="shared" si="5"/>
        <v>2.9437632933903201E-3</v>
      </c>
      <c r="I42" s="9">
        <f t="shared" si="6"/>
        <v>1.9373995696936118E-2</v>
      </c>
      <c r="J42" s="18">
        <v>11.1</v>
      </c>
      <c r="K42" s="18">
        <v>0.62</v>
      </c>
      <c r="L42" s="18">
        <v>-0.36</v>
      </c>
      <c r="M42" s="18">
        <v>23.52</v>
      </c>
      <c r="N42" s="18">
        <v>13.64</v>
      </c>
      <c r="O42" s="21">
        <v>16.690000000000001</v>
      </c>
      <c r="P42" s="21">
        <v>15.43</v>
      </c>
      <c r="Q42" s="21">
        <v>3.59</v>
      </c>
      <c r="R42" s="21">
        <v>10.83</v>
      </c>
      <c r="S42" s="21">
        <v>37.51</v>
      </c>
      <c r="T42" s="21">
        <v>-6.01</v>
      </c>
      <c r="U42" s="21">
        <v>-2.06</v>
      </c>
      <c r="V42" s="21">
        <v>7.11</v>
      </c>
      <c r="W42" s="3">
        <f t="shared" si="2"/>
        <v>227.81902275923869</v>
      </c>
      <c r="X42" s="41"/>
      <c r="Y42" s="39"/>
      <c r="Z42" s="37"/>
      <c r="AA42" s="37"/>
    </row>
    <row r="43" spans="1:27" x14ac:dyDescent="0.25">
      <c r="A43" s="8" t="s">
        <v>31</v>
      </c>
      <c r="B43" s="10" t="s">
        <v>198</v>
      </c>
      <c r="C43" s="9" t="s">
        <v>211</v>
      </c>
      <c r="D43" s="9">
        <v>1.3822604469700898E-2</v>
      </c>
      <c r="E43" s="1">
        <f t="shared" si="7"/>
        <v>8.9074074441893483E-2</v>
      </c>
      <c r="F43" s="1"/>
      <c r="G43" s="1">
        <f t="shared" si="4"/>
        <v>0</v>
      </c>
      <c r="H43" s="1">
        <f t="shared" si="5"/>
        <v>5.316386334500346E-3</v>
      </c>
      <c r="I43" s="9">
        <f t="shared" si="6"/>
        <v>3.4259259400728263E-2</v>
      </c>
      <c r="J43" s="18">
        <v>10.98</v>
      </c>
      <c r="K43" s="18">
        <v>-0.04</v>
      </c>
      <c r="L43" s="18">
        <v>1.91</v>
      </c>
      <c r="M43" s="18">
        <v>2.84</v>
      </c>
      <c r="N43" s="18">
        <v>11.74</v>
      </c>
      <c r="O43" s="21"/>
      <c r="P43" s="21"/>
      <c r="Q43" s="21"/>
      <c r="R43" s="21"/>
      <c r="S43" s="21"/>
      <c r="T43" s="21"/>
      <c r="U43" s="21"/>
      <c r="V43" s="21"/>
      <c r="W43" s="3">
        <f t="shared" si="2"/>
        <v>29.914762740390785</v>
      </c>
      <c r="X43" s="41"/>
      <c r="Y43" s="39"/>
      <c r="Z43" s="37"/>
      <c r="AA43" s="37"/>
    </row>
    <row r="44" spans="1:27" x14ac:dyDescent="0.25">
      <c r="A44" s="44" t="s">
        <v>168</v>
      </c>
      <c r="B44" s="12"/>
      <c r="C44" s="12"/>
      <c r="D44" s="12">
        <v>0.16823123441822732</v>
      </c>
      <c r="E44" s="12">
        <f t="shared" si="7"/>
        <v>1.0840968162597702</v>
      </c>
      <c r="F44" s="12">
        <v>0.17530000000000001</v>
      </c>
      <c r="G44" s="12">
        <f t="shared" si="4"/>
        <v>1.1667842547356932</v>
      </c>
      <c r="H44" s="12">
        <f t="shared" si="5"/>
        <v>0.17258124400701053</v>
      </c>
      <c r="I44" s="45">
        <f t="shared" si="6"/>
        <v>1.134981393783415</v>
      </c>
      <c r="J44" s="44">
        <v>17.03</v>
      </c>
      <c r="K44" s="44">
        <v>3.08</v>
      </c>
      <c r="L44" s="44">
        <v>17.87</v>
      </c>
      <c r="M44" s="44">
        <v>-1.88</v>
      </c>
      <c r="N44" s="44">
        <v>11.66</v>
      </c>
      <c r="O44" s="46">
        <v>16.760000000000002</v>
      </c>
      <c r="P44" s="46">
        <v>12.32</v>
      </c>
      <c r="Q44" s="46">
        <v>7.23</v>
      </c>
      <c r="R44" s="46">
        <v>19.649999999999999</v>
      </c>
      <c r="S44" s="46">
        <v>-4.9400000000000004</v>
      </c>
      <c r="T44" s="46">
        <v>0.88</v>
      </c>
      <c r="U44" s="46">
        <v>10.79</v>
      </c>
      <c r="V44" s="46">
        <v>2.88</v>
      </c>
      <c r="W44" s="12">
        <f t="shared" si="2"/>
        <v>186.51321173188819</v>
      </c>
      <c r="X44" s="41"/>
      <c r="Y44" s="39"/>
      <c r="Z44" s="37"/>
      <c r="AA44" s="37"/>
    </row>
    <row r="45" spans="1:27" x14ac:dyDescent="0.25">
      <c r="A45" s="16" t="s">
        <v>32</v>
      </c>
      <c r="B45" s="10" t="s">
        <v>195</v>
      </c>
      <c r="C45" s="9" t="s">
        <v>208</v>
      </c>
      <c r="D45" s="9">
        <v>8.4083744088179563E-2</v>
      </c>
      <c r="E45" s="1">
        <f t="shared" si="7"/>
        <v>0.54184301494562648</v>
      </c>
      <c r="F45" s="9">
        <v>8.3799999999999999E-2</v>
      </c>
      <c r="G45" s="1">
        <f t="shared" si="4"/>
        <v>0.55776680289133529</v>
      </c>
      <c r="H45" s="1">
        <f t="shared" si="5"/>
        <v>8.3909132341607517E-2</v>
      </c>
      <c r="I45" s="9">
        <f t="shared" si="6"/>
        <v>0.55164226906606273</v>
      </c>
      <c r="J45" s="18">
        <v>24.66</v>
      </c>
      <c r="K45" s="18">
        <v>-2.1</v>
      </c>
      <c r="L45" s="18">
        <v>24.45</v>
      </c>
      <c r="M45" s="18">
        <v>-4.5599999999999996</v>
      </c>
      <c r="N45" s="18">
        <v>10.220000000000001</v>
      </c>
      <c r="O45" s="21">
        <v>20.059999999999999</v>
      </c>
      <c r="P45" s="21">
        <v>12.07</v>
      </c>
      <c r="Q45" s="21">
        <v>3.8</v>
      </c>
      <c r="R45" s="21">
        <v>17.54</v>
      </c>
      <c r="S45" s="21">
        <v>-1.92</v>
      </c>
      <c r="T45" s="21">
        <v>-1.89</v>
      </c>
      <c r="U45" s="21">
        <v>11.17</v>
      </c>
      <c r="V45" s="21">
        <v>2</v>
      </c>
      <c r="W45" s="3">
        <f t="shared" si="2"/>
        <v>186.1856238748112</v>
      </c>
      <c r="X45" s="41"/>
      <c r="Y45" s="39"/>
      <c r="Z45" s="37"/>
      <c r="AA45" s="37"/>
    </row>
    <row r="46" spans="1:27" x14ac:dyDescent="0.25">
      <c r="A46" s="16" t="s">
        <v>33</v>
      </c>
      <c r="B46" s="10" t="s">
        <v>195</v>
      </c>
      <c r="C46" s="9" t="s">
        <v>208</v>
      </c>
      <c r="D46" s="9">
        <v>8.1523770560530708E-3</v>
      </c>
      <c r="E46" s="1">
        <f t="shared" si="7"/>
        <v>5.2534632120958671E-2</v>
      </c>
      <c r="F46" s="9">
        <v>7.3000000000000001E-3</v>
      </c>
      <c r="G46" s="1">
        <f t="shared" si="4"/>
        <v>4.8588277578839469E-2</v>
      </c>
      <c r="H46" s="1">
        <f t="shared" si="5"/>
        <v>7.6278373292511803E-3</v>
      </c>
      <c r="I46" s="9">
        <f t="shared" si="6"/>
        <v>5.0106106248885313E-2</v>
      </c>
      <c r="J46" s="18">
        <v>5.84</v>
      </c>
      <c r="K46" s="18">
        <v>9.92</v>
      </c>
      <c r="L46" s="18">
        <v>6.93</v>
      </c>
      <c r="M46" s="18">
        <v>26.43</v>
      </c>
      <c r="N46" s="18">
        <v>8.2200000000000006</v>
      </c>
      <c r="O46" s="21">
        <v>9.23</v>
      </c>
      <c r="P46" s="21">
        <v>25.56</v>
      </c>
      <c r="Q46" s="21">
        <v>1.5</v>
      </c>
      <c r="R46" s="21">
        <v>35.619999999999997</v>
      </c>
      <c r="S46" s="21">
        <v>-2.95</v>
      </c>
      <c r="T46" s="21">
        <v>-2.17</v>
      </c>
      <c r="U46" s="21">
        <v>-0.56999999999999995</v>
      </c>
      <c r="V46" s="21">
        <v>-3.34</v>
      </c>
      <c r="W46" s="3">
        <f t="shared" si="2"/>
        <v>193.22340438621262</v>
      </c>
      <c r="X46" s="41"/>
      <c r="Y46" s="39"/>
      <c r="Z46" s="37"/>
      <c r="AA46" s="37"/>
    </row>
    <row r="47" spans="1:27" x14ac:dyDescent="0.25">
      <c r="A47" s="16" t="s">
        <v>34</v>
      </c>
      <c r="B47" s="10" t="s">
        <v>195</v>
      </c>
      <c r="C47" s="9" t="s">
        <v>208</v>
      </c>
      <c r="D47" s="9">
        <v>2.0547949702203937E-2</v>
      </c>
      <c r="E47" s="1">
        <f t="shared" si="7"/>
        <v>0.13241278844478152</v>
      </c>
      <c r="F47" s="9">
        <v>1.5100000000000001E-2</v>
      </c>
      <c r="G47" s="1">
        <f t="shared" si="4"/>
        <v>0.10050451937540768</v>
      </c>
      <c r="H47" s="1">
        <f t="shared" si="5"/>
        <v>1.7195365270078439E-2</v>
      </c>
      <c r="I47" s="9">
        <f t="shared" si="6"/>
        <v>0.11277693055593607</v>
      </c>
      <c r="J47" s="18">
        <v>10.87</v>
      </c>
      <c r="K47" s="18">
        <v>3.99</v>
      </c>
      <c r="L47" s="18">
        <v>11.42</v>
      </c>
      <c r="M47" s="18">
        <v>7.18</v>
      </c>
      <c r="N47" s="18">
        <v>13.15</v>
      </c>
      <c r="O47" s="21">
        <v>9.6199999999999992</v>
      </c>
      <c r="P47" s="21">
        <v>10.6</v>
      </c>
      <c r="Q47" s="21">
        <v>10.58</v>
      </c>
      <c r="R47" s="21">
        <v>13.69</v>
      </c>
      <c r="S47" s="21">
        <v>0.08</v>
      </c>
      <c r="T47" s="21">
        <v>-2.19</v>
      </c>
      <c r="U47" s="21">
        <v>9.0500000000000007</v>
      </c>
      <c r="V47" s="21">
        <v>5.31</v>
      </c>
      <c r="W47" s="3">
        <f t="shared" si="2"/>
        <v>166.93572807335414</v>
      </c>
      <c r="X47" s="41"/>
      <c r="Y47" s="39"/>
      <c r="Z47" s="37"/>
      <c r="AA47" s="37"/>
    </row>
    <row r="48" spans="1:27" x14ac:dyDescent="0.25">
      <c r="A48" s="16" t="s">
        <v>35</v>
      </c>
      <c r="B48" s="10" t="s">
        <v>195</v>
      </c>
      <c r="C48" s="9" t="s">
        <v>208</v>
      </c>
      <c r="D48" s="9">
        <v>1.0198054943199522E-2</v>
      </c>
      <c r="E48" s="1">
        <f t="shared" si="7"/>
        <v>6.5717159683201881E-2</v>
      </c>
      <c r="F48" s="9">
        <v>3.8E-3</v>
      </c>
      <c r="G48" s="1">
        <f t="shared" si="4"/>
        <v>2.5292528054738354E-2</v>
      </c>
      <c r="H48" s="1">
        <f t="shared" si="5"/>
        <v>6.260790362769047E-3</v>
      </c>
      <c r="I48" s="9">
        <f t="shared" si="6"/>
        <v>4.0840463296455104E-2</v>
      </c>
      <c r="J48" s="18">
        <v>9.74</v>
      </c>
      <c r="K48" s="18">
        <v>13.4</v>
      </c>
      <c r="L48" s="18">
        <v>10.95</v>
      </c>
      <c r="M48" s="18">
        <v>-9.06</v>
      </c>
      <c r="N48" s="18">
        <v>7.23</v>
      </c>
      <c r="O48" s="21">
        <v>30.85</v>
      </c>
      <c r="P48" s="21">
        <v>0.56999999999999995</v>
      </c>
      <c r="Q48" s="21">
        <v>7.48</v>
      </c>
      <c r="R48" s="21">
        <v>22.64</v>
      </c>
      <c r="S48" s="21">
        <v>-1.52</v>
      </c>
      <c r="T48" s="21">
        <v>7.1</v>
      </c>
      <c r="U48" s="21">
        <v>9.86</v>
      </c>
      <c r="V48" s="21">
        <v>12.11</v>
      </c>
      <c r="W48" s="3">
        <f t="shared" si="2"/>
        <v>203.38912370354177</v>
      </c>
      <c r="X48" s="41"/>
      <c r="Y48" s="39"/>
      <c r="Z48" s="37"/>
      <c r="AA48" s="37"/>
    </row>
    <row r="49" spans="1:27" x14ac:dyDescent="0.25">
      <c r="A49" s="16" t="s">
        <v>36</v>
      </c>
      <c r="B49" s="10" t="s">
        <v>195</v>
      </c>
      <c r="C49" s="9" t="s">
        <v>208</v>
      </c>
      <c r="D49" s="9">
        <v>1.8871924394354561E-2</v>
      </c>
      <c r="E49" s="1">
        <f t="shared" si="7"/>
        <v>0.12161233449522978</v>
      </c>
      <c r="F49" s="9">
        <v>2.4299999999999999E-2</v>
      </c>
      <c r="G49" s="1">
        <f t="shared" si="4"/>
        <v>0.16173906098161631</v>
      </c>
      <c r="H49" s="1">
        <f t="shared" si="5"/>
        <v>2.2212278613213291E-2</v>
      </c>
      <c r="I49" s="9">
        <f t="shared" si="6"/>
        <v>0.14630570464069842</v>
      </c>
      <c r="J49" s="18">
        <v>14.44</v>
      </c>
      <c r="K49" s="18">
        <v>10</v>
      </c>
      <c r="L49" s="18">
        <v>10.97</v>
      </c>
      <c r="M49" s="18">
        <v>-9.6199999999999992</v>
      </c>
      <c r="N49" s="18">
        <v>23.63</v>
      </c>
      <c r="O49" s="21">
        <v>14.71</v>
      </c>
      <c r="P49" s="21">
        <v>13.37</v>
      </c>
      <c r="Q49" s="21">
        <v>13.04</v>
      </c>
      <c r="R49" s="21">
        <v>33.270000000000003</v>
      </c>
      <c r="S49" s="21">
        <v>-24.02</v>
      </c>
      <c r="T49" s="21">
        <v>5.75</v>
      </c>
      <c r="U49" s="21">
        <v>13.08</v>
      </c>
      <c r="V49" s="21">
        <v>4.7300000000000004</v>
      </c>
      <c r="W49" s="3">
        <f t="shared" si="2"/>
        <v>190.9865182960063</v>
      </c>
      <c r="X49" s="41"/>
      <c r="Y49" s="39"/>
      <c r="Z49" s="37"/>
      <c r="AA49" s="37"/>
    </row>
    <row r="50" spans="1:27" x14ac:dyDescent="0.25">
      <c r="A50" s="16" t="s">
        <v>37</v>
      </c>
      <c r="B50" s="10" t="s">
        <v>195</v>
      </c>
      <c r="C50" s="9" t="s">
        <v>208</v>
      </c>
      <c r="D50" s="9">
        <v>1.6787473612420493E-2</v>
      </c>
      <c r="E50" s="1">
        <f t="shared" si="7"/>
        <v>0.10817995100140648</v>
      </c>
      <c r="F50" s="9">
        <v>2.64E-2</v>
      </c>
      <c r="G50" s="1">
        <f t="shared" si="4"/>
        <v>0.17571651069607699</v>
      </c>
      <c r="H50" s="1">
        <f t="shared" si="5"/>
        <v>2.2702874466315574E-2</v>
      </c>
      <c r="I50" s="9">
        <f t="shared" si="6"/>
        <v>0.14974091081351143</v>
      </c>
      <c r="J50" s="18">
        <v>5</v>
      </c>
      <c r="K50" s="18">
        <v>7.66</v>
      </c>
      <c r="L50" s="18">
        <v>10.220000000000001</v>
      </c>
      <c r="M50" s="18">
        <v>14.77</v>
      </c>
      <c r="N50" s="18">
        <v>7.6</v>
      </c>
      <c r="O50" s="21">
        <v>16.489999999999998</v>
      </c>
      <c r="P50" s="21">
        <v>12.51</v>
      </c>
      <c r="Q50" s="21">
        <v>12.5</v>
      </c>
      <c r="R50" s="21">
        <v>14.71</v>
      </c>
      <c r="S50" s="21">
        <v>2.02</v>
      </c>
      <c r="T50" s="21">
        <v>5.27</v>
      </c>
      <c r="U50" s="21">
        <v>10.33</v>
      </c>
      <c r="V50" s="21">
        <v>2.93</v>
      </c>
      <c r="W50" s="3">
        <f t="shared" si="2"/>
        <v>217.3977468543664</v>
      </c>
      <c r="X50" s="41"/>
      <c r="Y50" s="39"/>
      <c r="Z50" s="37"/>
      <c r="AA50" s="37"/>
    </row>
    <row r="51" spans="1:27" x14ac:dyDescent="0.25">
      <c r="A51" s="16" t="s">
        <v>38</v>
      </c>
      <c r="B51" s="10" t="s">
        <v>195</v>
      </c>
      <c r="C51" s="9" t="s">
        <v>208</v>
      </c>
      <c r="D51" s="9">
        <v>9.5897106218161519E-3</v>
      </c>
      <c r="E51" s="1">
        <f t="shared" si="7"/>
        <v>6.1796935568565262E-2</v>
      </c>
      <c r="F51" s="9">
        <v>1.4200000000000001E-2</v>
      </c>
      <c r="G51" s="1">
        <f t="shared" si="4"/>
        <v>9.4514183783495964E-2</v>
      </c>
      <c r="H51" s="1">
        <f t="shared" si="5"/>
        <v>1.2426811777621598E-2</v>
      </c>
      <c r="I51" s="9">
        <f t="shared" si="6"/>
        <v>8.1930626777753382E-2</v>
      </c>
      <c r="J51" s="18">
        <v>10.06</v>
      </c>
      <c r="K51" s="18">
        <v>11.15</v>
      </c>
      <c r="L51" s="18">
        <v>18.32</v>
      </c>
      <c r="M51" s="18">
        <v>-15.33</v>
      </c>
      <c r="N51" s="18">
        <v>12.57</v>
      </c>
      <c r="O51" s="21">
        <v>10.43</v>
      </c>
      <c r="P51" s="21">
        <v>9</v>
      </c>
      <c r="Q51" s="21">
        <v>8.7899999999999991</v>
      </c>
      <c r="R51" s="21">
        <v>15.66</v>
      </c>
      <c r="S51" s="21">
        <v>-8.44</v>
      </c>
      <c r="T51" s="21">
        <v>5.68</v>
      </c>
      <c r="U51" s="21">
        <v>15.72</v>
      </c>
      <c r="V51" s="21">
        <v>3.8</v>
      </c>
      <c r="W51" s="3">
        <f t="shared" si="2"/>
        <v>142.85075852028694</v>
      </c>
      <c r="X51" s="41"/>
      <c r="Y51" s="39"/>
      <c r="Z51" s="37"/>
      <c r="AA51" s="37"/>
    </row>
    <row r="52" spans="1:27" x14ac:dyDescent="0.25">
      <c r="A52" s="44" t="s">
        <v>169</v>
      </c>
      <c r="B52" s="12"/>
      <c r="C52" s="12"/>
      <c r="D52" s="12">
        <v>0.79501050035749943</v>
      </c>
      <c r="E52" s="12">
        <f t="shared" si="7"/>
        <v>5.1231173290212233</v>
      </c>
      <c r="F52" s="12">
        <v>0.80930000000000002</v>
      </c>
      <c r="G52" s="12">
        <f t="shared" si="4"/>
        <v>5.3866428828157238</v>
      </c>
      <c r="H52" s="12">
        <f t="shared" si="5"/>
        <v>0.80380403859903826</v>
      </c>
      <c r="I52" s="45">
        <f t="shared" si="6"/>
        <v>5.2852869005870691</v>
      </c>
      <c r="J52" s="44">
        <v>5.8</v>
      </c>
      <c r="K52" s="44">
        <v>6.65</v>
      </c>
      <c r="L52" s="44">
        <v>9.5500000000000007</v>
      </c>
      <c r="M52" s="44">
        <v>5.86</v>
      </c>
      <c r="N52" s="44">
        <v>2.97</v>
      </c>
      <c r="O52" s="46">
        <v>11.74</v>
      </c>
      <c r="P52" s="46">
        <v>18.96</v>
      </c>
      <c r="Q52" s="46">
        <v>6.41</v>
      </c>
      <c r="R52" s="46">
        <v>15.23</v>
      </c>
      <c r="S52" s="46">
        <v>22.67</v>
      </c>
      <c r="T52" s="46">
        <v>-16.52</v>
      </c>
      <c r="U52" s="46">
        <v>14.1</v>
      </c>
      <c r="V52" s="46">
        <v>7.25</v>
      </c>
      <c r="W52" s="12">
        <f t="shared" si="2"/>
        <v>175.20916353031197</v>
      </c>
      <c r="X52" s="41"/>
      <c r="Y52" s="39"/>
      <c r="Z52" s="37"/>
      <c r="AA52" s="37"/>
    </row>
    <row r="53" spans="1:27" x14ac:dyDescent="0.25">
      <c r="A53" s="16" t="s">
        <v>39</v>
      </c>
      <c r="B53" s="10" t="s">
        <v>218</v>
      </c>
      <c r="C53" s="9" t="s">
        <v>208</v>
      </c>
      <c r="D53" s="9">
        <v>7.7122071232047958E-3</v>
      </c>
      <c r="E53" s="1">
        <f t="shared" si="7"/>
        <v>4.9698138502729645E-2</v>
      </c>
      <c r="F53" s="9">
        <v>1.3100000000000001E-2</v>
      </c>
      <c r="G53" s="1">
        <f t="shared" si="4"/>
        <v>8.7192662504492757E-2</v>
      </c>
      <c r="H53" s="1">
        <f t="shared" si="5"/>
        <v>1.1027771970463384E-2</v>
      </c>
      <c r="I53" s="9">
        <f t="shared" si="6"/>
        <v>7.2771691734583865E-2</v>
      </c>
      <c r="J53" s="18">
        <v>-9.48</v>
      </c>
      <c r="K53" s="18">
        <v>25.74</v>
      </c>
      <c r="L53" s="18">
        <v>9.2100000000000009</v>
      </c>
      <c r="M53" s="18">
        <v>3.38</v>
      </c>
      <c r="N53" s="18">
        <v>-0.6</v>
      </c>
      <c r="O53" s="21">
        <v>12.22</v>
      </c>
      <c r="P53" s="21">
        <v>55.4</v>
      </c>
      <c r="Q53" s="21">
        <v>-15.02</v>
      </c>
      <c r="R53" s="21">
        <v>11.39</v>
      </c>
      <c r="S53" s="21">
        <v>28.03</v>
      </c>
      <c r="T53" s="21">
        <v>-17.27</v>
      </c>
      <c r="U53" s="21">
        <v>-6.14</v>
      </c>
      <c r="V53" s="21">
        <v>46.02</v>
      </c>
      <c r="W53" s="3">
        <f t="shared" si="2"/>
        <v>206.09426588435991</v>
      </c>
      <c r="X53" s="41"/>
      <c r="Y53" s="39"/>
      <c r="Z53" s="37"/>
      <c r="AA53" s="37"/>
    </row>
    <row r="54" spans="1:27" x14ac:dyDescent="0.25">
      <c r="A54" s="16" t="s">
        <v>40</v>
      </c>
      <c r="B54" s="10" t="s">
        <v>199</v>
      </c>
      <c r="C54" s="9" t="s">
        <v>208</v>
      </c>
      <c r="D54" s="9">
        <v>1.3827553055777972E-2</v>
      </c>
      <c r="E54" s="1">
        <f t="shared" si="7"/>
        <v>8.910596356420597E-2</v>
      </c>
      <c r="F54" s="9">
        <v>3.1399999999999997E-2</v>
      </c>
      <c r="G54" s="1">
        <f t="shared" si="4"/>
        <v>0.20899615287336429</v>
      </c>
      <c r="H54" s="1">
        <f t="shared" si="5"/>
        <v>2.4641366559914606E-2</v>
      </c>
      <c r="I54" s="9">
        <f t="shared" si="6"/>
        <v>0.16288454160061108</v>
      </c>
      <c r="J54" s="18">
        <v>26.95</v>
      </c>
      <c r="K54" s="18">
        <v>9.23</v>
      </c>
      <c r="L54" s="18">
        <v>13.43</v>
      </c>
      <c r="M54" s="18">
        <v>32.729999999999997</v>
      </c>
      <c r="N54" s="18">
        <v>-16.98</v>
      </c>
      <c r="O54" s="21">
        <v>21.3</v>
      </c>
      <c r="P54" s="21">
        <v>16.22</v>
      </c>
      <c r="Q54" s="21">
        <v>15.04</v>
      </c>
      <c r="R54" s="21">
        <v>2.76</v>
      </c>
      <c r="S54" s="21">
        <v>-0.11</v>
      </c>
      <c r="T54" s="21">
        <v>-4.32</v>
      </c>
      <c r="U54" s="21">
        <v>2.4900000000000002</v>
      </c>
      <c r="V54" s="21">
        <v>10.88</v>
      </c>
      <c r="W54" s="3">
        <f t="shared" si="2"/>
        <v>213.72340873733089</v>
      </c>
      <c r="X54" s="41"/>
      <c r="Y54" s="39"/>
      <c r="Z54" s="37"/>
      <c r="AA54" s="37"/>
    </row>
    <row r="55" spans="1:27" x14ac:dyDescent="0.25">
      <c r="A55" s="43" t="s">
        <v>153</v>
      </c>
      <c r="B55" s="10" t="s">
        <v>199</v>
      </c>
      <c r="C55" s="9" t="s">
        <v>208</v>
      </c>
      <c r="D55" s="9"/>
      <c r="E55" s="1">
        <f t="shared" si="7"/>
        <v>0</v>
      </c>
      <c r="F55" s="9">
        <v>1.9E-3</v>
      </c>
      <c r="G55" s="1">
        <f t="shared" si="4"/>
        <v>1.2646264027369177E-2</v>
      </c>
      <c r="H55" s="1">
        <f t="shared" si="5"/>
        <v>1.1692307692307692E-3</v>
      </c>
      <c r="I55" s="9">
        <f t="shared" si="6"/>
        <v>7.7823163245348782E-3</v>
      </c>
      <c r="J55" s="18"/>
      <c r="K55" s="18"/>
      <c r="L55" s="18"/>
      <c r="M55" s="18"/>
      <c r="N55" s="18"/>
      <c r="O55" s="21">
        <v>-0.22</v>
      </c>
      <c r="P55" s="21">
        <v>47.06</v>
      </c>
      <c r="Q55" s="21">
        <v>-30.53</v>
      </c>
      <c r="R55" s="21">
        <v>119.52</v>
      </c>
      <c r="S55" s="21">
        <v>-7.18</v>
      </c>
      <c r="T55" s="21">
        <v>-5.94</v>
      </c>
      <c r="U55" s="21">
        <v>-27.9</v>
      </c>
      <c r="V55" s="21">
        <v>1.0900000000000001</v>
      </c>
      <c r="W55" s="3">
        <f t="shared" si="2"/>
        <v>42.396545608083898</v>
      </c>
      <c r="X55" s="41"/>
      <c r="Y55" s="39"/>
      <c r="Z55" s="37"/>
      <c r="AA55" s="37"/>
    </row>
    <row r="56" spans="1:27" x14ac:dyDescent="0.25">
      <c r="A56" s="16" t="s">
        <v>41</v>
      </c>
      <c r="B56" s="10" t="s">
        <v>218</v>
      </c>
      <c r="C56" s="9" t="s">
        <v>208</v>
      </c>
      <c r="D56" s="9">
        <v>6.4897698692456818E-2</v>
      </c>
      <c r="E56" s="1">
        <f t="shared" si="7"/>
        <v>0.41820645719196786</v>
      </c>
      <c r="F56" s="9">
        <v>7.4399999999999994E-2</v>
      </c>
      <c r="G56" s="1">
        <f t="shared" si="4"/>
        <v>0.49520107559803511</v>
      </c>
      <c r="H56" s="1">
        <f t="shared" si="5"/>
        <v>7.0745268727868002E-2</v>
      </c>
      <c r="I56" s="9">
        <f t="shared" si="6"/>
        <v>0.4655877608264708</v>
      </c>
      <c r="J56" s="18">
        <v>10.23</v>
      </c>
      <c r="K56" s="18">
        <v>10.14</v>
      </c>
      <c r="L56" s="18">
        <v>1.75</v>
      </c>
      <c r="M56" s="18">
        <v>11.93</v>
      </c>
      <c r="N56" s="18">
        <v>5.52</v>
      </c>
      <c r="O56" s="21">
        <v>7.26</v>
      </c>
      <c r="P56" s="21">
        <v>20.39</v>
      </c>
      <c r="Q56" s="21">
        <v>8.5</v>
      </c>
      <c r="R56" s="21">
        <v>19.579999999999998</v>
      </c>
      <c r="S56" s="21">
        <v>40.299999999999997</v>
      </c>
      <c r="T56" s="21">
        <v>-26.39</v>
      </c>
      <c r="U56" s="21">
        <v>-3.1</v>
      </c>
      <c r="V56" s="21">
        <v>23.57</v>
      </c>
      <c r="W56" s="3">
        <f t="shared" si="2"/>
        <v>202.27928799835064</v>
      </c>
      <c r="X56" s="41"/>
      <c r="Y56" s="39"/>
      <c r="Z56" s="37"/>
      <c r="AA56" s="37"/>
    </row>
    <row r="57" spans="1:27" x14ac:dyDescent="0.25">
      <c r="A57" s="16" t="s">
        <v>42</v>
      </c>
      <c r="B57" s="10" t="s">
        <v>218</v>
      </c>
      <c r="C57" s="9" t="s">
        <v>208</v>
      </c>
      <c r="D57" s="9">
        <v>6.1542435741009779E-3</v>
      </c>
      <c r="E57" s="1">
        <f t="shared" si="7"/>
        <v>3.965848487198137E-2</v>
      </c>
      <c r="F57" s="9">
        <v>4.7000000000000002E-3</v>
      </c>
      <c r="G57" s="1">
        <f t="shared" si="4"/>
        <v>3.1282863646650075E-2</v>
      </c>
      <c r="H57" s="1">
        <f t="shared" si="5"/>
        <v>5.2593244515772991E-3</v>
      </c>
      <c r="I57" s="9">
        <f t="shared" si="6"/>
        <v>3.4504256425623651E-2</v>
      </c>
      <c r="J57" s="18">
        <v>32.43</v>
      </c>
      <c r="K57" s="18">
        <v>15.57</v>
      </c>
      <c r="L57" s="18">
        <v>-7.62</v>
      </c>
      <c r="M57" s="18">
        <v>26.15</v>
      </c>
      <c r="N57" s="18">
        <v>5.8</v>
      </c>
      <c r="O57" s="21">
        <v>-10.98</v>
      </c>
      <c r="P57" s="21">
        <v>7.07</v>
      </c>
      <c r="Q57" s="21">
        <v>24.4</v>
      </c>
      <c r="R57" s="21">
        <v>-8.7799999999999994</v>
      </c>
      <c r="S57" s="21">
        <v>41.12</v>
      </c>
      <c r="T57" s="21">
        <v>-12.29</v>
      </c>
      <c r="U57" s="21">
        <v>2.34</v>
      </c>
      <c r="V57" s="21">
        <v>-0.23</v>
      </c>
      <c r="W57" s="3">
        <f t="shared" si="2"/>
        <v>157.94747281505596</v>
      </c>
      <c r="X57" s="41"/>
      <c r="Y57" s="39"/>
      <c r="Z57" s="37"/>
      <c r="AA57" s="37"/>
    </row>
    <row r="58" spans="1:27" x14ac:dyDescent="0.25">
      <c r="A58" s="16" t="s">
        <v>43</v>
      </c>
      <c r="B58" s="10" t="s">
        <v>218</v>
      </c>
      <c r="C58" s="9" t="s">
        <v>208</v>
      </c>
      <c r="D58" s="9">
        <v>0.14080073873195079</v>
      </c>
      <c r="E58" s="1">
        <f t="shared" si="7"/>
        <v>0.9073322983938904</v>
      </c>
      <c r="F58" s="9">
        <v>0.15709999999999999</v>
      </c>
      <c r="G58" s="1">
        <f t="shared" si="4"/>
        <v>1.0456463572103671</v>
      </c>
      <c r="H58" s="1">
        <f t="shared" si="5"/>
        <v>0.1508310533584426</v>
      </c>
      <c r="I58" s="9">
        <f t="shared" si="6"/>
        <v>0.99244864228095309</v>
      </c>
      <c r="J58" s="18">
        <v>7.89</v>
      </c>
      <c r="K58" s="18">
        <v>11.73</v>
      </c>
      <c r="L58" s="18">
        <v>5.84</v>
      </c>
      <c r="M58" s="18">
        <v>7.06</v>
      </c>
      <c r="N58" s="18">
        <v>8.9700000000000006</v>
      </c>
      <c r="O58" s="21">
        <v>11.84</v>
      </c>
      <c r="P58" s="21">
        <v>25.1</v>
      </c>
      <c r="Q58" s="21">
        <v>1.21</v>
      </c>
      <c r="R58" s="21">
        <v>7.07</v>
      </c>
      <c r="S58" s="21">
        <v>29.46</v>
      </c>
      <c r="T58" s="21">
        <v>-19.5</v>
      </c>
      <c r="U58" s="21">
        <v>-1.77</v>
      </c>
      <c r="V58" s="21">
        <v>13.04</v>
      </c>
      <c r="W58" s="3">
        <f t="shared" si="2"/>
        <v>161.14907058920164</v>
      </c>
      <c r="X58" s="41"/>
      <c r="Y58" s="39"/>
      <c r="Z58" s="37"/>
      <c r="AA58" s="37"/>
    </row>
    <row r="59" spans="1:27" x14ac:dyDescent="0.25">
      <c r="A59" s="43" t="s">
        <v>223</v>
      </c>
      <c r="B59" s="9" t="s">
        <v>200</v>
      </c>
      <c r="C59" s="9" t="s">
        <v>208</v>
      </c>
      <c r="D59" s="9"/>
      <c r="E59" s="1">
        <f t="shared" si="7"/>
        <v>0</v>
      </c>
      <c r="F59" s="9">
        <v>8.0000000000000002E-3</v>
      </c>
      <c r="G59" s="1">
        <f t="shared" si="4"/>
        <v>5.3247427483659696E-2</v>
      </c>
      <c r="H59" s="1">
        <f t="shared" si="5"/>
        <v>4.9230769230769232E-3</v>
      </c>
      <c r="I59" s="9">
        <f t="shared" si="6"/>
        <v>3.276764768225212E-2</v>
      </c>
      <c r="J59" s="18"/>
      <c r="K59" s="18"/>
      <c r="L59" s="18"/>
      <c r="M59" s="18"/>
      <c r="N59" s="18"/>
      <c r="O59" s="21">
        <v>29.33</v>
      </c>
      <c r="P59" s="21">
        <v>12.13</v>
      </c>
      <c r="Q59" s="21">
        <v>27.44</v>
      </c>
      <c r="R59" s="21">
        <v>38.51</v>
      </c>
      <c r="S59" s="21">
        <v>-26.43</v>
      </c>
      <c r="T59" s="21">
        <v>-6.68</v>
      </c>
      <c r="U59" s="21">
        <v>33.4</v>
      </c>
      <c r="V59" s="21">
        <v>-2.41</v>
      </c>
      <c r="W59" s="3">
        <f t="shared" si="2"/>
        <v>128.79399705286528</v>
      </c>
      <c r="X59" s="41"/>
      <c r="Y59" s="39"/>
      <c r="Z59" s="37"/>
      <c r="AA59" s="37"/>
    </row>
    <row r="60" spans="1:27" x14ac:dyDescent="0.25">
      <c r="A60" s="16" t="s">
        <v>44</v>
      </c>
      <c r="B60" s="10" t="s">
        <v>200</v>
      </c>
      <c r="C60" s="9" t="s">
        <v>208</v>
      </c>
      <c r="D60" s="9">
        <v>2.3649217715744006E-3</v>
      </c>
      <c r="E60" s="1">
        <f t="shared" si="7"/>
        <v>1.5239763128014255E-2</v>
      </c>
      <c r="F60" s="9">
        <v>2.3E-3</v>
      </c>
      <c r="G60" s="1">
        <f t="shared" si="4"/>
        <v>1.5308635401552162E-2</v>
      </c>
      <c r="H60" s="1">
        <f t="shared" si="5"/>
        <v>2.3249699121440002E-3</v>
      </c>
      <c r="I60" s="9">
        <f t="shared" si="6"/>
        <v>1.5282146065576045E-2</v>
      </c>
      <c r="J60" s="18">
        <v>-8.75</v>
      </c>
      <c r="K60" s="18">
        <v>51.89</v>
      </c>
      <c r="L60" s="18">
        <v>7.02</v>
      </c>
      <c r="M60" s="18">
        <v>0.12</v>
      </c>
      <c r="N60" s="18">
        <v>-29.97</v>
      </c>
      <c r="O60" s="21">
        <v>29.56</v>
      </c>
      <c r="P60" s="21">
        <v>6.74</v>
      </c>
      <c r="Q60" s="21">
        <v>43.15</v>
      </c>
      <c r="R60" s="21">
        <v>11.8</v>
      </c>
      <c r="S60" s="21">
        <v>-2.0099999999999998</v>
      </c>
      <c r="T60" s="21">
        <v>4.18</v>
      </c>
      <c r="U60" s="21">
        <v>-19</v>
      </c>
      <c r="V60" s="21">
        <v>11.71</v>
      </c>
      <c r="W60" s="3">
        <f t="shared" si="2"/>
        <v>112.62114096517504</v>
      </c>
      <c r="X60" s="41"/>
      <c r="Y60" s="39"/>
      <c r="Z60" s="37"/>
      <c r="AA60" s="37"/>
    </row>
    <row r="61" spans="1:27" x14ac:dyDescent="0.25">
      <c r="A61" s="16" t="s">
        <v>45</v>
      </c>
      <c r="B61" s="10" t="s">
        <v>199</v>
      </c>
      <c r="C61" s="9" t="s">
        <v>208</v>
      </c>
      <c r="D61" s="9">
        <v>0.13021973393352795</v>
      </c>
      <c r="E61" s="1">
        <f t="shared" si="7"/>
        <v>0.83914737628672242</v>
      </c>
      <c r="F61" s="9">
        <v>0.13950000000000001</v>
      </c>
      <c r="G61" s="1">
        <f t="shared" si="4"/>
        <v>0.92850201674631594</v>
      </c>
      <c r="H61" s="1">
        <f t="shared" si="5"/>
        <v>0.13593066689751077</v>
      </c>
      <c r="I61" s="9">
        <f t="shared" si="6"/>
        <v>0.89413484733878001</v>
      </c>
      <c r="J61" s="18">
        <v>-2.56</v>
      </c>
      <c r="K61" s="18">
        <v>19.21</v>
      </c>
      <c r="L61" s="18">
        <v>-11.13</v>
      </c>
      <c r="M61" s="18">
        <v>4.59</v>
      </c>
      <c r="N61" s="18">
        <v>10.69</v>
      </c>
      <c r="O61" s="21">
        <v>17.36</v>
      </c>
      <c r="P61" s="21">
        <v>14.44</v>
      </c>
      <c r="Q61" s="21">
        <v>0.93</v>
      </c>
      <c r="R61" s="21">
        <v>25.78</v>
      </c>
      <c r="S61" s="21">
        <v>14.48</v>
      </c>
      <c r="T61" s="21">
        <v>-23.26</v>
      </c>
      <c r="U61" s="21">
        <v>18.420000000000002</v>
      </c>
      <c r="V61" s="21">
        <v>3.33</v>
      </c>
      <c r="W61" s="3">
        <f t="shared" si="2"/>
        <v>119.04654588654228</v>
      </c>
      <c r="X61" s="41"/>
      <c r="Y61" s="39"/>
      <c r="Z61" s="37"/>
      <c r="AA61" s="37"/>
    </row>
    <row r="62" spans="1:27" x14ac:dyDescent="0.25">
      <c r="A62" s="16" t="s">
        <v>46</v>
      </c>
      <c r="B62" s="10" t="s">
        <v>199</v>
      </c>
      <c r="C62" s="9" t="s">
        <v>208</v>
      </c>
      <c r="D62" s="9">
        <v>7.3771820775624816E-2</v>
      </c>
      <c r="E62" s="1">
        <f t="shared" si="7"/>
        <v>0.47539207751230828</v>
      </c>
      <c r="F62" s="9">
        <v>8.1199999999999994E-2</v>
      </c>
      <c r="G62" s="1">
        <f t="shared" si="4"/>
        <v>0.54046138895914586</v>
      </c>
      <c r="H62" s="1">
        <f t="shared" si="5"/>
        <v>7.8343007990624935E-2</v>
      </c>
      <c r="I62" s="9">
        <f t="shared" si="6"/>
        <v>0.51543473071036217</v>
      </c>
      <c r="J62" s="18">
        <v>-1.6</v>
      </c>
      <c r="K62" s="18">
        <v>23.7</v>
      </c>
      <c r="L62" s="18">
        <v>25.11</v>
      </c>
      <c r="M62" s="18">
        <v>-20.190000000000001</v>
      </c>
      <c r="N62" s="18">
        <v>21.12</v>
      </c>
      <c r="O62" s="21">
        <v>15.97</v>
      </c>
      <c r="P62" s="21">
        <v>2.04</v>
      </c>
      <c r="Q62" s="21">
        <v>7.52</v>
      </c>
      <c r="R62" s="21">
        <v>8.2100000000000009</v>
      </c>
      <c r="S62" s="21">
        <v>17.54</v>
      </c>
      <c r="T62" s="21">
        <v>-15.37</v>
      </c>
      <c r="U62" s="21">
        <v>16.260000000000002</v>
      </c>
      <c r="V62" s="21">
        <v>-5.3</v>
      </c>
      <c r="W62" s="3">
        <f t="shared" si="2"/>
        <v>121.96938555076036</v>
      </c>
      <c r="X62" s="41"/>
      <c r="Y62" s="39"/>
      <c r="Z62" s="37"/>
      <c r="AA62" s="37"/>
    </row>
    <row r="63" spans="1:27" x14ac:dyDescent="0.25">
      <c r="A63" s="16" t="s">
        <v>47</v>
      </c>
      <c r="B63" s="10" t="s">
        <v>199</v>
      </c>
      <c r="C63" s="9" t="s">
        <v>208</v>
      </c>
      <c r="D63" s="9">
        <v>2.8013099499897089E-2</v>
      </c>
      <c r="E63" s="1">
        <f t="shared" si="7"/>
        <v>0.18051886789291857</v>
      </c>
      <c r="F63" s="9">
        <v>9.2999999999999992E-3</v>
      </c>
      <c r="G63" s="1">
        <f t="shared" si="4"/>
        <v>6.1900134449754389E-2</v>
      </c>
      <c r="H63" s="1">
        <f t="shared" si="5"/>
        <v>1.6497345961498881E-2</v>
      </c>
      <c r="I63" s="9">
        <f t="shared" si="6"/>
        <v>0.10752272423558676</v>
      </c>
      <c r="J63" s="18">
        <v>9.4499999999999993</v>
      </c>
      <c r="K63" s="18">
        <v>12.63</v>
      </c>
      <c r="L63" s="18">
        <v>26.64</v>
      </c>
      <c r="M63" s="18">
        <v>-8.9499999999999993</v>
      </c>
      <c r="N63" s="18">
        <v>4.9800000000000004</v>
      </c>
      <c r="O63" s="21">
        <v>18.12</v>
      </c>
      <c r="P63" s="21">
        <v>10.16</v>
      </c>
      <c r="Q63" s="21">
        <v>2.61</v>
      </c>
      <c r="R63" s="21">
        <v>24.34</v>
      </c>
      <c r="S63" s="21">
        <v>-14.05</v>
      </c>
      <c r="T63" s="21">
        <v>14.46</v>
      </c>
      <c r="U63" s="21">
        <v>-10.57</v>
      </c>
      <c r="V63" s="21">
        <v>8.59</v>
      </c>
      <c r="W63" s="3">
        <f t="shared" si="2"/>
        <v>136.67254075482597</v>
      </c>
      <c r="X63" s="41"/>
      <c r="Y63" s="39"/>
      <c r="Z63" s="37"/>
      <c r="AA63" s="37"/>
    </row>
    <row r="64" spans="1:27" x14ac:dyDescent="0.25">
      <c r="A64" s="16" t="s">
        <v>48</v>
      </c>
      <c r="B64" s="10" t="s">
        <v>199</v>
      </c>
      <c r="C64" s="9" t="s">
        <v>208</v>
      </c>
      <c r="D64" s="9">
        <v>6.1750988105136705E-3</v>
      </c>
      <c r="E64" s="1">
        <f t="shared" si="7"/>
        <v>3.9792877842915277E-2</v>
      </c>
      <c r="F64" s="9">
        <v>7.7999999999999996E-3</v>
      </c>
      <c r="G64" s="1">
        <f t="shared" si="4"/>
        <v>5.1916241796568202E-2</v>
      </c>
      <c r="H64" s="1">
        <f t="shared" si="5"/>
        <v>7.1750380040437193E-3</v>
      </c>
      <c r="I64" s="9">
        <f t="shared" si="6"/>
        <v>4.7253409506701691E-2</v>
      </c>
      <c r="J64" s="18">
        <v>2.85</v>
      </c>
      <c r="K64" s="18">
        <v>26.36</v>
      </c>
      <c r="L64" s="18">
        <v>-3.8</v>
      </c>
      <c r="M64" s="18">
        <v>16.13</v>
      </c>
      <c r="N64" s="18">
        <v>6.74</v>
      </c>
      <c r="O64" s="21">
        <v>46.43</v>
      </c>
      <c r="P64" s="21">
        <v>1.91</v>
      </c>
      <c r="Q64" s="21">
        <v>3.72</v>
      </c>
      <c r="R64" s="21">
        <v>13.77</v>
      </c>
      <c r="S64" s="21">
        <v>-12.05</v>
      </c>
      <c r="T64" s="21">
        <v>-9.94</v>
      </c>
      <c r="U64" s="21">
        <v>18.16</v>
      </c>
      <c r="V64" s="21">
        <v>3.16</v>
      </c>
      <c r="W64" s="3">
        <f t="shared" si="2"/>
        <v>163.47981033702177</v>
      </c>
      <c r="X64" s="41"/>
      <c r="Y64" s="39"/>
      <c r="Z64" s="37"/>
      <c r="AA64" s="37"/>
    </row>
    <row r="65" spans="1:27" x14ac:dyDescent="0.25">
      <c r="A65" s="16" t="s">
        <v>49</v>
      </c>
      <c r="B65" s="10" t="s">
        <v>199</v>
      </c>
      <c r="C65" s="9" t="s">
        <v>208</v>
      </c>
      <c r="D65" s="9">
        <v>4.6778576492705823E-2</v>
      </c>
      <c r="E65" s="1">
        <f t="shared" si="7"/>
        <v>0.3014452460048761</v>
      </c>
      <c r="F65" s="9">
        <v>4.4299999999999999E-2</v>
      </c>
      <c r="G65" s="1">
        <f t="shared" si="4"/>
        <v>0.29485762969076557</v>
      </c>
      <c r="H65" s="1">
        <f t="shared" si="5"/>
        <v>4.5253298651040705E-2</v>
      </c>
      <c r="I65" s="9">
        <f t="shared" si="6"/>
        <v>0.29739132827311576</v>
      </c>
      <c r="J65" s="18">
        <v>22.35</v>
      </c>
      <c r="K65" s="18">
        <v>5.61</v>
      </c>
      <c r="L65" s="18">
        <v>6.9</v>
      </c>
      <c r="M65" s="18">
        <v>4.58</v>
      </c>
      <c r="N65" s="18">
        <v>7.4</v>
      </c>
      <c r="O65" s="21">
        <v>14.87</v>
      </c>
      <c r="P65" s="21">
        <v>15.05</v>
      </c>
      <c r="Q65" s="21">
        <v>6.25</v>
      </c>
      <c r="R65" s="21">
        <v>17.87</v>
      </c>
      <c r="S65" s="21">
        <v>3</v>
      </c>
      <c r="T65" s="21">
        <v>-1.27</v>
      </c>
      <c r="U65" s="21">
        <v>4.0999999999999996</v>
      </c>
      <c r="V65" s="21">
        <v>15.48</v>
      </c>
      <c r="W65" s="3">
        <f t="shared" si="2"/>
        <v>213.9127627297342</v>
      </c>
      <c r="X65" s="41"/>
      <c r="Y65" s="39"/>
      <c r="Z65" s="37"/>
      <c r="AA65" s="37"/>
    </row>
    <row r="66" spans="1:27" x14ac:dyDescent="0.25">
      <c r="A66" s="8" t="s">
        <v>50</v>
      </c>
      <c r="B66" s="10" t="s">
        <v>199</v>
      </c>
      <c r="C66" s="9" t="s">
        <v>208</v>
      </c>
      <c r="D66" s="9">
        <v>2.2269619429855577E-3</v>
      </c>
      <c r="E66" s="1">
        <f t="shared" si="7"/>
        <v>1.4350737903524171E-2</v>
      </c>
      <c r="F66" s="9"/>
      <c r="G66" s="1">
        <f t="shared" si="4"/>
        <v>0</v>
      </c>
      <c r="H66" s="1">
        <f t="shared" si="5"/>
        <v>8.5652382422521443E-4</v>
      </c>
      <c r="I66" s="9">
        <f t="shared" si="6"/>
        <v>5.5195145782785272E-3</v>
      </c>
      <c r="J66" s="18">
        <v>-1.72</v>
      </c>
      <c r="K66" s="18">
        <v>18.489999999999998</v>
      </c>
      <c r="L66" s="18">
        <v>17.260000000000002</v>
      </c>
      <c r="M66" s="18">
        <v>9.24</v>
      </c>
      <c r="N66" s="18">
        <v>1.41</v>
      </c>
      <c r="O66" s="21"/>
      <c r="P66" s="21"/>
      <c r="Q66" s="21"/>
      <c r="R66" s="21"/>
      <c r="S66" s="21"/>
      <c r="T66" s="21"/>
      <c r="U66" s="21"/>
      <c r="V66" s="21"/>
      <c r="W66" s="3">
        <f t="shared" si="2"/>
        <v>51.272230752878102</v>
      </c>
      <c r="X66" s="41"/>
      <c r="Y66" s="39"/>
      <c r="Z66" s="37"/>
      <c r="AA66" s="37"/>
    </row>
    <row r="67" spans="1:27" x14ac:dyDescent="0.25">
      <c r="A67" s="16" t="s">
        <v>51</v>
      </c>
      <c r="B67" s="10" t="s">
        <v>199</v>
      </c>
      <c r="C67" s="9" t="s">
        <v>208</v>
      </c>
      <c r="D67" s="9">
        <v>9.3795219682283465E-3</v>
      </c>
      <c r="E67" s="1">
        <f t="shared" si="7"/>
        <v>6.0442461466556408E-2</v>
      </c>
      <c r="F67" s="9">
        <v>2.64E-2</v>
      </c>
      <c r="G67" s="1">
        <f t="shared" si="4"/>
        <v>0.17571651069607699</v>
      </c>
      <c r="H67" s="1">
        <f t="shared" ref="H67:H98" si="8">((D67*5)+(F67*8))/13</f>
        <v>1.9853662295472439E-2</v>
      </c>
      <c r="I67" s="9">
        <f t="shared" si="6"/>
        <v>0.13138033791549214</v>
      </c>
      <c r="J67" s="18">
        <v>-5.2</v>
      </c>
      <c r="K67" s="18">
        <v>22.7</v>
      </c>
      <c r="L67" s="18">
        <v>-10.67</v>
      </c>
      <c r="M67" s="18">
        <v>-4.4800000000000004</v>
      </c>
      <c r="N67" s="18">
        <v>14.63</v>
      </c>
      <c r="O67" s="21">
        <v>12.39</v>
      </c>
      <c r="P67" s="21">
        <v>4.45</v>
      </c>
      <c r="Q67" s="21">
        <v>0.34</v>
      </c>
      <c r="R67" s="21">
        <v>33.630000000000003</v>
      </c>
      <c r="S67" s="21">
        <v>0.42</v>
      </c>
      <c r="T67" s="21">
        <v>-8.5399999999999991</v>
      </c>
      <c r="U67" s="21">
        <v>10.86</v>
      </c>
      <c r="V67" s="21">
        <v>1.2</v>
      </c>
      <c r="W67" s="3">
        <f t="shared" si="2"/>
        <v>84.528657324125561</v>
      </c>
      <c r="X67" s="41"/>
      <c r="Y67" s="39"/>
      <c r="Z67" s="37"/>
      <c r="AA67" s="37"/>
    </row>
    <row r="68" spans="1:27" x14ac:dyDescent="0.25">
      <c r="A68" s="16" t="s">
        <v>52</v>
      </c>
      <c r="B68" s="10" t="s">
        <v>217</v>
      </c>
      <c r="C68" s="9" t="s">
        <v>208</v>
      </c>
      <c r="D68" s="9">
        <v>5.5285820804535438E-2</v>
      </c>
      <c r="E68" s="1">
        <f t="shared" si="7"/>
        <v>0.35626667381816018</v>
      </c>
      <c r="F68" s="9">
        <v>1.77E-2</v>
      </c>
      <c r="G68" s="1">
        <f t="shared" si="4"/>
        <v>0.11780993330759708</v>
      </c>
      <c r="H68" s="1">
        <f t="shared" si="8"/>
        <v>3.2156084924821318E-2</v>
      </c>
      <c r="I68" s="9">
        <f t="shared" ref="I68:I99" si="9">((E68*5)+(G68*8))/13</f>
        <v>0.20952406427319825</v>
      </c>
      <c r="J68" s="18">
        <v>-0.43</v>
      </c>
      <c r="K68" s="18">
        <v>-26.88</v>
      </c>
      <c r="L68" s="18">
        <v>25.2</v>
      </c>
      <c r="M68" s="18">
        <v>4.68</v>
      </c>
      <c r="N68" s="18">
        <v>-4.54</v>
      </c>
      <c r="O68" s="21">
        <v>38.159999999999997</v>
      </c>
      <c r="P68" s="21">
        <v>73.040000000000006</v>
      </c>
      <c r="Q68" s="21">
        <v>33.340000000000003</v>
      </c>
      <c r="R68" s="21">
        <v>40.69</v>
      </c>
      <c r="S68" s="21">
        <v>74.47</v>
      </c>
      <c r="T68" s="21">
        <v>-20.079999999999998</v>
      </c>
      <c r="U68" s="21">
        <v>76.400000000000006</v>
      </c>
      <c r="V68" s="21">
        <v>1.61</v>
      </c>
      <c r="W68" s="3">
        <f t="shared" ref="W68:W131" si="10">(100*(1+J68/100)*(1+K68/100)*(1+L68/100)*(1+M68/100)*(1+N68/100)*(1+O68/100)*(1+P68/100)*(1+Q68/100)*(1+R68/100)*(1+S68/100)*(1+T68/100)*(1+U68/100)*(1+V68/100))-100</f>
        <v>920.98166402020786</v>
      </c>
      <c r="X68" s="41"/>
      <c r="Y68" s="39"/>
      <c r="Z68" s="37"/>
      <c r="AA68" s="37"/>
    </row>
    <row r="69" spans="1:27" x14ac:dyDescent="0.25">
      <c r="A69" s="16" t="s">
        <v>53</v>
      </c>
      <c r="B69" s="10" t="s">
        <v>199</v>
      </c>
      <c r="C69" s="9" t="s">
        <v>208</v>
      </c>
      <c r="D69" s="9">
        <v>6.0725732126708773E-2</v>
      </c>
      <c r="E69" s="1">
        <f t="shared" ref="E69" si="11">D69/$D$4*100</f>
        <v>0.391321939063629</v>
      </c>
      <c r="F69" s="9">
        <v>5.8500000000000003E-2</v>
      </c>
      <c r="G69" s="1">
        <f t="shared" si="4"/>
        <v>0.38937181347426153</v>
      </c>
      <c r="H69" s="1">
        <f t="shared" si="8"/>
        <v>5.9356050817964912E-2</v>
      </c>
      <c r="I69" s="9">
        <f t="shared" si="9"/>
        <v>0.39012186177786445</v>
      </c>
      <c r="J69" s="18">
        <v>14.74</v>
      </c>
      <c r="K69" s="18">
        <v>4.26</v>
      </c>
      <c r="L69" s="18">
        <v>19.2</v>
      </c>
      <c r="M69" s="18">
        <v>-0.05</v>
      </c>
      <c r="N69" s="18">
        <v>8.6199999999999992</v>
      </c>
      <c r="O69" s="21">
        <v>5.87</v>
      </c>
      <c r="P69" s="21">
        <v>21.5</v>
      </c>
      <c r="Q69" s="21">
        <v>5.51</v>
      </c>
      <c r="R69" s="21">
        <v>8.2799999999999994</v>
      </c>
      <c r="S69" s="21">
        <v>17.36</v>
      </c>
      <c r="T69" s="21">
        <v>-13.12</v>
      </c>
      <c r="U69" s="21">
        <v>11.92</v>
      </c>
      <c r="V69" s="21">
        <v>8.5399999999999991</v>
      </c>
      <c r="W69" s="3">
        <f t="shared" si="10"/>
        <v>181.79281233888662</v>
      </c>
      <c r="X69" s="41"/>
      <c r="Y69" s="39"/>
      <c r="Z69" s="37"/>
      <c r="AA69" s="37"/>
    </row>
    <row r="70" spans="1:27" x14ac:dyDescent="0.25">
      <c r="A70" s="16" t="s">
        <v>54</v>
      </c>
      <c r="B70" s="10" t="s">
        <v>199</v>
      </c>
      <c r="C70" s="9" t="s">
        <v>208</v>
      </c>
      <c r="D70" s="9">
        <v>7.3340259326890034E-4</v>
      </c>
      <c r="E70" s="1">
        <f t="shared" ref="E70:E134" si="12">D70/$D$4*100</f>
        <v>4.7261105772004597E-3</v>
      </c>
      <c r="F70" s="9">
        <v>0.11849999999999999</v>
      </c>
      <c r="G70" s="1">
        <f t="shared" ref="G70:G133" si="13">F70/$F$4*100</f>
        <v>0.78872751960170928</v>
      </c>
      <c r="H70" s="1">
        <f t="shared" si="8"/>
        <v>7.3205154843564962E-2</v>
      </c>
      <c r="I70" s="9">
        <f t="shared" si="9"/>
        <v>0.48718851613074438</v>
      </c>
      <c r="J70" s="18">
        <v>18.21</v>
      </c>
      <c r="K70" s="18">
        <v>1.46</v>
      </c>
      <c r="L70" s="18">
        <v>4.01</v>
      </c>
      <c r="M70" s="18">
        <v>17.489999999999998</v>
      </c>
      <c r="N70" s="18">
        <v>-9.5</v>
      </c>
      <c r="O70" s="21">
        <v>1.01</v>
      </c>
      <c r="P70" s="21">
        <v>21.94</v>
      </c>
      <c r="Q70" s="21">
        <v>10.57</v>
      </c>
      <c r="R70" s="21">
        <v>10.19</v>
      </c>
      <c r="S70" s="21">
        <v>25.43</v>
      </c>
      <c r="T70" s="21">
        <v>-11.21</v>
      </c>
      <c r="U70" s="21">
        <v>19.48</v>
      </c>
      <c r="V70" s="21">
        <v>1.95</v>
      </c>
      <c r="W70" s="3">
        <f t="shared" si="10"/>
        <v>170.02976064037915</v>
      </c>
      <c r="X70" s="41"/>
      <c r="Y70" s="39"/>
      <c r="Z70" s="37"/>
      <c r="AA70" s="37"/>
    </row>
    <row r="71" spans="1:27" x14ac:dyDescent="0.25">
      <c r="A71" s="16" t="s">
        <v>55</v>
      </c>
      <c r="B71" s="10" t="s">
        <v>200</v>
      </c>
      <c r="C71" s="9" t="s">
        <v>208</v>
      </c>
      <c r="D71" s="9">
        <v>0.14411751818541887</v>
      </c>
      <c r="E71" s="1">
        <f t="shared" si="12"/>
        <v>0.92870591583285866</v>
      </c>
      <c r="F71" s="9">
        <v>1.0500000000000001E-2</v>
      </c>
      <c r="G71" s="1">
        <f t="shared" si="13"/>
        <v>6.9887248572303357E-2</v>
      </c>
      <c r="H71" s="1">
        <f t="shared" si="8"/>
        <v>6.1891353148238022E-2</v>
      </c>
      <c r="I71" s="9">
        <f t="shared" si="9"/>
        <v>0.40020212059559385</v>
      </c>
      <c r="J71" s="18">
        <v>6.96</v>
      </c>
      <c r="K71" s="18">
        <v>-1.32</v>
      </c>
      <c r="L71" s="18">
        <v>11.89</v>
      </c>
      <c r="M71" s="18">
        <v>31.22</v>
      </c>
      <c r="N71" s="18">
        <v>-17.68</v>
      </c>
      <c r="O71" s="21">
        <v>-1.5</v>
      </c>
      <c r="P71" s="21">
        <v>6.32</v>
      </c>
      <c r="Q71" s="21">
        <v>13.8</v>
      </c>
      <c r="R71" s="21">
        <v>10.67</v>
      </c>
      <c r="S71" s="21">
        <v>0.01</v>
      </c>
      <c r="T71" s="21">
        <v>-3.42</v>
      </c>
      <c r="U71" s="21">
        <v>2.8</v>
      </c>
      <c r="V71" s="21">
        <v>18.47</v>
      </c>
      <c r="W71" s="3">
        <f t="shared" si="10"/>
        <v>97.925935351408242</v>
      </c>
      <c r="X71" s="41"/>
      <c r="Y71" s="39"/>
      <c r="Z71" s="37"/>
      <c r="AA71" s="37"/>
    </row>
    <row r="72" spans="1:27" x14ac:dyDescent="0.25">
      <c r="A72" s="16" t="s">
        <v>56</v>
      </c>
      <c r="B72" s="9" t="s">
        <v>199</v>
      </c>
      <c r="C72" s="9" t="s">
        <v>208</v>
      </c>
      <c r="D72" s="9">
        <v>1.825850275018506E-3</v>
      </c>
      <c r="E72" s="1">
        <f t="shared" si="12"/>
        <v>1.1765939166764662E-2</v>
      </c>
      <c r="F72" s="9">
        <v>2.8E-3</v>
      </c>
      <c r="G72" s="1">
        <f t="shared" si="13"/>
        <v>1.8636599619280894E-2</v>
      </c>
      <c r="H72" s="1">
        <f t="shared" si="8"/>
        <v>2.4253270288532715E-3</v>
      </c>
      <c r="I72" s="9">
        <f t="shared" si="9"/>
        <v>1.5994037906774651E-2</v>
      </c>
      <c r="J72" s="18">
        <v>16.989999999999998</v>
      </c>
      <c r="K72" s="18">
        <v>39.26</v>
      </c>
      <c r="L72" s="18">
        <v>9.67</v>
      </c>
      <c r="M72" s="18">
        <v>-6.11</v>
      </c>
      <c r="N72" s="18">
        <v>-3.21</v>
      </c>
      <c r="O72" s="21">
        <v>10.26</v>
      </c>
      <c r="P72" s="21">
        <v>39.86</v>
      </c>
      <c r="Q72" s="21">
        <v>2.5499999999999998</v>
      </c>
      <c r="R72" s="21">
        <v>20.100000000000001</v>
      </c>
      <c r="S72" s="21">
        <v>1.4</v>
      </c>
      <c r="T72" s="21">
        <v>-4.78</v>
      </c>
      <c r="U72" s="21">
        <v>5.24</v>
      </c>
      <c r="V72" s="21">
        <v>-2.36</v>
      </c>
      <c r="W72" s="3">
        <f t="shared" si="10"/>
        <v>205.9692138575233</v>
      </c>
      <c r="X72" s="41"/>
      <c r="Y72" s="39"/>
      <c r="Z72" s="37"/>
      <c r="AA72" s="37"/>
    </row>
    <row r="73" spans="1:27" x14ac:dyDescent="0.25">
      <c r="A73" s="44" t="s">
        <v>170</v>
      </c>
      <c r="B73" s="12"/>
      <c r="C73" s="12"/>
      <c r="D73" s="12">
        <v>1.8907868550496671</v>
      </c>
      <c r="E73" s="12">
        <f t="shared" si="12"/>
        <v>12.184396178710312</v>
      </c>
      <c r="F73" s="12">
        <v>2.4453</v>
      </c>
      <c r="G73" s="12">
        <f t="shared" si="13"/>
        <v>16.275741803224129</v>
      </c>
      <c r="H73" s="12">
        <f t="shared" si="8"/>
        <v>2.2320257134806414</v>
      </c>
      <c r="I73" s="45">
        <f t="shared" si="9"/>
        <v>14.702147332257276</v>
      </c>
      <c r="J73" s="44">
        <v>22.15</v>
      </c>
      <c r="K73" s="44">
        <v>24.02</v>
      </c>
      <c r="L73" s="44">
        <v>-5.33</v>
      </c>
      <c r="M73" s="44">
        <v>29.64</v>
      </c>
      <c r="N73" s="44">
        <v>3.6</v>
      </c>
      <c r="O73" s="46">
        <v>-0.67</v>
      </c>
      <c r="P73" s="46">
        <v>4.57</v>
      </c>
      <c r="Q73" s="46">
        <v>22.21</v>
      </c>
      <c r="R73" s="46">
        <v>12.48</v>
      </c>
      <c r="S73" s="46">
        <v>3.01</v>
      </c>
      <c r="T73" s="46">
        <v>-2.5</v>
      </c>
      <c r="U73" s="46">
        <v>2.25</v>
      </c>
      <c r="V73" s="46">
        <v>32.4</v>
      </c>
      <c r="W73" s="12">
        <f t="shared" si="10"/>
        <v>273.93942261690592</v>
      </c>
      <c r="X73" s="41"/>
      <c r="Y73" s="39"/>
      <c r="Z73" s="37"/>
      <c r="AA73" s="37"/>
    </row>
    <row r="74" spans="1:27" x14ac:dyDescent="0.25">
      <c r="A74" s="16" t="s">
        <v>57</v>
      </c>
      <c r="B74" s="10" t="s">
        <v>201</v>
      </c>
      <c r="C74" s="9" t="s">
        <v>208</v>
      </c>
      <c r="D74" s="9">
        <v>2.265005659144247E-2</v>
      </c>
      <c r="E74" s="1">
        <f t="shared" si="12"/>
        <v>0.14595894944123386</v>
      </c>
      <c r="F74" s="9">
        <v>2.69E-2</v>
      </c>
      <c r="G74" s="1">
        <f t="shared" si="13"/>
        <v>0.17904447491380573</v>
      </c>
      <c r="H74" s="1">
        <f t="shared" si="8"/>
        <v>2.5265406381324025E-2</v>
      </c>
      <c r="I74" s="9">
        <f t="shared" si="9"/>
        <v>0.16631927280897038</v>
      </c>
      <c r="J74" s="18">
        <v>5.64</v>
      </c>
      <c r="K74" s="18">
        <v>30.25</v>
      </c>
      <c r="L74" s="18">
        <v>-3.73</v>
      </c>
      <c r="M74" s="18">
        <v>16.37</v>
      </c>
      <c r="N74" s="18">
        <v>5.77</v>
      </c>
      <c r="O74" s="21">
        <v>-2.93</v>
      </c>
      <c r="P74" s="21">
        <v>-0.54</v>
      </c>
      <c r="Q74" s="21">
        <v>24.78</v>
      </c>
      <c r="R74" s="21">
        <v>15.15</v>
      </c>
      <c r="S74" s="21">
        <v>5.71</v>
      </c>
      <c r="T74" s="21">
        <v>-6.74</v>
      </c>
      <c r="U74" s="21">
        <v>-3.05</v>
      </c>
      <c r="V74" s="21">
        <v>12.93</v>
      </c>
      <c r="W74" s="3">
        <f t="shared" si="10"/>
        <v>144.12466965108862</v>
      </c>
      <c r="X74" s="41"/>
      <c r="Y74" s="39"/>
      <c r="Z74" s="37"/>
      <c r="AA74" s="37"/>
    </row>
    <row r="75" spans="1:27" x14ac:dyDescent="0.25">
      <c r="A75" s="16" t="s">
        <v>58</v>
      </c>
      <c r="B75" s="10" t="s">
        <v>201</v>
      </c>
      <c r="C75" s="9" t="s">
        <v>208</v>
      </c>
      <c r="D75" s="9">
        <v>3.589723964099342E-3</v>
      </c>
      <c r="E75" s="1">
        <f t="shared" si="12"/>
        <v>2.3132495782898773E-2</v>
      </c>
      <c r="F75" s="9">
        <v>0.23180000000000001</v>
      </c>
      <c r="G75" s="1">
        <f t="shared" si="13"/>
        <v>1.5428442113390397</v>
      </c>
      <c r="H75" s="1">
        <f t="shared" si="8"/>
        <v>0.144026816909269</v>
      </c>
      <c r="I75" s="9">
        <f t="shared" si="9"/>
        <v>0.95833970535590862</v>
      </c>
      <c r="J75" s="18">
        <v>17.63</v>
      </c>
      <c r="K75" s="18">
        <v>25.03</v>
      </c>
      <c r="L75" s="18">
        <v>7.73</v>
      </c>
      <c r="M75" s="18">
        <v>17.059999999999999</v>
      </c>
      <c r="N75" s="18">
        <v>5.17</v>
      </c>
      <c r="O75" s="21">
        <v>8.8800000000000008</v>
      </c>
      <c r="P75" s="21">
        <v>7.14</v>
      </c>
      <c r="Q75" s="21">
        <v>16.7</v>
      </c>
      <c r="R75" s="21">
        <v>2.52</v>
      </c>
      <c r="S75" s="21">
        <v>0.75</v>
      </c>
      <c r="T75" s="21">
        <v>-0.41</v>
      </c>
      <c r="U75" s="21">
        <v>-0.4</v>
      </c>
      <c r="V75" s="21">
        <v>27.26</v>
      </c>
      <c r="W75" s="3">
        <f t="shared" si="10"/>
        <v>246.22676192427127</v>
      </c>
      <c r="X75" s="41"/>
      <c r="Y75" s="39"/>
      <c r="Z75" s="37"/>
      <c r="AA75" s="37"/>
    </row>
    <row r="76" spans="1:27" x14ac:dyDescent="0.25">
      <c r="A76" s="16" t="s">
        <v>59</v>
      </c>
      <c r="B76" s="10" t="s">
        <v>207</v>
      </c>
      <c r="C76" s="9" t="s">
        <v>208</v>
      </c>
      <c r="D76" s="9">
        <v>0.17803026527956106</v>
      </c>
      <c r="E76" s="1">
        <f t="shared" si="12"/>
        <v>1.1472426297939791</v>
      </c>
      <c r="F76" s="9">
        <v>9.4999999999999998E-3</v>
      </c>
      <c r="G76" s="1">
        <f t="shared" si="13"/>
        <v>6.3231320136845875E-2</v>
      </c>
      <c r="H76" s="1">
        <f t="shared" si="8"/>
        <v>7.4319332799831175E-2</v>
      </c>
      <c r="I76" s="9">
        <f t="shared" si="9"/>
        <v>0.48015874692805094</v>
      </c>
      <c r="J76" s="18">
        <v>14.39</v>
      </c>
      <c r="K76" s="18">
        <v>23</v>
      </c>
      <c r="L76" s="18">
        <v>-10.3</v>
      </c>
      <c r="M76" s="18">
        <v>19.34</v>
      </c>
      <c r="N76" s="18">
        <v>-1.71</v>
      </c>
      <c r="O76" s="21">
        <v>2.72</v>
      </c>
      <c r="P76" s="21">
        <v>6.63</v>
      </c>
      <c r="Q76" s="21">
        <v>15.74</v>
      </c>
      <c r="R76" s="21">
        <v>5.35</v>
      </c>
      <c r="S76" s="21">
        <v>-9.73</v>
      </c>
      <c r="T76" s="21">
        <v>-1.82</v>
      </c>
      <c r="U76" s="21">
        <v>4.25</v>
      </c>
      <c r="V76" s="21">
        <v>6.79</v>
      </c>
      <c r="W76" s="3">
        <f t="shared" si="10"/>
        <v>95.077212544861226</v>
      </c>
      <c r="X76" s="41"/>
      <c r="Y76" s="39"/>
      <c r="Z76" s="37"/>
      <c r="AA76" s="37"/>
    </row>
    <row r="77" spans="1:27" x14ac:dyDescent="0.25">
      <c r="A77" s="16" t="s">
        <v>60</v>
      </c>
      <c r="B77" s="10" t="s">
        <v>201</v>
      </c>
      <c r="C77" s="9" t="s">
        <v>208</v>
      </c>
      <c r="D77" s="9">
        <v>0.22718558651457191</v>
      </c>
      <c r="E77" s="1">
        <f t="shared" si="12"/>
        <v>1.4640038271862739</v>
      </c>
      <c r="F77" s="9">
        <v>0.32579999999999998</v>
      </c>
      <c r="G77" s="1">
        <f t="shared" si="13"/>
        <v>2.1685014842720411</v>
      </c>
      <c r="H77" s="1">
        <f t="shared" si="8"/>
        <v>0.28787137942868146</v>
      </c>
      <c r="I77" s="9">
        <f t="shared" si="9"/>
        <v>1.8975408469313613</v>
      </c>
      <c r="J77" s="18">
        <v>25.08</v>
      </c>
      <c r="K77" s="18">
        <v>20.29</v>
      </c>
      <c r="L77" s="18">
        <v>-1.91</v>
      </c>
      <c r="M77" s="18">
        <v>31.68</v>
      </c>
      <c r="N77" s="18">
        <v>3.97</v>
      </c>
      <c r="O77" s="21">
        <v>-1.91</v>
      </c>
      <c r="P77" s="21">
        <v>5.77</v>
      </c>
      <c r="Q77" s="21">
        <v>20.53</v>
      </c>
      <c r="R77" s="21">
        <v>13.6</v>
      </c>
      <c r="S77" s="21">
        <v>3.11</v>
      </c>
      <c r="T77" s="21">
        <v>-2.41</v>
      </c>
      <c r="U77" s="21">
        <v>2.4500000000000002</v>
      </c>
      <c r="V77" s="21">
        <v>30.33</v>
      </c>
      <c r="W77" s="3">
        <f t="shared" si="10"/>
        <v>285.64986485577947</v>
      </c>
      <c r="X77" s="41"/>
      <c r="Y77" s="39"/>
      <c r="Z77" s="37"/>
      <c r="AA77" s="37"/>
    </row>
    <row r="78" spans="1:27" x14ac:dyDescent="0.25">
      <c r="A78" s="16" t="s">
        <v>61</v>
      </c>
      <c r="B78" s="10" t="s">
        <v>201</v>
      </c>
      <c r="C78" s="9" t="s">
        <v>208</v>
      </c>
      <c r="D78" s="9">
        <v>2.5715703362549389E-2</v>
      </c>
      <c r="E78" s="1">
        <f t="shared" si="12"/>
        <v>0.16571424586895817</v>
      </c>
      <c r="F78" s="9">
        <v>4.3099999999999999E-2</v>
      </c>
      <c r="G78" s="1">
        <f t="shared" si="13"/>
        <v>0.28687051556821658</v>
      </c>
      <c r="H78" s="1">
        <f t="shared" si="8"/>
        <v>3.6413732062518994E-2</v>
      </c>
      <c r="I78" s="9">
        <f t="shared" si="9"/>
        <v>0.24027195029927104</v>
      </c>
      <c r="J78" s="18">
        <v>35.74</v>
      </c>
      <c r="K78" s="18">
        <v>1.05</v>
      </c>
      <c r="L78" s="18">
        <v>-2.85</v>
      </c>
      <c r="M78" s="18">
        <v>69.650000000000006</v>
      </c>
      <c r="N78" s="18">
        <v>-3.93</v>
      </c>
      <c r="O78" s="21">
        <v>-5.57</v>
      </c>
      <c r="P78" s="21">
        <v>-2.0499999999999998</v>
      </c>
      <c r="Q78" s="21">
        <v>26.45</v>
      </c>
      <c r="R78" s="21">
        <v>16.05</v>
      </c>
      <c r="S78" s="21">
        <v>2.4900000000000002</v>
      </c>
      <c r="T78" s="21">
        <v>-5.53</v>
      </c>
      <c r="U78" s="21">
        <v>6.54</v>
      </c>
      <c r="V78" s="21">
        <v>31.48</v>
      </c>
      <c r="W78" s="3">
        <f t="shared" si="10"/>
        <v>299.81108144556043</v>
      </c>
      <c r="X78" s="41"/>
      <c r="Y78" s="39"/>
      <c r="Z78" s="37"/>
      <c r="AA78" s="37"/>
    </row>
    <row r="79" spans="1:27" x14ac:dyDescent="0.25">
      <c r="A79" s="16" t="s">
        <v>62</v>
      </c>
      <c r="B79" s="10" t="s">
        <v>201</v>
      </c>
      <c r="C79" s="9" t="s">
        <v>208</v>
      </c>
      <c r="D79" s="9">
        <v>0.1831708042356687</v>
      </c>
      <c r="E79" s="1">
        <f t="shared" si="12"/>
        <v>1.1803687132792928</v>
      </c>
      <c r="F79" s="9">
        <v>0.25</v>
      </c>
      <c r="G79" s="1">
        <f t="shared" si="13"/>
        <v>1.6639821088643654</v>
      </c>
      <c r="H79" s="1">
        <f t="shared" si="8"/>
        <v>0.22429646316756488</v>
      </c>
      <c r="I79" s="9">
        <f t="shared" si="9"/>
        <v>1.4779769567162606</v>
      </c>
      <c r="J79" s="18">
        <v>21.22</v>
      </c>
      <c r="K79" s="18">
        <v>18.93</v>
      </c>
      <c r="L79" s="18">
        <v>-3.22</v>
      </c>
      <c r="M79" s="18">
        <v>32.29</v>
      </c>
      <c r="N79" s="18">
        <v>4.43</v>
      </c>
      <c r="O79" s="21">
        <v>-2.75</v>
      </c>
      <c r="P79" s="21">
        <v>6.12</v>
      </c>
      <c r="Q79" s="21">
        <v>19.12</v>
      </c>
      <c r="R79" s="21">
        <v>12.67</v>
      </c>
      <c r="S79" s="21">
        <v>1.54</v>
      </c>
      <c r="T79" s="21">
        <v>-2.12</v>
      </c>
      <c r="U79" s="21">
        <v>2.08</v>
      </c>
      <c r="V79" s="21">
        <v>33.68</v>
      </c>
      <c r="W79" s="3">
        <f t="shared" si="10"/>
        <v>262.09427570113741</v>
      </c>
      <c r="X79" s="41"/>
      <c r="Y79" s="39"/>
      <c r="Z79" s="37"/>
      <c r="AA79" s="37"/>
    </row>
    <row r="80" spans="1:27" x14ac:dyDescent="0.25">
      <c r="A80" s="16" t="s">
        <v>63</v>
      </c>
      <c r="B80" s="10" t="s">
        <v>201</v>
      </c>
      <c r="C80" s="9" t="s">
        <v>208</v>
      </c>
      <c r="D80" s="9">
        <v>0.37505503175612193</v>
      </c>
      <c r="E80" s="1">
        <f t="shared" si="12"/>
        <v>2.4168874897405224</v>
      </c>
      <c r="F80" s="9">
        <v>0.39410000000000001</v>
      </c>
      <c r="G80" s="1">
        <f t="shared" si="13"/>
        <v>2.6231013964137859</v>
      </c>
      <c r="H80" s="1">
        <f t="shared" si="8"/>
        <v>0.38677501221389304</v>
      </c>
      <c r="I80" s="9">
        <f t="shared" si="9"/>
        <v>2.5437883553856078</v>
      </c>
      <c r="J80" s="18">
        <v>25.22</v>
      </c>
      <c r="K80" s="18">
        <v>18.78</v>
      </c>
      <c r="L80" s="18">
        <v>-2.35</v>
      </c>
      <c r="M80" s="18">
        <v>33.35</v>
      </c>
      <c r="N80" s="18">
        <v>4.92</v>
      </c>
      <c r="O80" s="21">
        <v>-2.41</v>
      </c>
      <c r="P80" s="21">
        <v>3.28</v>
      </c>
      <c r="Q80" s="21">
        <v>21.28</v>
      </c>
      <c r="R80" s="21">
        <v>10.65</v>
      </c>
      <c r="S80" s="21">
        <v>5.37</v>
      </c>
      <c r="T80" s="21">
        <v>-4.59</v>
      </c>
      <c r="U80" s="21">
        <v>3.27</v>
      </c>
      <c r="V80" s="21">
        <v>33.299999999999997</v>
      </c>
      <c r="W80" s="3">
        <f t="shared" si="10"/>
        <v>280.3802207230504</v>
      </c>
      <c r="X80" s="41"/>
      <c r="Y80" s="39"/>
      <c r="Z80" s="37"/>
      <c r="AA80" s="37"/>
    </row>
    <row r="81" spans="1:27" x14ac:dyDescent="0.25">
      <c r="A81" s="16" t="s">
        <v>64</v>
      </c>
      <c r="B81" s="10" t="s">
        <v>201</v>
      </c>
      <c r="C81" s="9" t="s">
        <v>208</v>
      </c>
      <c r="D81" s="9">
        <v>0.14424799226599205</v>
      </c>
      <c r="E81" s="1">
        <f t="shared" si="12"/>
        <v>0.92954670224117908</v>
      </c>
      <c r="F81" s="9">
        <v>0.18310000000000001</v>
      </c>
      <c r="G81" s="1">
        <f t="shared" si="13"/>
        <v>1.2187004965322612</v>
      </c>
      <c r="H81" s="1">
        <f t="shared" si="8"/>
        <v>0.16815692010230465</v>
      </c>
      <c r="I81" s="9">
        <f t="shared" si="9"/>
        <v>1.1074874987279988</v>
      </c>
      <c r="J81" s="18">
        <v>19.28</v>
      </c>
      <c r="K81" s="18">
        <v>21.26</v>
      </c>
      <c r="L81" s="18">
        <v>-4.05</v>
      </c>
      <c r="M81" s="18">
        <v>33.21</v>
      </c>
      <c r="N81" s="18">
        <v>3.37</v>
      </c>
      <c r="O81" s="21">
        <v>-1.62</v>
      </c>
      <c r="P81" s="21">
        <v>5.68</v>
      </c>
      <c r="Q81" s="21">
        <v>19.73</v>
      </c>
      <c r="R81" s="21">
        <v>13.23</v>
      </c>
      <c r="S81" s="21">
        <v>0.49</v>
      </c>
      <c r="T81" s="21">
        <v>-1.92</v>
      </c>
      <c r="U81" s="21">
        <v>4.51</v>
      </c>
      <c r="V81" s="21">
        <v>33.85</v>
      </c>
      <c r="W81" s="3">
        <f t="shared" si="10"/>
        <v>271.3685802129134</v>
      </c>
      <c r="X81" s="41"/>
      <c r="Y81" s="39"/>
      <c r="Z81" s="37"/>
      <c r="AA81" s="37"/>
    </row>
    <row r="82" spans="1:27" x14ac:dyDescent="0.25">
      <c r="A82" s="16" t="s">
        <v>65</v>
      </c>
      <c r="B82" s="10" t="s">
        <v>201</v>
      </c>
      <c r="C82" s="9" t="s">
        <v>208</v>
      </c>
      <c r="D82" s="9">
        <v>1.0209775517763042E-2</v>
      </c>
      <c r="E82" s="1">
        <f t="shared" si="12"/>
        <v>6.5792688092732893E-2</v>
      </c>
      <c r="F82" s="9">
        <v>1.6899999999999998E-2</v>
      </c>
      <c r="G82" s="1">
        <f t="shared" si="13"/>
        <v>0.11248519055923109</v>
      </c>
      <c r="H82" s="1">
        <f t="shared" si="8"/>
        <v>1.4326836737601168E-2</v>
      </c>
      <c r="I82" s="9">
        <f t="shared" si="9"/>
        <v>9.4526535764424074E-2</v>
      </c>
      <c r="J82" s="18">
        <v>34.83</v>
      </c>
      <c r="K82" s="18">
        <v>20.2</v>
      </c>
      <c r="L82" s="18">
        <v>-1.1299999999999999</v>
      </c>
      <c r="M82" s="18">
        <v>20.95</v>
      </c>
      <c r="N82" s="18">
        <v>8.57</v>
      </c>
      <c r="O82" s="21">
        <v>-2.48</v>
      </c>
      <c r="P82" s="21">
        <v>1.17</v>
      </c>
      <c r="Q82" s="21">
        <v>24.2</v>
      </c>
      <c r="R82" s="21">
        <v>3.99</v>
      </c>
      <c r="S82" s="21">
        <v>5.46</v>
      </c>
      <c r="T82" s="21">
        <v>-4.42</v>
      </c>
      <c r="U82" s="21">
        <v>5.27</v>
      </c>
      <c r="V82" s="21">
        <v>25.71</v>
      </c>
      <c r="W82" s="3">
        <f t="shared" si="10"/>
        <v>257.65072193480847</v>
      </c>
      <c r="X82" s="41"/>
      <c r="Y82" s="39"/>
      <c r="Z82" s="37"/>
      <c r="AA82" s="37"/>
    </row>
    <row r="83" spans="1:27" x14ac:dyDescent="0.25">
      <c r="A83" s="16" t="s">
        <v>66</v>
      </c>
      <c r="B83" s="10" t="s">
        <v>201</v>
      </c>
      <c r="C83" s="9" t="s">
        <v>208</v>
      </c>
      <c r="D83" s="9">
        <v>4.1653400187481524E-2</v>
      </c>
      <c r="E83" s="1">
        <f t="shared" si="12"/>
        <v>0.26841816078804387</v>
      </c>
      <c r="F83" s="9">
        <v>5.4699999999999999E-2</v>
      </c>
      <c r="G83" s="1">
        <f t="shared" si="13"/>
        <v>0.36407928541952311</v>
      </c>
      <c r="H83" s="1">
        <f t="shared" si="8"/>
        <v>4.9682076995185204E-2</v>
      </c>
      <c r="I83" s="9">
        <f t="shared" si="9"/>
        <v>0.32728654517664652</v>
      </c>
      <c r="J83" s="18">
        <v>25.02</v>
      </c>
      <c r="K83" s="18">
        <v>19.8</v>
      </c>
      <c r="L83" s="18">
        <v>-6.16</v>
      </c>
      <c r="M83" s="18">
        <v>31.59</v>
      </c>
      <c r="N83" s="18">
        <v>5.58</v>
      </c>
      <c r="O83" s="21">
        <v>-2.5499999999999998</v>
      </c>
      <c r="P83" s="21">
        <v>5.76</v>
      </c>
      <c r="Q83" s="21">
        <v>20.64</v>
      </c>
      <c r="R83" s="21">
        <v>10.38</v>
      </c>
      <c r="S83" s="21">
        <v>2.96</v>
      </c>
      <c r="T83" s="21">
        <v>-1.43</v>
      </c>
      <c r="U83" s="21">
        <v>1.67</v>
      </c>
      <c r="V83" s="21">
        <v>30.22</v>
      </c>
      <c r="W83" s="3">
        <f t="shared" si="10"/>
        <v>260.07889334440722</v>
      </c>
      <c r="X83" s="41"/>
      <c r="Y83" s="39"/>
      <c r="Z83" s="37"/>
      <c r="AA83" s="37"/>
    </row>
    <row r="84" spans="1:27" x14ac:dyDescent="0.25">
      <c r="A84" s="16" t="s">
        <v>67</v>
      </c>
      <c r="B84" s="10" t="s">
        <v>201</v>
      </c>
      <c r="C84" s="9" t="s">
        <v>208</v>
      </c>
      <c r="D84" s="9">
        <v>8.8068164513391126E-2</v>
      </c>
      <c r="E84" s="1">
        <f t="shared" si="12"/>
        <v>0.56751896931016432</v>
      </c>
      <c r="F84" s="9">
        <v>0.13239999999999999</v>
      </c>
      <c r="G84" s="1">
        <f t="shared" si="13"/>
        <v>0.88124492485456785</v>
      </c>
      <c r="H84" s="1">
        <f t="shared" si="8"/>
        <v>0.11534929404361197</v>
      </c>
      <c r="I84" s="9">
        <f t="shared" si="9"/>
        <v>0.760581095799028</v>
      </c>
      <c r="J84" s="18">
        <v>17.010000000000002</v>
      </c>
      <c r="K84" s="18">
        <v>37.6</v>
      </c>
      <c r="L84" s="18">
        <v>-7.5</v>
      </c>
      <c r="M84" s="18">
        <v>24.04</v>
      </c>
      <c r="N84" s="18">
        <v>5.15</v>
      </c>
      <c r="O84" s="21">
        <v>1.1499999999999999</v>
      </c>
      <c r="P84" s="21">
        <v>5.53</v>
      </c>
      <c r="Q84" s="21">
        <v>20.29</v>
      </c>
      <c r="R84" s="21">
        <v>15.87</v>
      </c>
      <c r="S84" s="21">
        <v>6.71</v>
      </c>
      <c r="T84" s="21">
        <v>-2.98</v>
      </c>
      <c r="U84" s="21">
        <v>4.12</v>
      </c>
      <c r="V84" s="21">
        <v>29.7</v>
      </c>
      <c r="W84" s="3">
        <f t="shared" si="10"/>
        <v>304.05181632960517</v>
      </c>
      <c r="X84" s="41"/>
      <c r="Y84" s="39"/>
      <c r="Z84" s="37"/>
      <c r="AA84" s="37"/>
    </row>
    <row r="85" spans="1:27" x14ac:dyDescent="0.25">
      <c r="A85" s="16" t="s">
        <v>68</v>
      </c>
      <c r="B85" s="10" t="s">
        <v>201</v>
      </c>
      <c r="C85" s="9" t="s">
        <v>208</v>
      </c>
      <c r="D85" s="9">
        <v>7.3262279688599941E-2</v>
      </c>
      <c r="E85" s="1">
        <f t="shared" si="12"/>
        <v>0.47210855009775016</v>
      </c>
      <c r="F85" s="9">
        <v>0.1149</v>
      </c>
      <c r="G85" s="1">
        <f t="shared" si="13"/>
        <v>0.76476617723406237</v>
      </c>
      <c r="H85" s="1">
        <f t="shared" si="8"/>
        <v>9.8885492187923058E-2</v>
      </c>
      <c r="I85" s="9">
        <f t="shared" si="9"/>
        <v>0.65220555141240388</v>
      </c>
      <c r="J85" s="18">
        <v>23.24</v>
      </c>
      <c r="K85" s="18">
        <v>32.46</v>
      </c>
      <c r="L85" s="18">
        <v>-7.01</v>
      </c>
      <c r="M85" s="18">
        <v>18.97</v>
      </c>
      <c r="N85" s="18">
        <v>4.3099999999999996</v>
      </c>
      <c r="O85" s="21">
        <v>1.85</v>
      </c>
      <c r="P85" s="21">
        <v>2.1800000000000002</v>
      </c>
      <c r="Q85" s="21">
        <v>31.18</v>
      </c>
      <c r="R85" s="21">
        <v>11.85</v>
      </c>
      <c r="S85" s="21">
        <v>1.1000000000000001</v>
      </c>
      <c r="T85" s="21">
        <v>-0.77</v>
      </c>
      <c r="U85" s="21">
        <v>2.88</v>
      </c>
      <c r="V85" s="21">
        <v>32.11</v>
      </c>
      <c r="W85" s="3">
        <f t="shared" si="10"/>
        <v>292.21792416203175</v>
      </c>
      <c r="X85" s="41"/>
      <c r="Y85" s="39"/>
      <c r="Z85" s="37"/>
      <c r="AA85" s="37"/>
    </row>
    <row r="86" spans="1:27" x14ac:dyDescent="0.25">
      <c r="A86" s="16" t="s">
        <v>69</v>
      </c>
      <c r="B86" s="10" t="s">
        <v>201</v>
      </c>
      <c r="C86" s="9" t="s">
        <v>208</v>
      </c>
      <c r="D86" s="9">
        <v>0.25131826590643253</v>
      </c>
      <c r="E86" s="1">
        <f t="shared" si="12"/>
        <v>1.6195169278718102</v>
      </c>
      <c r="F86" s="9">
        <v>0.26140000000000002</v>
      </c>
      <c r="G86" s="1">
        <f t="shared" si="13"/>
        <v>1.7398596930285806</v>
      </c>
      <c r="H86" s="1">
        <f t="shared" si="8"/>
        <v>0.25752240996401254</v>
      </c>
      <c r="I86" s="9">
        <f t="shared" si="9"/>
        <v>1.6935740141221305</v>
      </c>
      <c r="J86" s="18">
        <v>22.47</v>
      </c>
      <c r="K86" s="18">
        <v>33</v>
      </c>
      <c r="L86" s="18">
        <v>-9.82</v>
      </c>
      <c r="M86" s="18">
        <v>28.39</v>
      </c>
      <c r="N86" s="18">
        <v>3.45</v>
      </c>
      <c r="O86" s="21">
        <v>7.0000000000000007E-2</v>
      </c>
      <c r="P86" s="21">
        <v>3.93</v>
      </c>
      <c r="Q86" s="21">
        <v>26.89</v>
      </c>
      <c r="R86" s="21">
        <v>14.58</v>
      </c>
      <c r="S86" s="21">
        <v>1.33</v>
      </c>
      <c r="T86" s="21">
        <v>-1.18</v>
      </c>
      <c r="U86" s="21">
        <v>1.45</v>
      </c>
      <c r="V86" s="21">
        <v>36.22</v>
      </c>
      <c r="W86" s="3">
        <f t="shared" si="10"/>
        <v>308.23491478374177</v>
      </c>
      <c r="X86" s="41"/>
      <c r="Y86" s="39"/>
      <c r="Z86" s="37"/>
      <c r="AA86" s="37"/>
    </row>
    <row r="87" spans="1:27" x14ac:dyDescent="0.25">
      <c r="A87" s="16" t="s">
        <v>70</v>
      </c>
      <c r="B87" s="10" t="s">
        <v>201</v>
      </c>
      <c r="C87" s="9" t="s">
        <v>208</v>
      </c>
      <c r="D87" s="9">
        <v>2.4066410216241237E-2</v>
      </c>
      <c r="E87" s="1">
        <f t="shared" si="12"/>
        <v>0.15508605631084835</v>
      </c>
      <c r="F87" s="9">
        <v>3.1800000000000002E-2</v>
      </c>
      <c r="G87" s="1">
        <f t="shared" si="13"/>
        <v>0.2116585242475473</v>
      </c>
      <c r="H87" s="1">
        <f t="shared" si="8"/>
        <v>2.8825542390862016E-2</v>
      </c>
      <c r="I87" s="9">
        <f t="shared" si="9"/>
        <v>0.18989988273343233</v>
      </c>
      <c r="J87" s="18">
        <v>24</v>
      </c>
      <c r="K87" s="18">
        <v>34.67</v>
      </c>
      <c r="L87" s="18">
        <v>-8.61</v>
      </c>
      <c r="M87" s="18">
        <v>23.11</v>
      </c>
      <c r="N87" s="18">
        <v>5.61</v>
      </c>
      <c r="O87" s="21">
        <v>-0.32</v>
      </c>
      <c r="P87" s="21">
        <v>3.98</v>
      </c>
      <c r="Q87" s="21">
        <v>25.74</v>
      </c>
      <c r="R87" s="21">
        <v>12.01</v>
      </c>
      <c r="S87" s="21">
        <v>6.02</v>
      </c>
      <c r="T87" s="21">
        <v>-3.75</v>
      </c>
      <c r="U87" s="21">
        <v>1</v>
      </c>
      <c r="V87" s="21">
        <v>31.67</v>
      </c>
      <c r="W87" s="3">
        <f t="shared" si="10"/>
        <v>293.07410986927033</v>
      </c>
      <c r="X87" s="41"/>
      <c r="Y87" s="39"/>
      <c r="Z87" s="37"/>
      <c r="AA87" s="37"/>
    </row>
    <row r="88" spans="1:27" x14ac:dyDescent="0.25">
      <c r="A88" s="8" t="s">
        <v>71</v>
      </c>
      <c r="B88" s="10" t="s">
        <v>201</v>
      </c>
      <c r="C88" s="9" t="s">
        <v>208</v>
      </c>
      <c r="D88" s="9">
        <v>3.3936080928564471E-3</v>
      </c>
      <c r="E88" s="1">
        <f t="shared" si="12"/>
        <v>2.1868707923482118E-2</v>
      </c>
      <c r="F88" s="9"/>
      <c r="G88" s="1">
        <f t="shared" si="13"/>
        <v>0</v>
      </c>
      <c r="H88" s="1">
        <f t="shared" si="8"/>
        <v>1.3052338818678642E-3</v>
      </c>
      <c r="I88" s="9">
        <f t="shared" si="9"/>
        <v>8.4110415090315836E-3</v>
      </c>
      <c r="J88" s="18">
        <v>15.38</v>
      </c>
      <c r="K88" s="18">
        <v>27.11</v>
      </c>
      <c r="L88" s="18">
        <v>0.74</v>
      </c>
      <c r="M88" s="18">
        <v>28.85</v>
      </c>
      <c r="N88" s="18">
        <v>8.25</v>
      </c>
      <c r="O88" s="21"/>
      <c r="P88" s="21"/>
      <c r="Q88" s="21"/>
      <c r="R88" s="21"/>
      <c r="S88" s="21"/>
      <c r="T88" s="21"/>
      <c r="U88" s="21"/>
      <c r="V88" s="21"/>
      <c r="W88" s="3">
        <f t="shared" si="10"/>
        <v>106.07462953562543</v>
      </c>
      <c r="X88" s="41"/>
      <c r="Y88" s="39"/>
      <c r="Z88" s="37"/>
      <c r="AA88" s="37"/>
    </row>
    <row r="89" spans="1:27" x14ac:dyDescent="0.25">
      <c r="A89" s="16" t="s">
        <v>72</v>
      </c>
      <c r="B89" s="10" t="s">
        <v>201</v>
      </c>
      <c r="C89" s="9" t="s">
        <v>208</v>
      </c>
      <c r="D89" s="9">
        <v>0.239169786956894</v>
      </c>
      <c r="E89" s="1">
        <f t="shared" si="12"/>
        <v>1.54123106498114</v>
      </c>
      <c r="F89" s="9">
        <v>0.36559999999999998</v>
      </c>
      <c r="G89" s="1">
        <f t="shared" si="13"/>
        <v>2.433407436003248</v>
      </c>
      <c r="H89" s="1">
        <f t="shared" si="8"/>
        <v>0.31697299498342074</v>
      </c>
      <c r="I89" s="9">
        <f t="shared" si="9"/>
        <v>2.0902626779178219</v>
      </c>
      <c r="J89" s="18">
        <v>23.11</v>
      </c>
      <c r="K89" s="18">
        <v>29.04</v>
      </c>
      <c r="L89" s="18">
        <v>-6.4</v>
      </c>
      <c r="M89" s="18">
        <v>29.26</v>
      </c>
      <c r="N89" s="18">
        <v>3.2</v>
      </c>
      <c r="O89" s="21">
        <v>-1.53</v>
      </c>
      <c r="P89" s="21">
        <v>3.75</v>
      </c>
      <c r="Q89" s="21">
        <v>25.67</v>
      </c>
      <c r="R89" s="21">
        <v>16.420000000000002</v>
      </c>
      <c r="S89" s="21">
        <v>4.26</v>
      </c>
      <c r="T89" s="21">
        <v>-2.52</v>
      </c>
      <c r="U89" s="21">
        <v>0.96</v>
      </c>
      <c r="V89" s="21">
        <v>35.07</v>
      </c>
      <c r="W89" s="3">
        <f t="shared" si="10"/>
        <v>310.89430266424375</v>
      </c>
      <c r="X89" s="41"/>
      <c r="Y89" s="39"/>
      <c r="Z89" s="37"/>
      <c r="AA89" s="37"/>
    </row>
    <row r="90" spans="1:27" x14ac:dyDescent="0.25">
      <c r="A90" s="44" t="s">
        <v>171</v>
      </c>
      <c r="B90" s="12"/>
      <c r="C90" s="12"/>
      <c r="D90" s="12">
        <v>0.26087901947114095</v>
      </c>
      <c r="E90" s="12">
        <f t="shared" si="12"/>
        <v>1.6811272616269413</v>
      </c>
      <c r="F90" s="12">
        <v>0.25769999999999998</v>
      </c>
      <c r="G90" s="12">
        <f t="shared" si="13"/>
        <v>1.7152327578173878</v>
      </c>
      <c r="H90" s="12">
        <f t="shared" si="8"/>
        <v>0.25892269979659266</v>
      </c>
      <c r="I90" s="45">
        <f t="shared" si="9"/>
        <v>1.7021152592826008</v>
      </c>
      <c r="J90" s="44">
        <v>2.2400000000000002</v>
      </c>
      <c r="K90" s="44">
        <v>8.7200000000000006</v>
      </c>
      <c r="L90" s="44">
        <v>8.0500000000000007</v>
      </c>
      <c r="M90" s="44">
        <v>9.35</v>
      </c>
      <c r="N90" s="44">
        <v>10.35</v>
      </c>
      <c r="O90" s="46">
        <v>11.78</v>
      </c>
      <c r="P90" s="46">
        <v>7.25</v>
      </c>
      <c r="Q90" s="46">
        <v>9.75</v>
      </c>
      <c r="R90" s="46">
        <v>10.75</v>
      </c>
      <c r="S90" s="46">
        <v>8.98</v>
      </c>
      <c r="T90" s="46">
        <v>2.67</v>
      </c>
      <c r="U90" s="46">
        <v>2.94</v>
      </c>
      <c r="V90" s="46">
        <v>1.74</v>
      </c>
      <c r="W90" s="12">
        <f t="shared" si="10"/>
        <v>147.46974645918121</v>
      </c>
      <c r="X90" s="41"/>
      <c r="Y90" s="39"/>
      <c r="Z90" s="37"/>
      <c r="AA90" s="37"/>
    </row>
    <row r="91" spans="1:27" x14ac:dyDescent="0.25">
      <c r="A91" s="16" t="s">
        <v>73</v>
      </c>
      <c r="B91" s="9" t="s">
        <v>203</v>
      </c>
      <c r="C91" s="9" t="s">
        <v>208</v>
      </c>
      <c r="D91" s="9">
        <v>1.3118788778806313E-3</v>
      </c>
      <c r="E91" s="1">
        <f t="shared" si="12"/>
        <v>8.453862445621697E-3</v>
      </c>
      <c r="F91" s="9">
        <v>3.8999999999999998E-3</v>
      </c>
      <c r="G91" s="1">
        <f t="shared" si="13"/>
        <v>2.5958120898284101E-2</v>
      </c>
      <c r="H91" s="1">
        <f t="shared" si="8"/>
        <v>2.9045687991848582E-3</v>
      </c>
      <c r="I91" s="9">
        <f t="shared" si="9"/>
        <v>1.9225713801106253E-2</v>
      </c>
      <c r="J91" s="18">
        <v>-11.77</v>
      </c>
      <c r="K91" s="18">
        <v>18.04</v>
      </c>
      <c r="L91" s="18">
        <v>24.85</v>
      </c>
      <c r="M91" s="18">
        <v>-6.23</v>
      </c>
      <c r="N91" s="18">
        <v>-4.4000000000000004</v>
      </c>
      <c r="O91" s="21">
        <v>2.8</v>
      </c>
      <c r="P91" s="21">
        <v>24.79</v>
      </c>
      <c r="Q91" s="21">
        <v>-7.54</v>
      </c>
      <c r="R91" s="21">
        <v>23.46</v>
      </c>
      <c r="S91" s="21">
        <v>-2.4500000000000002</v>
      </c>
      <c r="T91" s="21">
        <v>-6.34</v>
      </c>
      <c r="U91" s="21">
        <v>-0.85</v>
      </c>
      <c r="V91" s="21">
        <v>-4.17</v>
      </c>
      <c r="W91" s="3">
        <f t="shared" si="10"/>
        <v>48.178273400468441</v>
      </c>
      <c r="X91" s="41"/>
      <c r="Y91" s="39"/>
      <c r="Z91" s="37"/>
      <c r="AA91" s="37"/>
    </row>
    <row r="92" spans="1:27" x14ac:dyDescent="0.25">
      <c r="A92" s="16" t="s">
        <v>74</v>
      </c>
      <c r="B92" s="9" t="s">
        <v>203</v>
      </c>
      <c r="C92" s="9" t="s">
        <v>208</v>
      </c>
      <c r="D92" s="9">
        <v>3.4849464163906128E-2</v>
      </c>
      <c r="E92" s="1">
        <f t="shared" si="12"/>
        <v>0.22457300084077741</v>
      </c>
      <c r="F92" s="9">
        <v>2.3099999999999999E-2</v>
      </c>
      <c r="G92" s="1">
        <f t="shared" si="13"/>
        <v>0.15375194685906737</v>
      </c>
      <c r="H92" s="1">
        <f t="shared" si="8"/>
        <v>2.7619024678425433E-2</v>
      </c>
      <c r="I92" s="9">
        <f t="shared" si="9"/>
        <v>0.18099081377510967</v>
      </c>
      <c r="J92" s="18">
        <v>1.0900000000000001</v>
      </c>
      <c r="K92" s="18">
        <v>14.67</v>
      </c>
      <c r="L92" s="18">
        <v>16.579999999999998</v>
      </c>
      <c r="M92" s="18">
        <v>-2.56</v>
      </c>
      <c r="N92" s="18">
        <v>15.42</v>
      </c>
      <c r="O92" s="21">
        <v>8.76</v>
      </c>
      <c r="P92" s="21">
        <v>10.19</v>
      </c>
      <c r="Q92" s="21">
        <v>10.64</v>
      </c>
      <c r="R92" s="21">
        <v>16.36</v>
      </c>
      <c r="S92" s="21">
        <v>-7.94</v>
      </c>
      <c r="T92" s="21">
        <v>11.8</v>
      </c>
      <c r="U92" s="21">
        <v>9.61</v>
      </c>
      <c r="V92" s="21">
        <v>-3.17</v>
      </c>
      <c r="W92" s="3">
        <f t="shared" si="10"/>
        <v>156.15365119947154</v>
      </c>
      <c r="X92" s="41"/>
      <c r="Y92" s="39"/>
      <c r="Z92" s="37"/>
      <c r="AA92" s="37"/>
    </row>
    <row r="93" spans="1:27" x14ac:dyDescent="0.25">
      <c r="A93" s="43" t="s">
        <v>154</v>
      </c>
      <c r="B93" s="9" t="s">
        <v>203</v>
      </c>
      <c r="C93" s="9" t="s">
        <v>208</v>
      </c>
      <c r="D93" s="9"/>
      <c r="E93" s="1">
        <f t="shared" si="12"/>
        <v>0</v>
      </c>
      <c r="F93" s="9">
        <v>1.6000000000000001E-3</v>
      </c>
      <c r="G93" s="1">
        <f t="shared" si="13"/>
        <v>1.0649485496731939E-2</v>
      </c>
      <c r="H93" s="1">
        <f t="shared" si="8"/>
        <v>9.8461538461538456E-4</v>
      </c>
      <c r="I93" s="9">
        <f t="shared" si="9"/>
        <v>6.5535295364504238E-3</v>
      </c>
      <c r="J93" s="18"/>
      <c r="K93" s="18"/>
      <c r="L93" s="18"/>
      <c r="M93" s="18"/>
      <c r="N93" s="18"/>
      <c r="O93" s="21">
        <v>1.06</v>
      </c>
      <c r="P93" s="21">
        <v>9.69</v>
      </c>
      <c r="Q93" s="21">
        <v>2.46</v>
      </c>
      <c r="R93" s="21">
        <v>33.64</v>
      </c>
      <c r="S93" s="21">
        <v>10.6</v>
      </c>
      <c r="T93" s="21">
        <v>-10.47</v>
      </c>
      <c r="U93" s="21">
        <v>3.44</v>
      </c>
      <c r="V93" s="21">
        <v>8.4499999999999993</v>
      </c>
      <c r="W93" s="3">
        <f t="shared" si="10"/>
        <v>68.608291829320365</v>
      </c>
      <c r="X93" s="41"/>
      <c r="Y93" s="39"/>
      <c r="Z93" s="37"/>
      <c r="AA93" s="37"/>
    </row>
    <row r="94" spans="1:27" x14ac:dyDescent="0.25">
      <c r="A94" s="16" t="s">
        <v>75</v>
      </c>
      <c r="B94" s="9" t="s">
        <v>203</v>
      </c>
      <c r="C94" s="9" t="s">
        <v>208</v>
      </c>
      <c r="D94" s="9">
        <v>4.234691321504308E-2</v>
      </c>
      <c r="E94" s="1">
        <f t="shared" si="12"/>
        <v>0.2728872195084065</v>
      </c>
      <c r="F94" s="9">
        <v>4.3299999999999998E-2</v>
      </c>
      <c r="G94" s="1">
        <f t="shared" si="13"/>
        <v>0.28820170125530808</v>
      </c>
      <c r="H94" s="1">
        <f t="shared" si="8"/>
        <v>4.2933428159631956E-2</v>
      </c>
      <c r="I94" s="9">
        <f t="shared" si="9"/>
        <v>0.28231151596803827</v>
      </c>
      <c r="J94" s="18">
        <v>-0.24</v>
      </c>
      <c r="K94" s="18">
        <v>10.87</v>
      </c>
      <c r="L94" s="18">
        <v>4.4000000000000004</v>
      </c>
      <c r="M94" s="18">
        <v>10.55</v>
      </c>
      <c r="N94" s="18">
        <v>7.84</v>
      </c>
      <c r="O94" s="21">
        <v>1.3</v>
      </c>
      <c r="P94" s="21">
        <v>8.0299999999999994</v>
      </c>
      <c r="Q94" s="21">
        <v>11.84</v>
      </c>
      <c r="R94" s="21">
        <v>8.07</v>
      </c>
      <c r="S94" s="21">
        <v>8.85</v>
      </c>
      <c r="T94" s="21">
        <v>5.65</v>
      </c>
      <c r="U94" s="21">
        <v>5.54</v>
      </c>
      <c r="V94" s="21">
        <v>2.12</v>
      </c>
      <c r="W94" s="3">
        <f t="shared" si="10"/>
        <v>125.67922140505587</v>
      </c>
      <c r="X94" s="41"/>
      <c r="Y94" s="39"/>
      <c r="Z94" s="37"/>
      <c r="AA94" s="37"/>
    </row>
    <row r="95" spans="1:27" x14ac:dyDescent="0.25">
      <c r="A95" s="8" t="s">
        <v>76</v>
      </c>
      <c r="B95" s="9" t="s">
        <v>203</v>
      </c>
      <c r="C95" s="9" t="s">
        <v>208</v>
      </c>
      <c r="D95" s="9">
        <v>7.5856632568713535E-3</v>
      </c>
      <c r="E95" s="1">
        <f t="shared" si="12"/>
        <v>4.8882678739364666E-2</v>
      </c>
      <c r="F95" s="9"/>
      <c r="G95" s="1">
        <f t="shared" si="13"/>
        <v>0</v>
      </c>
      <c r="H95" s="1">
        <f t="shared" si="8"/>
        <v>2.9175627911043663E-3</v>
      </c>
      <c r="I95" s="9">
        <f t="shared" si="9"/>
        <v>1.8801030284371027E-2</v>
      </c>
      <c r="J95" s="18">
        <v>4.25</v>
      </c>
      <c r="K95" s="18">
        <v>17.02</v>
      </c>
      <c r="L95" s="18">
        <v>7.41</v>
      </c>
      <c r="M95" s="18">
        <v>-2.36</v>
      </c>
      <c r="N95" s="18">
        <v>14.04</v>
      </c>
      <c r="O95" s="21"/>
      <c r="P95" s="21"/>
      <c r="Q95" s="21"/>
      <c r="R95" s="21"/>
      <c r="S95" s="21"/>
      <c r="T95" s="21"/>
      <c r="U95" s="21"/>
      <c r="V95" s="21"/>
      <c r="W95" s="3">
        <f t="shared" si="10"/>
        <v>45.903548146883281</v>
      </c>
      <c r="X95" s="41"/>
      <c r="Y95" s="39"/>
      <c r="Z95" s="37"/>
      <c r="AA95" s="37"/>
    </row>
    <row r="96" spans="1:27" x14ac:dyDescent="0.25">
      <c r="A96" s="8" t="s">
        <v>77</v>
      </c>
      <c r="B96" s="9" t="s">
        <v>203</v>
      </c>
      <c r="C96" s="9" t="s">
        <v>208</v>
      </c>
      <c r="D96" s="9">
        <v>2.2380896673174656E-3</v>
      </c>
      <c r="E96" s="1">
        <f t="shared" si="12"/>
        <v>1.4422445934212739E-2</v>
      </c>
      <c r="F96" s="9"/>
      <c r="G96" s="1">
        <f t="shared" si="13"/>
        <v>0</v>
      </c>
      <c r="H96" s="1">
        <f t="shared" si="8"/>
        <v>8.6080371819902525E-4</v>
      </c>
      <c r="I96" s="9">
        <f t="shared" si="9"/>
        <v>5.5470945900818226E-3</v>
      </c>
      <c r="J96" s="18">
        <v>-6.83</v>
      </c>
      <c r="K96" s="18">
        <v>18.59</v>
      </c>
      <c r="L96" s="18">
        <v>22.86</v>
      </c>
      <c r="M96" s="18">
        <v>7.27</v>
      </c>
      <c r="N96" s="18">
        <v>0.66</v>
      </c>
      <c r="O96" s="21"/>
      <c r="P96" s="21"/>
      <c r="Q96" s="21"/>
      <c r="R96" s="21"/>
      <c r="S96" s="21"/>
      <c r="T96" s="21"/>
      <c r="U96" s="21"/>
      <c r="V96" s="21"/>
      <c r="W96" s="3">
        <f t="shared" si="10"/>
        <v>46.578368087375964</v>
      </c>
      <c r="X96" s="41"/>
      <c r="Y96" s="39"/>
      <c r="Z96" s="37"/>
      <c r="AA96" s="37"/>
    </row>
    <row r="97" spans="1:27" x14ac:dyDescent="0.25">
      <c r="A97" s="16" t="s">
        <v>78</v>
      </c>
      <c r="B97" s="9" t="s">
        <v>203</v>
      </c>
      <c r="C97" s="9" t="s">
        <v>208</v>
      </c>
      <c r="D97" s="9">
        <v>5.2543676819546154E-3</v>
      </c>
      <c r="E97" s="1">
        <f t="shared" si="12"/>
        <v>3.3859605769189186E-2</v>
      </c>
      <c r="F97" s="9">
        <v>1.2E-2</v>
      </c>
      <c r="G97" s="1">
        <f t="shared" si="13"/>
        <v>7.9871141225489536E-2</v>
      </c>
      <c r="H97" s="1">
        <f t="shared" si="8"/>
        <v>9.4055260315210054E-3</v>
      </c>
      <c r="I97" s="9">
        <f t="shared" si="9"/>
        <v>6.2174396819220171E-2</v>
      </c>
      <c r="J97" s="18">
        <v>-6.91</v>
      </c>
      <c r="K97" s="18">
        <v>14.89</v>
      </c>
      <c r="L97" s="18">
        <v>-7.04</v>
      </c>
      <c r="M97" s="18">
        <v>4.7300000000000004</v>
      </c>
      <c r="N97" s="18">
        <v>19.61</v>
      </c>
      <c r="O97" s="21">
        <v>12.5</v>
      </c>
      <c r="P97" s="21">
        <v>0.59</v>
      </c>
      <c r="Q97" s="21">
        <v>6.54</v>
      </c>
      <c r="R97" s="21">
        <v>9.48</v>
      </c>
      <c r="S97" s="21">
        <v>31.66</v>
      </c>
      <c r="T97" s="21">
        <v>9.7200000000000006</v>
      </c>
      <c r="U97" s="21">
        <v>9.59</v>
      </c>
      <c r="V97" s="21">
        <v>1.93</v>
      </c>
      <c r="W97" s="3">
        <f t="shared" si="10"/>
        <v>165.26953818822369</v>
      </c>
      <c r="X97" s="41"/>
      <c r="Y97" s="39"/>
      <c r="Z97" s="37"/>
      <c r="AA97" s="37"/>
    </row>
    <row r="98" spans="1:27" x14ac:dyDescent="0.25">
      <c r="A98" s="16" t="s">
        <v>79</v>
      </c>
      <c r="B98" s="9" t="s">
        <v>203</v>
      </c>
      <c r="C98" s="9" t="s">
        <v>208</v>
      </c>
      <c r="D98" s="9">
        <v>2.9518352861088622E-2</v>
      </c>
      <c r="E98" s="1">
        <f t="shared" si="12"/>
        <v>0.19021885245390241</v>
      </c>
      <c r="F98" s="9">
        <v>3.2300000000000002E-2</v>
      </c>
      <c r="G98" s="1">
        <f t="shared" si="13"/>
        <v>0.21498648846527604</v>
      </c>
      <c r="H98" s="1">
        <f t="shared" si="8"/>
        <v>3.1230135715803319E-2</v>
      </c>
      <c r="I98" s="9">
        <f t="shared" si="9"/>
        <v>0.20546047461474773</v>
      </c>
      <c r="J98" s="18">
        <v>-4.9000000000000004</v>
      </c>
      <c r="K98" s="18">
        <v>2.61</v>
      </c>
      <c r="L98" s="18">
        <v>5.47</v>
      </c>
      <c r="M98" s="18">
        <v>14.14</v>
      </c>
      <c r="N98" s="18">
        <v>16</v>
      </c>
      <c r="O98" s="21">
        <v>14.15</v>
      </c>
      <c r="P98" s="21">
        <v>14.08</v>
      </c>
      <c r="Q98" s="21">
        <v>8.9700000000000006</v>
      </c>
      <c r="R98" s="21">
        <v>4.72</v>
      </c>
      <c r="S98" s="21">
        <v>27.79</v>
      </c>
      <c r="T98" s="21">
        <v>-2.0699999999999998</v>
      </c>
      <c r="U98" s="21">
        <v>-4.3099999999999996</v>
      </c>
      <c r="V98" s="21">
        <v>5.87</v>
      </c>
      <c r="W98" s="3">
        <f t="shared" si="10"/>
        <v>156.72556189961858</v>
      </c>
      <c r="X98" s="41"/>
      <c r="Y98" s="39"/>
      <c r="Z98" s="37"/>
      <c r="AA98" s="37"/>
    </row>
    <row r="99" spans="1:27" x14ac:dyDescent="0.25">
      <c r="A99" s="16" t="s">
        <v>80</v>
      </c>
      <c r="B99" s="9" t="s">
        <v>203</v>
      </c>
      <c r="C99" s="9" t="s">
        <v>208</v>
      </c>
      <c r="D99" s="9">
        <v>8.0603456772231387E-3</v>
      </c>
      <c r="E99" s="1">
        <f t="shared" si="12"/>
        <v>5.1941573851306481E-2</v>
      </c>
      <c r="F99" s="9">
        <v>2.5999999999999999E-3</v>
      </c>
      <c r="G99" s="1">
        <f t="shared" si="13"/>
        <v>1.7305413932189397E-2</v>
      </c>
      <c r="H99" s="1">
        <f t="shared" ref="H99:H130" si="14">((D99*5)+(F99*8))/13</f>
        <v>4.7001329527781299E-3</v>
      </c>
      <c r="I99" s="9">
        <f t="shared" si="9"/>
        <v>3.062701390108058E-2</v>
      </c>
      <c r="J99" s="18">
        <v>2.66</v>
      </c>
      <c r="K99" s="18">
        <v>-4.84</v>
      </c>
      <c r="L99" s="18">
        <v>7.0000000000000007E-2</v>
      </c>
      <c r="M99" s="18">
        <v>13.11</v>
      </c>
      <c r="N99" s="18">
        <v>1.1200000000000001</v>
      </c>
      <c r="O99" s="21">
        <v>16.510000000000002</v>
      </c>
      <c r="P99" s="21">
        <v>7.54</v>
      </c>
      <c r="Q99" s="21">
        <v>14.38</v>
      </c>
      <c r="R99" s="21">
        <v>15.96</v>
      </c>
      <c r="S99" s="21">
        <v>2.79</v>
      </c>
      <c r="T99" s="21">
        <v>9.94</v>
      </c>
      <c r="U99" s="21">
        <v>-0.11</v>
      </c>
      <c r="V99" s="21">
        <v>-9.39</v>
      </c>
      <c r="W99" s="3">
        <f t="shared" si="10"/>
        <v>90.061403476687019</v>
      </c>
      <c r="X99" s="41"/>
      <c r="Y99" s="39"/>
      <c r="Z99" s="37"/>
      <c r="AA99" s="37"/>
    </row>
    <row r="100" spans="1:27" x14ac:dyDescent="0.25">
      <c r="A100" s="16" t="s">
        <v>81</v>
      </c>
      <c r="B100" s="9" t="s">
        <v>203</v>
      </c>
      <c r="C100" s="9" t="s">
        <v>208</v>
      </c>
      <c r="D100" s="9">
        <v>4.741599610355909E-3</v>
      </c>
      <c r="E100" s="1">
        <f t="shared" si="12"/>
        <v>3.0555283383264926E-2</v>
      </c>
      <c r="F100" s="9">
        <v>4.7000000000000002E-3</v>
      </c>
      <c r="G100" s="1">
        <f t="shared" si="13"/>
        <v>3.1282863646650075E-2</v>
      </c>
      <c r="H100" s="1">
        <f t="shared" si="14"/>
        <v>4.7159998501368882E-3</v>
      </c>
      <c r="I100" s="9">
        <f t="shared" ref="I100:I131" si="15">((E100*5)+(G100*8))/13</f>
        <v>3.1003025083809629E-2</v>
      </c>
      <c r="J100" s="18">
        <v>-0.6</v>
      </c>
      <c r="K100" s="18">
        <v>12.56</v>
      </c>
      <c r="L100" s="18">
        <v>1.41</v>
      </c>
      <c r="M100" s="18">
        <v>10.45</v>
      </c>
      <c r="N100" s="18">
        <v>12.95</v>
      </c>
      <c r="O100" s="21">
        <v>31.83</v>
      </c>
      <c r="P100" s="21">
        <v>-2.57</v>
      </c>
      <c r="Q100" s="21">
        <v>23.43</v>
      </c>
      <c r="R100" s="21">
        <v>11.89</v>
      </c>
      <c r="S100" s="21">
        <v>2.57</v>
      </c>
      <c r="T100" s="21">
        <v>-3.47</v>
      </c>
      <c r="U100" s="21">
        <v>-3.78</v>
      </c>
      <c r="V100" s="21">
        <v>10.69</v>
      </c>
      <c r="W100" s="3">
        <f t="shared" si="10"/>
        <v>164.77596905633817</v>
      </c>
      <c r="X100" s="41"/>
      <c r="Y100" s="39"/>
      <c r="Z100" s="37"/>
      <c r="AA100" s="37"/>
    </row>
    <row r="101" spans="1:27" x14ac:dyDescent="0.25">
      <c r="A101" s="8" t="s">
        <v>82</v>
      </c>
      <c r="B101" s="9" t="s">
        <v>203</v>
      </c>
      <c r="C101" s="9" t="s">
        <v>208</v>
      </c>
      <c r="D101" s="9">
        <v>7.1158497037150954E-3</v>
      </c>
      <c r="E101" s="1">
        <f t="shared" si="12"/>
        <v>4.5855159034277095E-2</v>
      </c>
      <c r="F101" s="9"/>
      <c r="G101" s="1">
        <f t="shared" si="13"/>
        <v>0</v>
      </c>
      <c r="H101" s="1">
        <f t="shared" si="14"/>
        <v>2.736865270659652E-3</v>
      </c>
      <c r="I101" s="9">
        <f t="shared" si="15"/>
        <v>1.7636599628568114E-2</v>
      </c>
      <c r="J101" s="18">
        <v>8.2899999999999991</v>
      </c>
      <c r="K101" s="18">
        <v>-3.44</v>
      </c>
      <c r="L101" s="18">
        <v>0.96</v>
      </c>
      <c r="M101" s="18">
        <v>-1.26</v>
      </c>
      <c r="N101" s="18">
        <v>-4.68</v>
      </c>
      <c r="O101" s="21"/>
      <c r="P101" s="21"/>
      <c r="Q101" s="21"/>
      <c r="R101" s="21"/>
      <c r="S101" s="21"/>
      <c r="T101" s="21"/>
      <c r="U101" s="21"/>
      <c r="V101" s="21"/>
      <c r="W101" s="3">
        <f t="shared" si="10"/>
        <v>-0.63987956108144317</v>
      </c>
      <c r="X101" s="41"/>
      <c r="Y101" s="39"/>
      <c r="Z101" s="37"/>
      <c r="AA101" s="37"/>
    </row>
    <row r="102" spans="1:27" x14ac:dyDescent="0.25">
      <c r="A102" s="16" t="s">
        <v>83</v>
      </c>
      <c r="B102" s="9" t="s">
        <v>203</v>
      </c>
      <c r="C102" s="9" t="s">
        <v>208</v>
      </c>
      <c r="D102" s="9">
        <v>1.1689290000176525E-2</v>
      </c>
      <c r="E102" s="1">
        <f t="shared" si="12"/>
        <v>7.5326809063439498E-2</v>
      </c>
      <c r="F102" s="9">
        <v>7.1000000000000004E-3</v>
      </c>
      <c r="G102" s="1">
        <f t="shared" si="13"/>
        <v>4.7257091891747982E-2</v>
      </c>
      <c r="H102" s="1">
        <f t="shared" si="14"/>
        <v>8.865111538529433E-3</v>
      </c>
      <c r="I102" s="9">
        <f t="shared" si="15"/>
        <v>5.8053136957783177E-2</v>
      </c>
      <c r="J102" s="18">
        <v>-0.57999999999999996</v>
      </c>
      <c r="K102" s="18">
        <v>4.38</v>
      </c>
      <c r="L102" s="18">
        <v>6.47</v>
      </c>
      <c r="M102" s="18">
        <v>8.9</v>
      </c>
      <c r="N102" s="18">
        <v>1.59</v>
      </c>
      <c r="O102" s="21">
        <v>5.27</v>
      </c>
      <c r="P102" s="21">
        <v>26.21</v>
      </c>
      <c r="Q102" s="21">
        <v>15.18</v>
      </c>
      <c r="R102" s="21">
        <v>9.24</v>
      </c>
      <c r="S102" s="21">
        <v>3.11</v>
      </c>
      <c r="T102" s="21">
        <v>-2.81</v>
      </c>
      <c r="U102" s="21">
        <v>4.68</v>
      </c>
      <c r="V102" s="21">
        <v>-10.119999999999999</v>
      </c>
      <c r="W102" s="3">
        <f t="shared" si="10"/>
        <v>92.665275354677362</v>
      </c>
      <c r="X102" s="41"/>
      <c r="Y102" s="39"/>
      <c r="Z102" s="37"/>
      <c r="AA102" s="37"/>
    </row>
    <row r="103" spans="1:27" x14ac:dyDescent="0.25">
      <c r="A103" s="16" t="s">
        <v>84</v>
      </c>
      <c r="B103" s="9" t="s">
        <v>203</v>
      </c>
      <c r="C103" s="9" t="s">
        <v>208</v>
      </c>
      <c r="D103" s="9">
        <v>1.776505554462577E-2</v>
      </c>
      <c r="E103" s="1">
        <f t="shared" si="12"/>
        <v>0.11447957463551799</v>
      </c>
      <c r="F103" s="9">
        <v>1.9800000000000002E-2</v>
      </c>
      <c r="G103" s="1">
        <f t="shared" si="13"/>
        <v>0.13178738302205775</v>
      </c>
      <c r="H103" s="1">
        <f t="shared" si="14"/>
        <v>1.9017329055625296E-2</v>
      </c>
      <c r="I103" s="9">
        <f t="shared" si="15"/>
        <v>0.12513053364261939</v>
      </c>
      <c r="J103" s="18">
        <v>-4.55</v>
      </c>
      <c r="K103" s="18">
        <v>0.6</v>
      </c>
      <c r="L103" s="18">
        <v>3.41</v>
      </c>
      <c r="M103" s="18">
        <v>0.86</v>
      </c>
      <c r="N103" s="18">
        <v>-8.91</v>
      </c>
      <c r="O103" s="21">
        <v>4.43</v>
      </c>
      <c r="P103" s="21">
        <v>11.55</v>
      </c>
      <c r="Q103" s="21">
        <v>26.93</v>
      </c>
      <c r="R103" s="21">
        <v>35.409999999999997</v>
      </c>
      <c r="S103" s="21">
        <v>1.71</v>
      </c>
      <c r="T103" s="21">
        <v>2.4900000000000002</v>
      </c>
      <c r="U103" s="21">
        <v>14.48</v>
      </c>
      <c r="V103" s="21">
        <v>-3.44</v>
      </c>
      <c r="W103" s="3">
        <f t="shared" si="10"/>
        <v>110.47863254402489</v>
      </c>
      <c r="X103" s="41"/>
      <c r="Y103" s="39"/>
      <c r="Z103" s="37"/>
      <c r="AA103" s="37"/>
    </row>
    <row r="104" spans="1:27" x14ac:dyDescent="0.25">
      <c r="A104" s="16" t="s">
        <v>85</v>
      </c>
      <c r="B104" s="9" t="s">
        <v>203</v>
      </c>
      <c r="C104" s="9" t="s">
        <v>208</v>
      </c>
      <c r="D104" s="9">
        <v>3.5763049137916662E-3</v>
      </c>
      <c r="E104" s="1">
        <f t="shared" si="12"/>
        <v>2.3046022246839378E-2</v>
      </c>
      <c r="F104" s="9">
        <v>6.0000000000000001E-3</v>
      </c>
      <c r="G104" s="1">
        <f t="shared" si="13"/>
        <v>3.9935570612744768E-2</v>
      </c>
      <c r="H104" s="1">
        <f t="shared" si="14"/>
        <v>5.0678095822275643E-3</v>
      </c>
      <c r="I104" s="9">
        <f t="shared" si="15"/>
        <v>3.3439590472011928E-2</v>
      </c>
      <c r="J104" s="18">
        <v>6.67</v>
      </c>
      <c r="K104" s="18">
        <v>20.74</v>
      </c>
      <c r="L104" s="18">
        <v>-4.41</v>
      </c>
      <c r="M104" s="18">
        <v>11.21</v>
      </c>
      <c r="N104" s="18">
        <v>5.49</v>
      </c>
      <c r="O104" s="21">
        <v>34.33</v>
      </c>
      <c r="P104" s="21">
        <v>-11.2</v>
      </c>
      <c r="Q104" s="21">
        <v>15.82</v>
      </c>
      <c r="R104" s="21">
        <v>6.98</v>
      </c>
      <c r="S104" s="21">
        <v>9.1999999999999993</v>
      </c>
      <c r="T104" s="21">
        <v>-0.5</v>
      </c>
      <c r="U104" s="21">
        <v>-0.31</v>
      </c>
      <c r="V104" s="21">
        <v>7.28</v>
      </c>
      <c r="W104" s="3">
        <f t="shared" si="10"/>
        <v>148.05573708055942</v>
      </c>
      <c r="X104" s="41"/>
      <c r="Y104" s="39"/>
      <c r="Z104" s="37"/>
      <c r="AA104" s="37"/>
    </row>
    <row r="105" spans="1:27" x14ac:dyDescent="0.25">
      <c r="A105" s="8" t="s">
        <v>86</v>
      </c>
      <c r="B105" s="9" t="s">
        <v>203</v>
      </c>
      <c r="C105" s="9" t="s">
        <v>208</v>
      </c>
      <c r="D105" s="9">
        <v>4.7468188642786173E-3</v>
      </c>
      <c r="E105" s="1">
        <f t="shared" si="12"/>
        <v>3.0588916712892603E-2</v>
      </c>
      <c r="F105" s="9"/>
      <c r="G105" s="1">
        <f t="shared" si="13"/>
        <v>0</v>
      </c>
      <c r="H105" s="1">
        <f t="shared" si="14"/>
        <v>1.8256995631840836E-3</v>
      </c>
      <c r="I105" s="9">
        <f t="shared" si="15"/>
        <v>1.1764967966497156E-2</v>
      </c>
      <c r="J105" s="18">
        <v>-0.81</v>
      </c>
      <c r="K105" s="18">
        <v>11.62</v>
      </c>
      <c r="L105" s="18">
        <v>3.86</v>
      </c>
      <c r="M105" s="18">
        <v>9.41</v>
      </c>
      <c r="N105" s="18">
        <v>8.2799999999999994</v>
      </c>
      <c r="O105" s="21"/>
      <c r="P105" s="21"/>
      <c r="Q105" s="21"/>
      <c r="R105" s="21"/>
      <c r="S105" s="21"/>
      <c r="T105" s="21"/>
      <c r="U105" s="21"/>
      <c r="V105" s="21"/>
      <c r="W105" s="3">
        <f t="shared" si="10"/>
        <v>36.227093841697979</v>
      </c>
      <c r="X105" s="41"/>
      <c r="Y105" s="39"/>
      <c r="Z105" s="37"/>
      <c r="AA105" s="37"/>
    </row>
    <row r="106" spans="1:27" x14ac:dyDescent="0.25">
      <c r="A106" s="16" t="s">
        <v>87</v>
      </c>
      <c r="B106" s="9" t="s">
        <v>203</v>
      </c>
      <c r="C106" s="9" t="s">
        <v>208</v>
      </c>
      <c r="D106" s="9">
        <v>4.5653821417423357E-2</v>
      </c>
      <c r="E106" s="1">
        <f t="shared" si="12"/>
        <v>0.29419722574037266</v>
      </c>
      <c r="F106" s="9">
        <v>4.9799999999999997E-2</v>
      </c>
      <c r="G106" s="1">
        <f t="shared" si="13"/>
        <v>0.3314652360857816</v>
      </c>
      <c r="H106" s="1">
        <f t="shared" si="14"/>
        <v>4.8205315929778211E-2</v>
      </c>
      <c r="I106" s="9">
        <f t="shared" si="15"/>
        <v>0.317131385952932</v>
      </c>
      <c r="J106" s="18">
        <v>6.46</v>
      </c>
      <c r="K106" s="18">
        <v>5.08</v>
      </c>
      <c r="L106" s="18">
        <v>9.1199999999999992</v>
      </c>
      <c r="M106" s="18">
        <v>14.35</v>
      </c>
      <c r="N106" s="18">
        <v>12.62</v>
      </c>
      <c r="O106" s="21">
        <v>20.72</v>
      </c>
      <c r="P106" s="21">
        <v>1.46</v>
      </c>
      <c r="Q106" s="21">
        <v>8.86</v>
      </c>
      <c r="R106" s="21">
        <v>7.46</v>
      </c>
      <c r="S106" s="21">
        <v>3.59</v>
      </c>
      <c r="T106" s="21">
        <v>2.39</v>
      </c>
      <c r="U106" s="21">
        <v>2.96</v>
      </c>
      <c r="V106" s="21">
        <v>0.5</v>
      </c>
      <c r="W106" s="3">
        <f t="shared" si="10"/>
        <v>147.20758838034445</v>
      </c>
      <c r="X106" s="41"/>
      <c r="Y106" s="39"/>
      <c r="Z106" s="37"/>
      <c r="AA106" s="37"/>
    </row>
    <row r="107" spans="1:27" x14ac:dyDescent="0.25">
      <c r="A107" s="16" t="s">
        <v>88</v>
      </c>
      <c r="B107" s="9" t="s">
        <v>203</v>
      </c>
      <c r="C107" s="9" t="s">
        <v>208</v>
      </c>
      <c r="D107" s="9">
        <v>4.4824037766329232E-3</v>
      </c>
      <c r="E107" s="1">
        <f t="shared" si="12"/>
        <v>2.8885002718092322E-2</v>
      </c>
      <c r="F107" s="9">
        <v>4.8999999999999998E-3</v>
      </c>
      <c r="G107" s="1">
        <f t="shared" si="13"/>
        <v>3.2614049333741561E-2</v>
      </c>
      <c r="H107" s="1">
        <f t="shared" si="14"/>
        <v>4.7393860679357394E-3</v>
      </c>
      <c r="I107" s="9">
        <f t="shared" si="15"/>
        <v>3.117980063541493E-2</v>
      </c>
      <c r="J107" s="18">
        <v>15.39</v>
      </c>
      <c r="K107" s="18">
        <v>17.97</v>
      </c>
      <c r="L107" s="18">
        <v>13.02</v>
      </c>
      <c r="M107" s="18">
        <v>18.329999999999998</v>
      </c>
      <c r="N107" s="18">
        <v>6.89</v>
      </c>
      <c r="O107" s="21">
        <v>26.15</v>
      </c>
      <c r="P107" s="21">
        <v>4.01</v>
      </c>
      <c r="Q107" s="21">
        <v>5.48</v>
      </c>
      <c r="R107" s="21">
        <v>9.36</v>
      </c>
      <c r="S107" s="21">
        <v>-3.27</v>
      </c>
      <c r="T107" s="21">
        <v>8.3800000000000008</v>
      </c>
      <c r="U107" s="21">
        <v>-6.76</v>
      </c>
      <c r="V107" s="21">
        <v>5.21</v>
      </c>
      <c r="W107" s="3">
        <f t="shared" ref="W107:W112" si="16">(100*(1+J107/100)*(1+K107/100)*(1+L107/100)*(1+M107/100)*(1+N107/100)*(1+O106/100)*(1+P106/100)*(1+Q106/100)*(1+R106/100)*(1+S106/100)*(1+T106/100)*(1+U106/100)*(1+V106/100))-100</f>
        <v>206.00337748858226</v>
      </c>
      <c r="X107" s="41"/>
      <c r="Y107" s="39"/>
      <c r="Z107" s="37"/>
      <c r="AA107" s="37"/>
    </row>
    <row r="108" spans="1:27" x14ac:dyDescent="0.25">
      <c r="A108" s="47" t="s">
        <v>89</v>
      </c>
      <c r="B108" s="9" t="s">
        <v>203</v>
      </c>
      <c r="C108" s="9" t="s">
        <v>208</v>
      </c>
      <c r="D108" s="24">
        <v>3.0688978126642806E-3</v>
      </c>
      <c r="E108" s="1">
        <f t="shared" si="12"/>
        <v>1.9776246424400318E-2</v>
      </c>
      <c r="F108" s="9"/>
      <c r="G108" s="1">
        <f t="shared" si="13"/>
        <v>0</v>
      </c>
      <c r="H108" s="1">
        <f t="shared" si="14"/>
        <v>1.1803453125631849E-3</v>
      </c>
      <c r="I108" s="9">
        <f t="shared" si="15"/>
        <v>7.6062486247693529E-3</v>
      </c>
      <c r="J108" s="18">
        <v>20.27</v>
      </c>
      <c r="K108" s="18">
        <v>14.84</v>
      </c>
      <c r="L108" s="18">
        <v>14.31</v>
      </c>
      <c r="M108" s="18">
        <v>15.72</v>
      </c>
      <c r="N108" s="18">
        <v>30.31</v>
      </c>
      <c r="O108" s="21"/>
      <c r="P108" s="21"/>
      <c r="Q108" s="21"/>
      <c r="R108" s="21"/>
      <c r="S108" s="21"/>
      <c r="T108" s="21"/>
      <c r="U108" s="21"/>
      <c r="V108" s="21"/>
      <c r="W108" s="3">
        <f t="shared" si="16"/>
        <v>270.57957859131079</v>
      </c>
      <c r="X108" s="41"/>
      <c r="Y108" s="39"/>
      <c r="Z108" s="37"/>
      <c r="AA108" s="37"/>
    </row>
    <row r="109" spans="1:27" x14ac:dyDescent="0.25">
      <c r="A109" s="47" t="s">
        <v>90</v>
      </c>
      <c r="B109" s="9" t="s">
        <v>203</v>
      </c>
      <c r="C109" s="9" t="s">
        <v>208</v>
      </c>
      <c r="D109" s="24">
        <v>5.7562959384263078E-3</v>
      </c>
      <c r="E109" s="1">
        <f t="shared" si="12"/>
        <v>3.7094075436569944E-2</v>
      </c>
      <c r="F109" s="9"/>
      <c r="G109" s="1">
        <f t="shared" si="13"/>
        <v>0</v>
      </c>
      <c r="H109" s="1">
        <f t="shared" si="14"/>
        <v>2.2139599763178106E-3</v>
      </c>
      <c r="I109" s="9">
        <f t="shared" si="15"/>
        <v>1.426695209098844E-2</v>
      </c>
      <c r="J109" s="18">
        <v>-0.74</v>
      </c>
      <c r="K109" s="18">
        <v>18.850000000000001</v>
      </c>
      <c r="L109" s="18">
        <v>4.1900000000000004</v>
      </c>
      <c r="M109" s="18">
        <v>3.2</v>
      </c>
      <c r="N109" s="18">
        <v>12.15</v>
      </c>
      <c r="O109" s="21"/>
      <c r="P109" s="21"/>
      <c r="Q109" s="21"/>
      <c r="R109" s="21"/>
      <c r="S109" s="21"/>
      <c r="T109" s="21"/>
      <c r="U109" s="21"/>
      <c r="V109" s="21"/>
      <c r="W109" s="3">
        <f t="shared" si="16"/>
        <v>42.258580272988155</v>
      </c>
      <c r="X109" s="41"/>
      <c r="Y109" s="39"/>
      <c r="Z109" s="37"/>
      <c r="AA109" s="37"/>
    </row>
    <row r="110" spans="1:27" x14ac:dyDescent="0.25">
      <c r="A110" s="48" t="s">
        <v>155</v>
      </c>
      <c r="B110" s="9" t="s">
        <v>203</v>
      </c>
      <c r="C110" s="9" t="s">
        <v>208</v>
      </c>
      <c r="D110" s="9"/>
      <c r="E110" s="1">
        <f t="shared" si="12"/>
        <v>0</v>
      </c>
      <c r="F110" s="80">
        <v>1.1999999999999999E-3</v>
      </c>
      <c r="G110" s="1">
        <f t="shared" si="13"/>
        <v>7.9871141225489536E-3</v>
      </c>
      <c r="H110" s="1">
        <f t="shared" si="14"/>
        <v>7.3846153846153842E-4</v>
      </c>
      <c r="I110" s="9">
        <f t="shared" si="15"/>
        <v>4.9151471523378176E-3</v>
      </c>
      <c r="J110" s="18"/>
      <c r="K110" s="18"/>
      <c r="L110" s="18"/>
      <c r="M110" s="18"/>
      <c r="N110" s="18"/>
      <c r="O110" s="21">
        <v>-4.6900000000000004</v>
      </c>
      <c r="P110" s="21">
        <v>23.82</v>
      </c>
      <c r="Q110" s="21">
        <v>-0.97</v>
      </c>
      <c r="R110" s="21">
        <v>20.37</v>
      </c>
      <c r="S110" s="21">
        <v>-1.79</v>
      </c>
      <c r="T110" s="21">
        <v>-1.55</v>
      </c>
      <c r="U110" s="21">
        <v>-0.11</v>
      </c>
      <c r="V110" s="21">
        <v>-0.79</v>
      </c>
      <c r="W110" s="3">
        <f t="shared" si="16"/>
        <v>0</v>
      </c>
      <c r="X110" s="41"/>
      <c r="Y110" s="39"/>
      <c r="Z110" s="37"/>
      <c r="AA110" s="37"/>
    </row>
    <row r="111" spans="1:27" x14ac:dyDescent="0.25">
      <c r="A111" s="48" t="s">
        <v>156</v>
      </c>
      <c r="B111" s="9" t="s">
        <v>203</v>
      </c>
      <c r="C111" s="9" t="s">
        <v>208</v>
      </c>
      <c r="D111" s="9"/>
      <c r="E111" s="1">
        <f t="shared" si="12"/>
        <v>0</v>
      </c>
      <c r="F111" s="80">
        <v>5.7999999999999996E-3</v>
      </c>
      <c r="G111" s="1">
        <f t="shared" si="13"/>
        <v>3.8604384925653275E-2</v>
      </c>
      <c r="H111" s="1">
        <f t="shared" si="14"/>
        <v>3.569230769230769E-3</v>
      </c>
      <c r="I111" s="9">
        <f t="shared" si="15"/>
        <v>2.3756544569632783E-2</v>
      </c>
      <c r="J111" s="18"/>
      <c r="K111" s="18"/>
      <c r="L111" s="18"/>
      <c r="M111" s="18"/>
      <c r="N111" s="18"/>
      <c r="O111" s="21">
        <v>1.81</v>
      </c>
      <c r="P111" s="21">
        <v>12.6</v>
      </c>
      <c r="Q111" s="21">
        <v>2.93</v>
      </c>
      <c r="R111" s="21">
        <v>20.5</v>
      </c>
      <c r="S111" s="21">
        <v>23.95</v>
      </c>
      <c r="T111" s="21">
        <v>1.44</v>
      </c>
      <c r="U111" s="21">
        <v>7.5</v>
      </c>
      <c r="V111" s="21">
        <v>-1.52</v>
      </c>
      <c r="W111" s="3">
        <f t="shared" si="16"/>
        <v>34.791716259558342</v>
      </c>
      <c r="X111" s="41"/>
      <c r="Y111" s="39"/>
      <c r="Z111" s="37"/>
      <c r="AA111" s="37"/>
    </row>
    <row r="112" spans="1:27" x14ac:dyDescent="0.25">
      <c r="A112" s="48" t="s">
        <v>157</v>
      </c>
      <c r="B112" s="9" t="s">
        <v>203</v>
      </c>
      <c r="C112" s="9" t="s">
        <v>208</v>
      </c>
      <c r="D112" s="9"/>
      <c r="E112" s="1">
        <f t="shared" si="12"/>
        <v>0</v>
      </c>
      <c r="F112" s="80">
        <v>1.5800000000000002E-2</v>
      </c>
      <c r="G112" s="1">
        <f t="shared" si="13"/>
        <v>0.1051636692802279</v>
      </c>
      <c r="H112" s="1">
        <f t="shared" si="14"/>
        <v>9.7230769230769246E-3</v>
      </c>
      <c r="I112" s="9">
        <f t="shared" si="15"/>
        <v>6.4716104172447941E-2</v>
      </c>
      <c r="J112" s="18"/>
      <c r="K112" s="18"/>
      <c r="L112" s="18"/>
      <c r="M112" s="18"/>
      <c r="N112" s="18"/>
      <c r="O112" s="21">
        <v>11.63</v>
      </c>
      <c r="P112" s="21">
        <v>19.2</v>
      </c>
      <c r="Q112" s="21">
        <v>-3.14</v>
      </c>
      <c r="R112" s="21">
        <v>11.49</v>
      </c>
      <c r="S112" s="21">
        <v>10.55</v>
      </c>
      <c r="T112" s="21">
        <v>-0.96</v>
      </c>
      <c r="U112" s="21">
        <v>-2.4900000000000002</v>
      </c>
      <c r="V112" s="21">
        <v>2.37</v>
      </c>
      <c r="W112" s="3">
        <f t="shared" si="16"/>
        <v>89.264919103775071</v>
      </c>
      <c r="X112" s="41"/>
      <c r="Y112" s="39"/>
      <c r="Z112" s="37"/>
      <c r="AA112" s="37"/>
    </row>
    <row r="113" spans="1:27" x14ac:dyDescent="0.25">
      <c r="A113" s="48" t="s">
        <v>158</v>
      </c>
      <c r="B113" s="9" t="s">
        <v>203</v>
      </c>
      <c r="C113" s="9" t="s">
        <v>208</v>
      </c>
      <c r="D113" s="9"/>
      <c r="E113" s="1">
        <f t="shared" si="12"/>
        <v>0</v>
      </c>
      <c r="F113" s="80">
        <v>3.5000000000000001E-3</v>
      </c>
      <c r="G113" s="1">
        <f t="shared" si="13"/>
        <v>2.3295749524101118E-2</v>
      </c>
      <c r="H113" s="1">
        <f t="shared" si="14"/>
        <v>2.1538461538461538E-3</v>
      </c>
      <c r="I113" s="9">
        <f t="shared" si="15"/>
        <v>1.4335845860985304E-2</v>
      </c>
      <c r="J113" s="18"/>
      <c r="K113" s="18"/>
      <c r="L113" s="18"/>
      <c r="M113" s="18"/>
      <c r="N113" s="18"/>
      <c r="O113" s="21">
        <v>13.25</v>
      </c>
      <c r="P113" s="21">
        <v>-5.44</v>
      </c>
      <c r="Q113" s="21">
        <v>25.43</v>
      </c>
      <c r="R113" s="21">
        <v>7.95</v>
      </c>
      <c r="S113" s="21">
        <v>2.88</v>
      </c>
      <c r="T113" s="21">
        <v>-2.31</v>
      </c>
      <c r="U113" s="21">
        <v>-1.07</v>
      </c>
      <c r="V113" s="21">
        <v>2.84</v>
      </c>
      <c r="W113" s="3">
        <f t="shared" si="10"/>
        <v>48.265765907948804</v>
      </c>
      <c r="X113" s="41"/>
      <c r="Y113" s="39"/>
      <c r="Z113" s="37"/>
      <c r="AA113" s="37"/>
    </row>
    <row r="114" spans="1:27" x14ac:dyDescent="0.25">
      <c r="A114" s="16" t="s">
        <v>91</v>
      </c>
      <c r="B114" s="9" t="s">
        <v>203</v>
      </c>
      <c r="C114" s="9" t="s">
        <v>208</v>
      </c>
      <c r="D114" s="9">
        <v>2.1117606487765485E-2</v>
      </c>
      <c r="E114" s="1">
        <f t="shared" si="12"/>
        <v>0.13608370668849343</v>
      </c>
      <c r="F114" s="9">
        <v>1.72E-2</v>
      </c>
      <c r="G114" s="1">
        <f t="shared" si="13"/>
        <v>0.11448196908986834</v>
      </c>
      <c r="H114" s="1">
        <f t="shared" si="14"/>
        <v>1.8706771726063647E-2</v>
      </c>
      <c r="I114" s="9">
        <f t="shared" si="15"/>
        <v>0.12279032970472414</v>
      </c>
      <c r="J114" s="18">
        <v>12.96</v>
      </c>
      <c r="K114" s="18">
        <v>13.48</v>
      </c>
      <c r="L114" s="18">
        <v>12.7</v>
      </c>
      <c r="M114" s="18">
        <v>22.37</v>
      </c>
      <c r="N114" s="18">
        <v>12.82</v>
      </c>
      <c r="O114" s="21">
        <v>8.06</v>
      </c>
      <c r="P114" s="21">
        <v>-0.25</v>
      </c>
      <c r="Q114" s="21">
        <v>4.1900000000000004</v>
      </c>
      <c r="R114" s="21">
        <v>6</v>
      </c>
      <c r="S114" s="21">
        <v>13.66</v>
      </c>
      <c r="T114" s="21">
        <v>3.88</v>
      </c>
      <c r="U114" s="21">
        <v>-6.15</v>
      </c>
      <c r="V114" s="21">
        <v>3.28</v>
      </c>
      <c r="W114" s="3">
        <f t="shared" si="10"/>
        <v>171.72453363629728</v>
      </c>
      <c r="X114" s="41"/>
      <c r="Y114" s="39"/>
      <c r="Z114" s="37"/>
      <c r="AA114" s="37"/>
    </row>
    <row r="115" spans="1:27" x14ac:dyDescent="0.25">
      <c r="A115" s="49" t="s">
        <v>172</v>
      </c>
      <c r="B115" s="50"/>
      <c r="C115" s="50"/>
      <c r="D115" s="50">
        <v>0.69747456378514572</v>
      </c>
      <c r="E115" s="50">
        <f t="shared" si="12"/>
        <v>4.494587206926683</v>
      </c>
      <c r="F115" s="50">
        <v>0.76239999999999997</v>
      </c>
      <c r="G115" s="12">
        <f t="shared" si="13"/>
        <v>5.0744798391927688</v>
      </c>
      <c r="H115" s="12">
        <f t="shared" si="14"/>
        <v>0.73742867837890214</v>
      </c>
      <c r="I115" s="45">
        <f t="shared" si="15"/>
        <v>4.8514442113981202</v>
      </c>
      <c r="J115" s="49">
        <v>7.5</v>
      </c>
      <c r="K115" s="49">
        <v>15.08</v>
      </c>
      <c r="L115" s="49">
        <v>-1.24</v>
      </c>
      <c r="M115" s="49">
        <v>10.130000000000001</v>
      </c>
      <c r="N115" s="49">
        <v>5.62</v>
      </c>
      <c r="O115" s="51">
        <v>13.47</v>
      </c>
      <c r="P115" s="51">
        <v>5.85</v>
      </c>
      <c r="Q115" s="51">
        <v>9.09</v>
      </c>
      <c r="R115" s="51">
        <v>8.99</v>
      </c>
      <c r="S115" s="51">
        <v>5.76</v>
      </c>
      <c r="T115" s="51">
        <v>-0.53</v>
      </c>
      <c r="U115" s="51">
        <v>0.35</v>
      </c>
      <c r="V115" s="51">
        <v>5.24</v>
      </c>
      <c r="W115" s="50">
        <f t="shared" si="10"/>
        <v>125.47401013346479</v>
      </c>
      <c r="X115" s="41"/>
      <c r="Y115" s="39"/>
      <c r="Z115" s="37"/>
      <c r="AA115" s="37"/>
    </row>
    <row r="116" spans="1:27" x14ac:dyDescent="0.25">
      <c r="A116" s="16" t="s">
        <v>92</v>
      </c>
      <c r="B116" s="9" t="s">
        <v>202</v>
      </c>
      <c r="C116" s="9" t="s">
        <v>210</v>
      </c>
      <c r="D116" s="9">
        <v>0.12829114796355881</v>
      </c>
      <c r="E116" s="1">
        <f t="shared" si="12"/>
        <v>0.82671939929923233</v>
      </c>
      <c r="F116" s="9">
        <v>0.1186</v>
      </c>
      <c r="G116" s="1">
        <f t="shared" si="13"/>
        <v>0.7893931124452549</v>
      </c>
      <c r="H116" s="1">
        <f t="shared" si="14"/>
        <v>0.12232736460136878</v>
      </c>
      <c r="I116" s="9">
        <f t="shared" si="15"/>
        <v>0.80374937661986168</v>
      </c>
      <c r="J116" s="18">
        <v>3.3</v>
      </c>
      <c r="K116" s="18">
        <v>8.8800000000000008</v>
      </c>
      <c r="L116" s="18">
        <v>-0.1</v>
      </c>
      <c r="M116" s="18">
        <v>7.21</v>
      </c>
      <c r="N116" s="18">
        <v>9.9</v>
      </c>
      <c r="O116" s="21">
        <v>13.97</v>
      </c>
      <c r="P116" s="21">
        <v>8.52</v>
      </c>
      <c r="Q116" s="21">
        <v>3.29</v>
      </c>
      <c r="R116" s="21">
        <v>4.88</v>
      </c>
      <c r="S116" s="21">
        <v>7.5</v>
      </c>
      <c r="T116" s="21">
        <v>-3.45</v>
      </c>
      <c r="U116" s="21">
        <v>-0.66</v>
      </c>
      <c r="V116" s="21">
        <v>2.66</v>
      </c>
      <c r="W116" s="3">
        <f t="shared" si="10"/>
        <v>87.75190741557131</v>
      </c>
      <c r="X116" s="41"/>
      <c r="Y116" s="39"/>
      <c r="Z116" s="37"/>
      <c r="AA116" s="37"/>
    </row>
    <row r="117" spans="1:27" x14ac:dyDescent="0.25">
      <c r="A117" s="16" t="s">
        <v>93</v>
      </c>
      <c r="B117" s="9" t="s">
        <v>202</v>
      </c>
      <c r="C117" s="9" t="s">
        <v>210</v>
      </c>
      <c r="D117" s="9">
        <v>8.6467366886060493E-2</v>
      </c>
      <c r="E117" s="1">
        <f t="shared" si="12"/>
        <v>0.55720328912588268</v>
      </c>
      <c r="F117" s="9">
        <v>9.5699999999999993E-2</v>
      </c>
      <c r="G117" s="1">
        <f t="shared" si="13"/>
        <v>0.636972351273279</v>
      </c>
      <c r="H117" s="1">
        <f t="shared" si="14"/>
        <v>9.2148987263869428E-2</v>
      </c>
      <c r="I117" s="9">
        <f t="shared" si="15"/>
        <v>0.60629194275504961</v>
      </c>
      <c r="J117" s="18">
        <v>6.41</v>
      </c>
      <c r="K117" s="18">
        <v>12.96</v>
      </c>
      <c r="L117" s="18">
        <v>2.17</v>
      </c>
      <c r="M117" s="18">
        <v>9.6199999999999992</v>
      </c>
      <c r="N117" s="18">
        <v>8.5500000000000007</v>
      </c>
      <c r="O117" s="21">
        <v>19.43</v>
      </c>
      <c r="P117" s="21">
        <v>11.88</v>
      </c>
      <c r="Q117" s="21">
        <v>6.7</v>
      </c>
      <c r="R117" s="21">
        <v>7.02</v>
      </c>
      <c r="S117" s="21">
        <v>3.34</v>
      </c>
      <c r="T117" s="21">
        <v>2.5</v>
      </c>
      <c r="U117" s="21">
        <v>3.47</v>
      </c>
      <c r="V117" s="21">
        <v>2.78</v>
      </c>
      <c r="W117" s="3">
        <f t="shared" si="10"/>
        <v>151.16596398169125</v>
      </c>
      <c r="X117" s="41"/>
      <c r="Y117" s="39"/>
      <c r="Z117" s="37"/>
      <c r="AA117" s="37"/>
    </row>
    <row r="118" spans="1:27" x14ac:dyDescent="0.25">
      <c r="A118" s="16" t="s">
        <v>94</v>
      </c>
      <c r="B118" s="9" t="s">
        <v>202</v>
      </c>
      <c r="C118" s="9" t="s">
        <v>210</v>
      </c>
      <c r="D118" s="9">
        <v>0.26521309427869977</v>
      </c>
      <c r="E118" s="1">
        <f t="shared" si="12"/>
        <v>1.7090564194706355</v>
      </c>
      <c r="F118" s="9">
        <v>0.29859999999999998</v>
      </c>
      <c r="G118" s="1">
        <f t="shared" si="13"/>
        <v>1.9874602308275979</v>
      </c>
      <c r="H118" s="1">
        <f t="shared" si="14"/>
        <v>0.28575888241488451</v>
      </c>
      <c r="I118" s="9">
        <f t="shared" si="15"/>
        <v>1.8803818418441507</v>
      </c>
      <c r="J118" s="18">
        <v>6.54</v>
      </c>
      <c r="K118" s="18">
        <v>13.17</v>
      </c>
      <c r="L118" s="18">
        <v>0.63</v>
      </c>
      <c r="M118" s="18">
        <v>6.59</v>
      </c>
      <c r="N118" s="18">
        <v>6.53</v>
      </c>
      <c r="O118" s="21">
        <v>15.87</v>
      </c>
      <c r="P118" s="21">
        <v>3.99</v>
      </c>
      <c r="Q118" s="21">
        <v>4.4400000000000004</v>
      </c>
      <c r="R118" s="21">
        <v>9.7899999999999991</v>
      </c>
      <c r="S118" s="21">
        <v>7.49</v>
      </c>
      <c r="T118" s="21">
        <v>0.62</v>
      </c>
      <c r="U118" s="21">
        <v>-0.84</v>
      </c>
      <c r="V118" s="21">
        <v>2.0299999999999998</v>
      </c>
      <c r="W118" s="3">
        <f t="shared" si="10"/>
        <v>108.29022268436154</v>
      </c>
      <c r="X118" s="41"/>
      <c r="Y118" s="39"/>
      <c r="Z118" s="37"/>
      <c r="AA118" s="37"/>
    </row>
    <row r="119" spans="1:27" x14ac:dyDescent="0.25">
      <c r="A119" s="16" t="s">
        <v>95</v>
      </c>
      <c r="B119" s="9" t="s">
        <v>202</v>
      </c>
      <c r="C119" s="9" t="s">
        <v>210</v>
      </c>
      <c r="D119" s="9">
        <v>6.2537702639178197E-2</v>
      </c>
      <c r="E119" s="1">
        <f t="shared" si="12"/>
        <v>0.40299843582427952</v>
      </c>
      <c r="F119" s="9">
        <v>9.4299999999999995E-2</v>
      </c>
      <c r="G119" s="1">
        <f t="shared" si="13"/>
        <v>0.62765405146363862</v>
      </c>
      <c r="H119" s="1">
        <f t="shared" si="14"/>
        <v>8.2083731784299299E-2</v>
      </c>
      <c r="I119" s="9">
        <f t="shared" si="15"/>
        <v>0.54124804544850058</v>
      </c>
      <c r="J119" s="18">
        <v>1.31</v>
      </c>
      <c r="K119" s="18">
        <v>2.84</v>
      </c>
      <c r="L119" s="18">
        <v>-2.82</v>
      </c>
      <c r="M119" s="18">
        <v>6.33</v>
      </c>
      <c r="N119" s="18">
        <v>7.68</v>
      </c>
      <c r="O119" s="21">
        <v>13.97</v>
      </c>
      <c r="P119" s="21">
        <v>6.02</v>
      </c>
      <c r="Q119" s="21">
        <v>7.26</v>
      </c>
      <c r="R119" s="21">
        <v>5.88</v>
      </c>
      <c r="S119" s="21">
        <v>8.1199999999999992</v>
      </c>
      <c r="T119" s="21">
        <v>-0.26</v>
      </c>
      <c r="U119" s="21">
        <v>1.87</v>
      </c>
      <c r="V119" s="21">
        <v>3.14</v>
      </c>
      <c r="W119" s="3">
        <f t="shared" si="10"/>
        <v>80.244095299635035</v>
      </c>
      <c r="X119" s="41"/>
      <c r="Y119" s="39"/>
      <c r="Z119" s="37"/>
      <c r="AA119" s="37"/>
    </row>
    <row r="120" spans="1:27" x14ac:dyDescent="0.25">
      <c r="A120" s="48" t="s">
        <v>159</v>
      </c>
      <c r="B120" s="9" t="s">
        <v>202</v>
      </c>
      <c r="C120" s="9" t="s">
        <v>211</v>
      </c>
      <c r="D120" s="9"/>
      <c r="E120" s="1">
        <f t="shared" si="12"/>
        <v>0</v>
      </c>
      <c r="F120" s="9">
        <v>6.7999999999999996E-3</v>
      </c>
      <c r="G120" s="1">
        <f t="shared" si="13"/>
        <v>4.5260313361110735E-2</v>
      </c>
      <c r="H120" s="1">
        <f t="shared" si="14"/>
        <v>4.1846153846153847E-3</v>
      </c>
      <c r="I120" s="9">
        <f t="shared" si="15"/>
        <v>2.7852500529914299E-2</v>
      </c>
      <c r="J120" s="18"/>
      <c r="K120" s="18"/>
      <c r="L120" s="18"/>
      <c r="M120" s="18"/>
      <c r="N120" s="18"/>
      <c r="O120" s="21">
        <v>26.81</v>
      </c>
      <c r="P120" s="21">
        <v>7.76</v>
      </c>
      <c r="Q120" s="21">
        <v>3.77</v>
      </c>
      <c r="R120" s="21">
        <v>17.43</v>
      </c>
      <c r="S120" s="21">
        <v>-5.65</v>
      </c>
      <c r="T120" s="21">
        <v>4.16</v>
      </c>
      <c r="U120" s="21">
        <v>6.17</v>
      </c>
      <c r="V120" s="21">
        <v>2.1800000000000002</v>
      </c>
      <c r="W120" s="3">
        <f t="shared" si="10"/>
        <v>77.530327527298681</v>
      </c>
      <c r="X120" s="41"/>
      <c r="Y120" s="39"/>
      <c r="Z120" s="37"/>
      <c r="AA120" s="37"/>
    </row>
    <row r="121" spans="1:27" x14ac:dyDescent="0.25">
      <c r="A121" s="47" t="s">
        <v>96</v>
      </c>
      <c r="B121" s="9" t="s">
        <v>203</v>
      </c>
      <c r="C121" s="9" t="s">
        <v>210</v>
      </c>
      <c r="D121" s="9">
        <v>2.898378848847797E-2</v>
      </c>
      <c r="E121" s="1">
        <v>0.18677407279430361</v>
      </c>
      <c r="F121" s="9"/>
      <c r="G121" s="1">
        <f t="shared" si="13"/>
        <v>0</v>
      </c>
      <c r="H121" s="1">
        <f t="shared" si="14"/>
        <v>1.1147610957106912E-2</v>
      </c>
      <c r="I121" s="9">
        <f t="shared" si="15"/>
        <v>7.1836181843962926E-2</v>
      </c>
      <c r="J121" s="18">
        <v>6.15</v>
      </c>
      <c r="K121" s="18">
        <v>8.83</v>
      </c>
      <c r="L121" s="18">
        <v>-13.86</v>
      </c>
      <c r="M121" s="18">
        <v>-4.28</v>
      </c>
      <c r="N121" s="18">
        <v>4.43</v>
      </c>
      <c r="O121" s="21"/>
      <c r="P121" s="21"/>
      <c r="Q121" s="21"/>
      <c r="R121" s="21"/>
      <c r="S121" s="21"/>
      <c r="T121" s="21"/>
      <c r="U121" s="21"/>
      <c r="V121" s="21"/>
      <c r="W121" s="3">
        <f t="shared" si="10"/>
        <v>-0.52785959164337726</v>
      </c>
      <c r="X121" s="41"/>
      <c r="Y121" s="39"/>
      <c r="Z121" s="37"/>
      <c r="AA121" s="37"/>
    </row>
    <row r="122" spans="1:27" x14ac:dyDescent="0.25">
      <c r="A122" s="16" t="s">
        <v>97</v>
      </c>
      <c r="B122" s="9" t="s">
        <v>201</v>
      </c>
      <c r="C122" s="9" t="s">
        <v>211</v>
      </c>
      <c r="D122" s="9">
        <v>0.11683877844884247</v>
      </c>
      <c r="E122" s="1">
        <f t="shared" si="12"/>
        <v>0.75291932660482863</v>
      </c>
      <c r="F122" s="9">
        <v>0.1323</v>
      </c>
      <c r="G122" s="1">
        <f t="shared" si="13"/>
        <v>0.88057933201102223</v>
      </c>
      <c r="H122" s="1">
        <f t="shared" si="14"/>
        <v>0.12635337632647789</v>
      </c>
      <c r="I122" s="9">
        <f t="shared" si="15"/>
        <v>0.83147932993171714</v>
      </c>
      <c r="J122" s="18">
        <v>20.47</v>
      </c>
      <c r="K122" s="18">
        <v>35.909999999999997</v>
      </c>
      <c r="L122" s="18">
        <v>-5.65</v>
      </c>
      <c r="M122" s="18">
        <v>25.37</v>
      </c>
      <c r="N122" s="18">
        <v>-1.59</v>
      </c>
      <c r="O122" s="21">
        <v>2.82</v>
      </c>
      <c r="P122" s="21">
        <v>1.17</v>
      </c>
      <c r="Q122" s="21">
        <v>29.55</v>
      </c>
      <c r="R122" s="21">
        <v>15</v>
      </c>
      <c r="S122" s="21">
        <v>2.19</v>
      </c>
      <c r="T122" s="21">
        <v>-3.32</v>
      </c>
      <c r="U122" s="21">
        <v>-0.02</v>
      </c>
      <c r="V122" s="21">
        <v>19.29</v>
      </c>
      <c r="W122" s="3">
        <f t="shared" si="10"/>
        <v>248.0421990975795</v>
      </c>
      <c r="X122" s="41"/>
      <c r="Y122" s="39"/>
      <c r="Z122" s="37"/>
      <c r="AA122" s="37"/>
    </row>
    <row r="123" spans="1:27" x14ac:dyDescent="0.25">
      <c r="A123" s="43" t="s">
        <v>160</v>
      </c>
      <c r="B123" s="9" t="s">
        <v>202</v>
      </c>
      <c r="C123" s="9" t="s">
        <v>211</v>
      </c>
      <c r="D123" s="9"/>
      <c r="E123" s="1">
        <f t="shared" si="12"/>
        <v>0</v>
      </c>
      <c r="F123" s="9">
        <v>1.4200000000000001E-2</v>
      </c>
      <c r="G123" s="1">
        <f t="shared" si="13"/>
        <v>9.4514183783495964E-2</v>
      </c>
      <c r="H123" s="1">
        <f t="shared" si="14"/>
        <v>8.7384615384615387E-3</v>
      </c>
      <c r="I123" s="9">
        <f t="shared" si="15"/>
        <v>5.8162574635997513E-2</v>
      </c>
      <c r="J123" s="18"/>
      <c r="K123" s="18"/>
      <c r="L123" s="18"/>
      <c r="M123" s="18"/>
      <c r="N123" s="18"/>
      <c r="O123" s="21">
        <v>9.27</v>
      </c>
      <c r="P123" s="21">
        <v>15.13</v>
      </c>
      <c r="Q123" s="21">
        <v>24.07</v>
      </c>
      <c r="R123" s="21">
        <v>1.94</v>
      </c>
      <c r="S123" s="21">
        <v>1.19</v>
      </c>
      <c r="T123" s="21">
        <v>1.85</v>
      </c>
      <c r="U123" s="21">
        <v>-1.88</v>
      </c>
      <c r="V123" s="21">
        <v>0.97</v>
      </c>
      <c r="W123" s="3">
        <f t="shared" si="10"/>
        <v>62.461098057278434</v>
      </c>
      <c r="X123" s="41"/>
      <c r="Y123" s="39"/>
      <c r="Z123" s="37"/>
      <c r="AA123" s="37"/>
    </row>
    <row r="124" spans="1:27" x14ac:dyDescent="0.25">
      <c r="A124" s="16" t="s">
        <v>98</v>
      </c>
      <c r="B124" s="9" t="s">
        <v>201</v>
      </c>
      <c r="C124" s="9" t="s">
        <v>211</v>
      </c>
      <c r="D124" s="9">
        <v>9.1426850803279676E-3</v>
      </c>
      <c r="E124" s="1">
        <f t="shared" si="12"/>
        <v>5.891626380752138E-2</v>
      </c>
      <c r="F124" s="9">
        <v>1.8E-3</v>
      </c>
      <c r="G124" s="1">
        <f t="shared" si="13"/>
        <v>1.198067118382343E-2</v>
      </c>
      <c r="H124" s="1">
        <f t="shared" si="14"/>
        <v>4.6241096462799874E-3</v>
      </c>
      <c r="I124" s="9">
        <f t="shared" si="15"/>
        <v>3.003282219293802E-2</v>
      </c>
      <c r="J124" s="18">
        <v>6.36</v>
      </c>
      <c r="K124" s="18">
        <v>14.53</v>
      </c>
      <c r="L124" s="18">
        <v>-1.0900000000000001</v>
      </c>
      <c r="M124" s="18">
        <v>7.54</v>
      </c>
      <c r="N124" s="18">
        <v>3.67</v>
      </c>
      <c r="O124" s="21">
        <v>8.0399999999999991</v>
      </c>
      <c r="P124" s="21">
        <v>7.7</v>
      </c>
      <c r="Q124" s="21">
        <v>8.14</v>
      </c>
      <c r="R124" s="21">
        <v>3.85</v>
      </c>
      <c r="S124" s="21">
        <v>21.21</v>
      </c>
      <c r="T124" s="21">
        <v>0.47</v>
      </c>
      <c r="U124" s="21">
        <v>10.71</v>
      </c>
      <c r="V124" s="21">
        <v>2.4500000000000002</v>
      </c>
      <c r="W124" s="3">
        <f t="shared" si="10"/>
        <v>142.45309579591745</v>
      </c>
      <c r="X124" s="41"/>
      <c r="Y124" s="39"/>
      <c r="Z124" s="37"/>
      <c r="AA124" s="37"/>
    </row>
    <row r="125" spans="1:27" x14ac:dyDescent="0.25">
      <c r="A125" s="44" t="s">
        <v>173</v>
      </c>
      <c r="B125" s="12"/>
      <c r="C125" s="12"/>
      <c r="D125" s="12">
        <v>1.1838995700610941</v>
      </c>
      <c r="E125" s="12">
        <f t="shared" si="12"/>
        <v>7.629152571536288</v>
      </c>
      <c r="F125" s="12">
        <v>1.0680000000000001</v>
      </c>
      <c r="G125" s="12">
        <f t="shared" si="13"/>
        <v>7.1085315690685702</v>
      </c>
      <c r="H125" s="12">
        <f t="shared" si="14"/>
        <v>1.1125767577158054</v>
      </c>
      <c r="I125" s="45">
        <f t="shared" si="15"/>
        <v>7.308770416171539</v>
      </c>
      <c r="J125" s="44">
        <v>15.63</v>
      </c>
      <c r="K125" s="44">
        <v>8.23</v>
      </c>
      <c r="L125" s="44">
        <v>-1.61</v>
      </c>
      <c r="M125" s="44">
        <v>10.1</v>
      </c>
      <c r="N125" s="44">
        <v>5.38</v>
      </c>
      <c r="O125" s="46">
        <v>12.78</v>
      </c>
      <c r="P125" s="46">
        <v>7.51</v>
      </c>
      <c r="Q125" s="46">
        <v>2.69</v>
      </c>
      <c r="R125" s="46">
        <v>10.64</v>
      </c>
      <c r="S125" s="46">
        <v>6.73</v>
      </c>
      <c r="T125" s="46">
        <v>-5.08</v>
      </c>
      <c r="U125" s="46">
        <v>3.08</v>
      </c>
      <c r="V125" s="46">
        <v>13.81</v>
      </c>
      <c r="W125" s="12">
        <f t="shared" si="10"/>
        <v>133.90257511340164</v>
      </c>
      <c r="X125" s="41"/>
      <c r="Y125" s="39"/>
      <c r="Z125" s="37"/>
      <c r="AA125" s="37"/>
    </row>
    <row r="126" spans="1:27" x14ac:dyDescent="0.25">
      <c r="A126" s="7" t="s">
        <v>99</v>
      </c>
      <c r="B126" s="10" t="s">
        <v>259</v>
      </c>
      <c r="C126" s="9" t="s">
        <v>208</v>
      </c>
      <c r="D126" s="9">
        <v>0.63289515763270243</v>
      </c>
      <c r="E126" s="1">
        <f t="shared" si="12"/>
        <v>4.0784318547537159</v>
      </c>
      <c r="F126" s="9">
        <v>0.47339999999999999</v>
      </c>
      <c r="G126" s="1">
        <f t="shared" si="13"/>
        <v>3.1509165213455619</v>
      </c>
      <c r="H126" s="1">
        <f t="shared" si="14"/>
        <v>0.53474429139719326</v>
      </c>
      <c r="I126" s="9">
        <f t="shared" si="15"/>
        <v>3.5076531880410053</v>
      </c>
      <c r="J126" s="18">
        <v>16.170000000000002</v>
      </c>
      <c r="K126" s="18">
        <v>8.0500000000000007</v>
      </c>
      <c r="L126" s="18">
        <v>-5.18</v>
      </c>
      <c r="M126" s="18">
        <v>14.68</v>
      </c>
      <c r="N126" s="18">
        <v>1.99</v>
      </c>
      <c r="O126" s="21">
        <v>16.93</v>
      </c>
      <c r="P126" s="21">
        <v>5.36</v>
      </c>
      <c r="Q126" s="21">
        <v>2.0099999999999998</v>
      </c>
      <c r="R126" s="21">
        <v>13.42</v>
      </c>
      <c r="S126" s="21">
        <v>7.31</v>
      </c>
      <c r="T126" s="21">
        <v>-8.67</v>
      </c>
      <c r="U126" s="21">
        <v>4.08</v>
      </c>
      <c r="V126" s="21">
        <v>12.21</v>
      </c>
      <c r="W126" s="3">
        <f t="shared" si="10"/>
        <v>127.11749433496234</v>
      </c>
      <c r="X126" s="41"/>
      <c r="Y126" s="39"/>
      <c r="Z126" s="37"/>
      <c r="AA126" s="37"/>
    </row>
    <row r="127" spans="1:27" x14ac:dyDescent="0.25">
      <c r="A127" s="7" t="s">
        <v>100</v>
      </c>
      <c r="B127" s="10" t="s">
        <v>259</v>
      </c>
      <c r="C127" s="9" t="s">
        <v>208</v>
      </c>
      <c r="D127" s="9">
        <v>0.33072181100351022</v>
      </c>
      <c r="E127" s="1">
        <f t="shared" si="12"/>
        <v>2.1312003304050227</v>
      </c>
      <c r="F127" s="9">
        <v>0.41149999999999998</v>
      </c>
      <c r="G127" s="1">
        <f t="shared" si="13"/>
        <v>2.7389145511907453</v>
      </c>
      <c r="H127" s="1">
        <f t="shared" si="14"/>
        <v>0.38043146577058085</v>
      </c>
      <c r="I127" s="9">
        <f t="shared" si="15"/>
        <v>2.5051783124270059</v>
      </c>
      <c r="J127" s="18">
        <v>8.3800000000000008</v>
      </c>
      <c r="K127" s="18">
        <v>8.61</v>
      </c>
      <c r="L127" s="18">
        <v>2.68</v>
      </c>
      <c r="M127" s="18">
        <v>3.86</v>
      </c>
      <c r="N127" s="18">
        <v>10.43</v>
      </c>
      <c r="O127" s="21">
        <v>5.38</v>
      </c>
      <c r="P127" s="21">
        <v>9.2200000000000006</v>
      </c>
      <c r="Q127" s="21">
        <v>4.4800000000000004</v>
      </c>
      <c r="R127" s="21">
        <v>3.43</v>
      </c>
      <c r="S127" s="21">
        <v>4.1500000000000004</v>
      </c>
      <c r="T127" s="21">
        <v>-5.13</v>
      </c>
      <c r="U127" s="21">
        <v>6.44</v>
      </c>
      <c r="V127" s="21">
        <v>15.26</v>
      </c>
      <c r="W127" s="3">
        <f t="shared" si="10"/>
        <v>109.00271215603033</v>
      </c>
      <c r="X127" s="41"/>
      <c r="Y127" s="39"/>
      <c r="Z127" s="37"/>
      <c r="AA127" s="37"/>
    </row>
    <row r="128" spans="1:27" x14ac:dyDescent="0.25">
      <c r="A128" s="7" t="s">
        <v>101</v>
      </c>
      <c r="B128" s="10" t="s">
        <v>227</v>
      </c>
      <c r="C128" s="9" t="s">
        <v>208</v>
      </c>
      <c r="D128" s="9">
        <v>0.22028260142488157</v>
      </c>
      <c r="E128" s="1">
        <f t="shared" si="12"/>
        <v>1.419520386377549</v>
      </c>
      <c r="F128" s="9">
        <v>0.18310000000000001</v>
      </c>
      <c r="G128" s="1">
        <f t="shared" si="13"/>
        <v>1.2187004965322612</v>
      </c>
      <c r="H128" s="1">
        <f t="shared" si="14"/>
        <v>0.19740100054803139</v>
      </c>
      <c r="I128" s="9">
        <f t="shared" si="15"/>
        <v>1.2959389157035257</v>
      </c>
      <c r="J128" s="18">
        <v>26.05</v>
      </c>
      <c r="K128" s="18">
        <v>8.27</v>
      </c>
      <c r="L128" s="18">
        <v>3.77</v>
      </c>
      <c r="M128" s="18">
        <v>5.48</v>
      </c>
      <c r="N128" s="18">
        <v>9.15</v>
      </c>
      <c r="O128" s="21">
        <v>18.77</v>
      </c>
      <c r="P128" s="21">
        <v>9.4</v>
      </c>
      <c r="Q128" s="21">
        <v>0.82</v>
      </c>
      <c r="R128" s="21">
        <v>18.55</v>
      </c>
      <c r="S128" s="21">
        <v>9.9600000000000009</v>
      </c>
      <c r="T128" s="21">
        <v>2.94</v>
      </c>
      <c r="U128" s="21">
        <v>-4.03</v>
      </c>
      <c r="V128" s="21">
        <v>14.73</v>
      </c>
      <c r="W128" s="3">
        <f t="shared" si="10"/>
        <v>215.58792509989621</v>
      </c>
      <c r="X128" s="41"/>
      <c r="Y128" s="39"/>
      <c r="Z128" s="37"/>
      <c r="AA128" s="37"/>
    </row>
    <row r="129" spans="1:27" x14ac:dyDescent="0.25">
      <c r="A129" s="44" t="s">
        <v>174</v>
      </c>
      <c r="B129" s="12"/>
      <c r="C129" s="12"/>
      <c r="D129" s="12">
        <v>2.1012637601786515</v>
      </c>
      <c r="E129" s="12">
        <f t="shared" si="12"/>
        <v>13.54072779890925</v>
      </c>
      <c r="F129" s="12">
        <v>1.8436999999999999</v>
      </c>
      <c r="G129" s="12">
        <f t="shared" si="13"/>
        <v>12.271535256452921</v>
      </c>
      <c r="H129" s="12">
        <f t="shared" si="14"/>
        <v>1.9427629846840966</v>
      </c>
      <c r="I129" s="45">
        <f t="shared" si="15"/>
        <v>12.759686234320741</v>
      </c>
      <c r="J129" s="44">
        <v>19.79</v>
      </c>
      <c r="K129" s="44">
        <v>0.68</v>
      </c>
      <c r="L129" s="44">
        <v>-0.45</v>
      </c>
      <c r="M129" s="44">
        <v>11.42</v>
      </c>
      <c r="N129" s="44">
        <v>8.07</v>
      </c>
      <c r="O129" s="46">
        <v>5.73</v>
      </c>
      <c r="P129" s="46">
        <v>15.97</v>
      </c>
      <c r="Q129" s="46">
        <v>1.07</v>
      </c>
      <c r="R129" s="46">
        <v>7.22</v>
      </c>
      <c r="S129" s="46">
        <v>15.13</v>
      </c>
      <c r="T129" s="46">
        <v>-5.85</v>
      </c>
      <c r="U129" s="46">
        <v>6.22</v>
      </c>
      <c r="V129" s="46">
        <v>1.88</v>
      </c>
      <c r="W129" s="12">
        <f t="shared" si="10"/>
        <v>125.33017920466662</v>
      </c>
      <c r="X129" s="41"/>
      <c r="Y129" s="39"/>
      <c r="Z129" s="37"/>
      <c r="AA129" s="37"/>
    </row>
    <row r="130" spans="1:27" x14ac:dyDescent="0.25">
      <c r="A130" s="52" t="s">
        <v>214</v>
      </c>
      <c r="B130" s="10" t="s">
        <v>198</v>
      </c>
      <c r="C130" s="9" t="s">
        <v>208</v>
      </c>
      <c r="D130" s="9">
        <v>1.0617603473612192</v>
      </c>
      <c r="E130" s="1">
        <f t="shared" si="12"/>
        <v>6.8420767177135602</v>
      </c>
      <c r="F130" s="9">
        <v>0.89249999999999996</v>
      </c>
      <c r="G130" s="1">
        <f t="shared" si="13"/>
        <v>5.9404161286457837</v>
      </c>
      <c r="H130" s="1">
        <f t="shared" si="14"/>
        <v>0.95760013360046892</v>
      </c>
      <c r="I130" s="9">
        <f t="shared" si="15"/>
        <v>6.2872086629026205</v>
      </c>
      <c r="J130" s="18">
        <v>16.87</v>
      </c>
      <c r="K130" s="18">
        <v>4.8899999999999997</v>
      </c>
      <c r="L130" s="18">
        <v>-3.45</v>
      </c>
      <c r="M130" s="18">
        <v>18.920000000000002</v>
      </c>
      <c r="N130" s="18">
        <v>7.81</v>
      </c>
      <c r="O130" s="21">
        <v>4.7</v>
      </c>
      <c r="P130" s="21">
        <v>17.149999999999999</v>
      </c>
      <c r="Q130" s="21">
        <v>-4.54</v>
      </c>
      <c r="R130" s="21">
        <v>8.1</v>
      </c>
      <c r="S130" s="21">
        <v>12.19</v>
      </c>
      <c r="T130" s="21">
        <v>-8.44</v>
      </c>
      <c r="U130" s="21">
        <v>8.43</v>
      </c>
      <c r="V130" s="21">
        <v>6.05</v>
      </c>
      <c r="W130" s="3">
        <f t="shared" si="10"/>
        <v>126.86082932800593</v>
      </c>
      <c r="X130" s="41"/>
      <c r="Y130" s="39"/>
      <c r="Z130" s="37"/>
      <c r="AA130" s="37"/>
    </row>
    <row r="131" spans="1:27" x14ac:dyDescent="0.25">
      <c r="A131" s="16" t="s">
        <v>102</v>
      </c>
      <c r="B131" s="10" t="s">
        <v>198</v>
      </c>
      <c r="C131" s="9" t="s">
        <v>211</v>
      </c>
      <c r="D131" s="9">
        <v>2.3139027993430018E-2</v>
      </c>
      <c r="E131" s="1">
        <f t="shared" si="12"/>
        <v>0.1491099240029431</v>
      </c>
      <c r="F131" s="9">
        <v>1.5299999999999999E-2</v>
      </c>
      <c r="G131" s="1">
        <f t="shared" si="13"/>
        <v>0.10183570506249916</v>
      </c>
      <c r="H131" s="1">
        <f t="shared" ref="H131:H162" si="17">((D131*5)+(F131*8))/13</f>
        <v>1.8315010766703853E-2</v>
      </c>
      <c r="I131" s="9">
        <f t="shared" si="15"/>
        <v>0.12001809696266991</v>
      </c>
      <c r="J131" s="18">
        <v>34.89</v>
      </c>
      <c r="K131" s="18">
        <v>-10.16</v>
      </c>
      <c r="L131" s="18">
        <v>4.82</v>
      </c>
      <c r="M131" s="18">
        <v>7.02</v>
      </c>
      <c r="N131" s="18">
        <v>7.75</v>
      </c>
      <c r="O131" s="21">
        <v>8.48</v>
      </c>
      <c r="P131" s="21">
        <v>9.32</v>
      </c>
      <c r="Q131" s="21">
        <v>4.16</v>
      </c>
      <c r="R131" s="21">
        <v>3.48</v>
      </c>
      <c r="S131" s="21">
        <v>53.95</v>
      </c>
      <c r="T131" s="21">
        <v>-15.54</v>
      </c>
      <c r="U131" s="21">
        <v>2.69</v>
      </c>
      <c r="V131" s="21">
        <v>-1.28</v>
      </c>
      <c r="W131" s="3">
        <f t="shared" si="10"/>
        <v>146.80084394344874</v>
      </c>
      <c r="X131" s="41"/>
      <c r="Y131" s="39"/>
      <c r="Z131" s="37"/>
      <c r="AA131" s="37"/>
    </row>
    <row r="132" spans="1:27" x14ac:dyDescent="0.25">
      <c r="A132" s="16" t="s">
        <v>103</v>
      </c>
      <c r="B132" s="10" t="s">
        <v>198</v>
      </c>
      <c r="C132" s="9" t="s">
        <v>208</v>
      </c>
      <c r="D132" s="9">
        <v>0.26035355008021954</v>
      </c>
      <c r="E132" s="1">
        <f t="shared" si="12"/>
        <v>1.6777410908263175</v>
      </c>
      <c r="F132" s="9">
        <v>0.19939999999999999</v>
      </c>
      <c r="G132" s="1">
        <f t="shared" si="13"/>
        <v>1.3271921300302179</v>
      </c>
      <c r="H132" s="1">
        <f t="shared" si="17"/>
        <v>0.22284367310777675</v>
      </c>
      <c r="I132" s="9">
        <f t="shared" ref="I132:I163" si="18">((E132*5)+(G132*8))/13</f>
        <v>1.4620186534133333</v>
      </c>
      <c r="J132" s="18">
        <v>46.31</v>
      </c>
      <c r="K132" s="18">
        <v>-9.9600000000000009</v>
      </c>
      <c r="L132" s="18">
        <v>2.74</v>
      </c>
      <c r="M132" s="18">
        <v>6.25</v>
      </c>
      <c r="N132" s="18">
        <v>9.5299999999999994</v>
      </c>
      <c r="O132" s="21">
        <v>11.28</v>
      </c>
      <c r="P132" s="21">
        <v>20.58</v>
      </c>
      <c r="Q132" s="21">
        <v>6.66</v>
      </c>
      <c r="R132" s="21">
        <v>-0.54</v>
      </c>
      <c r="S132" s="21">
        <v>26.13</v>
      </c>
      <c r="T132" s="21">
        <v>-9.56</v>
      </c>
      <c r="U132" s="21">
        <v>4.0999999999999996</v>
      </c>
      <c r="V132" s="21">
        <v>-3.5</v>
      </c>
      <c r="W132" s="3">
        <f t="shared" ref="W132:W196" si="19">(100*(1+J132/100)*(1+K132/100)*(1+L132/100)*(1+M132/100)*(1+N132/100)*(1+O132/100)*(1+P132/100)*(1+Q132/100)*(1+R132/100)*(1+S132/100)*(1+T132/100)*(1+U132/100)*(1+V132/100))-100</f>
        <v>156.92745052377245</v>
      </c>
      <c r="X132" s="41"/>
      <c r="Y132" s="39"/>
      <c r="Z132" s="37"/>
      <c r="AA132" s="37"/>
    </row>
    <row r="133" spans="1:27" x14ac:dyDescent="0.25">
      <c r="A133" s="16" t="s">
        <v>104</v>
      </c>
      <c r="B133" s="10" t="s">
        <v>198</v>
      </c>
      <c r="C133" s="9" t="s">
        <v>211</v>
      </c>
      <c r="D133" s="9">
        <v>0.45233682998873154</v>
      </c>
      <c r="E133" s="1">
        <f t="shared" si="12"/>
        <v>2.9148981695559026</v>
      </c>
      <c r="F133" s="9">
        <v>0.48139999999999999</v>
      </c>
      <c r="G133" s="1">
        <f t="shared" si="13"/>
        <v>3.2041639488292222</v>
      </c>
      <c r="H133" s="1">
        <f t="shared" si="17"/>
        <v>0.47022185768797364</v>
      </c>
      <c r="I133" s="9">
        <f t="shared" si="18"/>
        <v>3.0929078798779455</v>
      </c>
      <c r="J133" s="18">
        <v>17.989999999999998</v>
      </c>
      <c r="K133" s="18">
        <v>-0.01</v>
      </c>
      <c r="L133" s="18">
        <v>4.2699999999999996</v>
      </c>
      <c r="M133" s="18">
        <v>4.41</v>
      </c>
      <c r="N133" s="18">
        <v>8.93</v>
      </c>
      <c r="O133" s="21">
        <v>6.28</v>
      </c>
      <c r="P133" s="21">
        <v>14.58</v>
      </c>
      <c r="Q133" s="21">
        <v>5.73</v>
      </c>
      <c r="R133" s="21">
        <v>9.34</v>
      </c>
      <c r="S133" s="21">
        <v>12.72</v>
      </c>
      <c r="T133" s="21">
        <v>-2.61</v>
      </c>
      <c r="U133" s="21">
        <v>4.17</v>
      </c>
      <c r="V133" s="21">
        <v>-1.25</v>
      </c>
      <c r="W133" s="3">
        <f t="shared" si="19"/>
        <v>122.42496057161057</v>
      </c>
      <c r="X133" s="41"/>
      <c r="Y133" s="39"/>
      <c r="Z133" s="37"/>
      <c r="AA133" s="37"/>
    </row>
    <row r="134" spans="1:27" x14ac:dyDescent="0.25">
      <c r="A134" s="16" t="s">
        <v>105</v>
      </c>
      <c r="B134" s="10" t="s">
        <v>198</v>
      </c>
      <c r="C134" s="9" t="s">
        <v>211</v>
      </c>
      <c r="D134" s="9">
        <v>6.3162975248570955E-3</v>
      </c>
      <c r="E134" s="1">
        <f t="shared" si="12"/>
        <v>4.0702774731023086E-2</v>
      </c>
      <c r="F134" s="9">
        <v>2.3E-3</v>
      </c>
      <c r="G134" s="1">
        <f t="shared" ref="G134:G185" si="20">F134/$F$4*100</f>
        <v>1.5308635401552162E-2</v>
      </c>
      <c r="H134" s="1">
        <f t="shared" si="17"/>
        <v>3.8447298172527289E-3</v>
      </c>
      <c r="I134" s="9">
        <f t="shared" si="18"/>
        <v>2.5075612066733286E-2</v>
      </c>
      <c r="J134" s="18">
        <v>14.54</v>
      </c>
      <c r="K134" s="18">
        <v>1.02</v>
      </c>
      <c r="L134" s="18">
        <v>13.52</v>
      </c>
      <c r="M134" s="18">
        <v>6.87</v>
      </c>
      <c r="N134" s="18">
        <v>2.94</v>
      </c>
      <c r="O134" s="21">
        <v>13.6</v>
      </c>
      <c r="P134" s="21">
        <v>6.38</v>
      </c>
      <c r="Q134" s="21">
        <v>2.63</v>
      </c>
      <c r="R134" s="21">
        <v>8.81</v>
      </c>
      <c r="S134" s="21">
        <v>38.74</v>
      </c>
      <c r="T134" s="21">
        <v>4.95</v>
      </c>
      <c r="U134" s="21">
        <v>2.57</v>
      </c>
      <c r="V134" s="21">
        <v>-6.96</v>
      </c>
      <c r="W134" s="3">
        <f t="shared" si="19"/>
        <v>170.97707189230948</v>
      </c>
      <c r="X134" s="41"/>
      <c r="Y134" s="39"/>
      <c r="Z134" s="37"/>
      <c r="AA134" s="37"/>
    </row>
    <row r="135" spans="1:27" x14ac:dyDescent="0.25">
      <c r="A135" s="16" t="s">
        <v>106</v>
      </c>
      <c r="B135" s="10" t="s">
        <v>198</v>
      </c>
      <c r="C135" s="9" t="s">
        <v>211</v>
      </c>
      <c r="D135" s="9">
        <v>0.21956239400428781</v>
      </c>
      <c r="E135" s="1">
        <f t="shared" ref="E135:E185" si="21">D135/$D$4*100</f>
        <v>1.4148793066493259</v>
      </c>
      <c r="F135" s="9">
        <v>0.2306</v>
      </c>
      <c r="G135" s="1">
        <f t="shared" si="20"/>
        <v>1.5348570972164906</v>
      </c>
      <c r="H135" s="1">
        <f t="shared" si="17"/>
        <v>0.22635476692472609</v>
      </c>
      <c r="I135" s="9">
        <f t="shared" si="18"/>
        <v>1.4887117931521963</v>
      </c>
      <c r="J135" s="18">
        <v>9.83</v>
      </c>
      <c r="K135" s="18">
        <v>-2.09</v>
      </c>
      <c r="L135" s="18">
        <v>-2.5499999999999998</v>
      </c>
      <c r="M135" s="18">
        <v>1.93</v>
      </c>
      <c r="N135" s="18">
        <v>5.46</v>
      </c>
      <c r="O135" s="21">
        <v>3.52</v>
      </c>
      <c r="P135" s="21">
        <v>10.38</v>
      </c>
      <c r="Q135" s="21">
        <v>9.91</v>
      </c>
      <c r="R135" s="21">
        <v>6.86</v>
      </c>
      <c r="S135" s="21">
        <v>15.1</v>
      </c>
      <c r="T135" s="21">
        <v>0.37</v>
      </c>
      <c r="U135" s="21">
        <v>5.56</v>
      </c>
      <c r="V135" s="21">
        <v>-1.03</v>
      </c>
      <c r="W135" s="3">
        <f t="shared" si="19"/>
        <v>82.460516198256755</v>
      </c>
      <c r="X135" s="41"/>
      <c r="Y135" s="39"/>
      <c r="Z135" s="37"/>
      <c r="AA135" s="37"/>
    </row>
    <row r="136" spans="1:27" x14ac:dyDescent="0.25">
      <c r="A136" s="16" t="s">
        <v>107</v>
      </c>
      <c r="B136" s="10" t="s">
        <v>198</v>
      </c>
      <c r="C136" s="9" t="s">
        <v>209</v>
      </c>
      <c r="D136" s="9">
        <v>5.2582082668960917E-2</v>
      </c>
      <c r="E136" s="1">
        <f t="shared" si="21"/>
        <v>0.33884354835092595</v>
      </c>
      <c r="F136" s="9">
        <v>2.2100000000000002E-2</v>
      </c>
      <c r="G136" s="1">
        <f t="shared" si="20"/>
        <v>0.14709601842360992</v>
      </c>
      <c r="H136" s="1">
        <f t="shared" si="17"/>
        <v>3.3823877949600352E-2</v>
      </c>
      <c r="I136" s="9">
        <f t="shared" si="18"/>
        <v>0.22084506839565454</v>
      </c>
      <c r="J136" s="18">
        <v>6.77</v>
      </c>
      <c r="K136" s="18">
        <v>6.77</v>
      </c>
      <c r="L136" s="18">
        <v>4.5199999999999996</v>
      </c>
      <c r="M136" s="18">
        <v>-0.28999999999999998</v>
      </c>
      <c r="N136" s="18">
        <v>10.43</v>
      </c>
      <c r="O136" s="21">
        <v>3.41</v>
      </c>
      <c r="P136" s="21">
        <v>7.97</v>
      </c>
      <c r="Q136" s="21">
        <v>0.15</v>
      </c>
      <c r="R136" s="21">
        <v>14.63</v>
      </c>
      <c r="S136" s="21">
        <v>55.17</v>
      </c>
      <c r="T136" s="21">
        <v>7.66</v>
      </c>
      <c r="U136" s="21">
        <v>2.99</v>
      </c>
      <c r="V136" s="21">
        <v>-0.56000000000000005</v>
      </c>
      <c r="W136" s="3">
        <f t="shared" si="19"/>
        <v>187.71126720887412</v>
      </c>
      <c r="X136" s="41"/>
      <c r="Y136" s="39"/>
      <c r="Z136" s="37"/>
      <c r="AA136" s="37"/>
    </row>
    <row r="137" spans="1:27" x14ac:dyDescent="0.25">
      <c r="A137" s="8" t="s">
        <v>108</v>
      </c>
      <c r="B137" s="10" t="s">
        <v>198</v>
      </c>
      <c r="C137" s="9" t="s">
        <v>210</v>
      </c>
      <c r="D137" s="9">
        <v>2.152501065576436E-2</v>
      </c>
      <c r="E137" s="1">
        <f t="shared" si="21"/>
        <v>0.13870905484685356</v>
      </c>
      <c r="F137" s="9"/>
      <c r="G137" s="1">
        <f t="shared" si="20"/>
        <v>0</v>
      </c>
      <c r="H137" s="1">
        <f t="shared" si="17"/>
        <v>8.2788502522170605E-3</v>
      </c>
      <c r="I137" s="9">
        <f t="shared" si="18"/>
        <v>5.3349636479559065E-2</v>
      </c>
      <c r="J137" s="18">
        <v>0.68</v>
      </c>
      <c r="K137" s="18">
        <v>3.11</v>
      </c>
      <c r="L137" s="18">
        <v>3.74</v>
      </c>
      <c r="M137" s="18">
        <v>3.07</v>
      </c>
      <c r="N137" s="18">
        <v>3.18</v>
      </c>
      <c r="O137" s="21"/>
      <c r="P137" s="21"/>
      <c r="Q137" s="21"/>
      <c r="R137" s="21"/>
      <c r="S137" s="21"/>
      <c r="T137" s="21"/>
      <c r="U137" s="21"/>
      <c r="V137" s="21"/>
      <c r="W137" s="3">
        <f t="shared" si="19"/>
        <v>14.529677280504828</v>
      </c>
      <c r="X137" s="41"/>
      <c r="Y137" s="39"/>
      <c r="Z137" s="37"/>
      <c r="AA137" s="37"/>
    </row>
    <row r="138" spans="1:27" x14ac:dyDescent="0.25">
      <c r="A138" s="8" t="s">
        <v>109</v>
      </c>
      <c r="B138" s="10" t="s">
        <v>198</v>
      </c>
      <c r="C138" s="9" t="s">
        <v>210</v>
      </c>
      <c r="D138" s="9">
        <v>3.688219901181294E-3</v>
      </c>
      <c r="E138" s="1">
        <f t="shared" si="21"/>
        <v>2.376721223239953E-2</v>
      </c>
      <c r="F138" s="9"/>
      <c r="G138" s="1">
        <f t="shared" si="20"/>
        <v>0</v>
      </c>
      <c r="H138" s="1">
        <f t="shared" si="17"/>
        <v>1.4185461158389594E-3</v>
      </c>
      <c r="I138" s="9">
        <f t="shared" si="18"/>
        <v>9.1412354739998196E-3</v>
      </c>
      <c r="J138" s="18">
        <v>-0.28999999999999998</v>
      </c>
      <c r="K138" s="18">
        <v>-2.66</v>
      </c>
      <c r="L138" s="18">
        <v>4.45</v>
      </c>
      <c r="M138" s="18">
        <v>2.94</v>
      </c>
      <c r="N138" s="18">
        <v>2.68</v>
      </c>
      <c r="O138" s="21"/>
      <c r="P138" s="21"/>
      <c r="Q138" s="21"/>
      <c r="R138" s="21"/>
      <c r="S138" s="21"/>
      <c r="T138" s="21"/>
      <c r="U138" s="21"/>
      <c r="V138" s="21"/>
      <c r="W138" s="3">
        <f t="shared" si="19"/>
        <v>7.1540342310311473</v>
      </c>
      <c r="X138" s="41"/>
      <c r="Y138" s="39"/>
      <c r="Z138" s="37"/>
      <c r="AA138" s="37"/>
    </row>
    <row r="139" spans="1:27" x14ac:dyDescent="0.25">
      <c r="A139" s="44" t="s">
        <v>175</v>
      </c>
      <c r="B139" s="12"/>
      <c r="C139" s="12"/>
      <c r="D139" s="12">
        <v>2.1962053676420288</v>
      </c>
      <c r="E139" s="12">
        <f t="shared" si="21"/>
        <v>14.152539836891185</v>
      </c>
      <c r="F139" s="12">
        <v>1.8587</v>
      </c>
      <c r="G139" s="12">
        <f t="shared" si="20"/>
        <v>12.371374182984784</v>
      </c>
      <c r="H139" s="12">
        <f t="shared" si="17"/>
        <v>1.988509756785396</v>
      </c>
      <c r="I139" s="45">
        <f t="shared" si="18"/>
        <v>13.056437896025708</v>
      </c>
      <c r="J139" s="44">
        <v>7.19</v>
      </c>
      <c r="K139" s="44">
        <v>14.78</v>
      </c>
      <c r="L139" s="44">
        <v>-0.69</v>
      </c>
      <c r="M139" s="44">
        <v>7.12</v>
      </c>
      <c r="N139" s="44">
        <v>5.07</v>
      </c>
      <c r="O139" s="46">
        <v>8.76</v>
      </c>
      <c r="P139" s="46">
        <v>13.49</v>
      </c>
      <c r="Q139" s="46">
        <v>5.42</v>
      </c>
      <c r="R139" s="46">
        <v>10.64</v>
      </c>
      <c r="S139" s="46">
        <v>6.48</v>
      </c>
      <c r="T139" s="46">
        <v>1.92</v>
      </c>
      <c r="U139" s="46">
        <v>4.37</v>
      </c>
      <c r="V139" s="46">
        <v>0.82</v>
      </c>
      <c r="W139" s="12">
        <f t="shared" si="19"/>
        <v>126.08647227634603</v>
      </c>
      <c r="X139" s="41"/>
      <c r="Y139" s="39"/>
      <c r="Z139" s="37"/>
      <c r="AA139" s="37"/>
    </row>
    <row r="140" spans="1:27" x14ac:dyDescent="0.25">
      <c r="A140" s="16" t="s">
        <v>110</v>
      </c>
      <c r="B140" s="10" t="s">
        <v>193</v>
      </c>
      <c r="C140" s="9" t="s">
        <v>210</v>
      </c>
      <c r="D140" s="9">
        <v>0.54598202550051844</v>
      </c>
      <c r="E140" s="1">
        <f t="shared" si="21"/>
        <v>3.5183560153205562</v>
      </c>
      <c r="F140" s="9">
        <v>0.50380000000000003</v>
      </c>
      <c r="G140" s="1">
        <f t="shared" si="20"/>
        <v>3.3532567457834692</v>
      </c>
      <c r="H140" s="1">
        <f t="shared" si="17"/>
        <v>0.52002385596173784</v>
      </c>
      <c r="I140" s="9">
        <f t="shared" si="18"/>
        <v>3.4167564648361952</v>
      </c>
      <c r="J140" s="18">
        <v>5.2</v>
      </c>
      <c r="K140" s="18">
        <v>7.8</v>
      </c>
      <c r="L140" s="18">
        <v>1.05</v>
      </c>
      <c r="M140" s="18">
        <v>4.16</v>
      </c>
      <c r="N140" s="18">
        <v>5.68</v>
      </c>
      <c r="O140" s="21">
        <v>3.35</v>
      </c>
      <c r="P140" s="21">
        <v>9.76</v>
      </c>
      <c r="Q140" s="21">
        <v>4.6900000000000004</v>
      </c>
      <c r="R140" s="21">
        <v>7.77</v>
      </c>
      <c r="S140" s="21">
        <v>7.97</v>
      </c>
      <c r="T140" s="21">
        <v>3.16</v>
      </c>
      <c r="U140" s="21">
        <v>0.3</v>
      </c>
      <c r="V140" s="21">
        <v>-0.01</v>
      </c>
      <c r="W140" s="3">
        <f t="shared" si="19"/>
        <v>80.340883333958232</v>
      </c>
      <c r="X140" s="41"/>
      <c r="Y140" s="39"/>
      <c r="Z140" s="37"/>
      <c r="AA140" s="37"/>
    </row>
    <row r="141" spans="1:27" x14ac:dyDescent="0.25">
      <c r="A141" s="16" t="s">
        <v>111</v>
      </c>
      <c r="B141" s="10" t="s">
        <v>193</v>
      </c>
      <c r="C141" s="9" t="s">
        <v>210</v>
      </c>
      <c r="D141" s="9">
        <v>1.299732053756002</v>
      </c>
      <c r="E141" s="1">
        <f t="shared" si="21"/>
        <v>8.3755872465677506</v>
      </c>
      <c r="F141" s="9">
        <v>1.0187999999999999</v>
      </c>
      <c r="G141" s="1">
        <f t="shared" si="20"/>
        <v>6.7810598900440606</v>
      </c>
      <c r="H141" s="1">
        <f t="shared" si="17"/>
        <v>1.1268507899061544</v>
      </c>
      <c r="I141" s="9">
        <f t="shared" si="18"/>
        <v>7.394339642553172</v>
      </c>
      <c r="J141" s="18">
        <v>7.93</v>
      </c>
      <c r="K141" s="18">
        <v>19.350000000000001</v>
      </c>
      <c r="L141" s="18">
        <v>-1.1100000000000001</v>
      </c>
      <c r="M141" s="18">
        <v>8.5500000000000007</v>
      </c>
      <c r="N141" s="18">
        <v>4.34</v>
      </c>
      <c r="O141" s="21">
        <v>11.65</v>
      </c>
      <c r="P141" s="21">
        <v>15.11</v>
      </c>
      <c r="Q141" s="21">
        <v>6.11</v>
      </c>
      <c r="R141" s="21">
        <v>12.05</v>
      </c>
      <c r="S141" s="21">
        <v>4.92</v>
      </c>
      <c r="T141" s="21">
        <v>1.24</v>
      </c>
      <c r="U141" s="21">
        <v>6.46</v>
      </c>
      <c r="V141" s="21">
        <v>1.51</v>
      </c>
      <c r="W141" s="3">
        <f t="shared" si="19"/>
        <v>153.07153670314125</v>
      </c>
      <c r="X141" s="41"/>
      <c r="Y141" s="39"/>
      <c r="Z141" s="37"/>
      <c r="AA141" s="37"/>
    </row>
    <row r="142" spans="1:27" x14ac:dyDescent="0.25">
      <c r="A142" s="16" t="s">
        <v>112</v>
      </c>
      <c r="B142" s="10" t="s">
        <v>193</v>
      </c>
      <c r="C142" s="9" t="s">
        <v>210</v>
      </c>
      <c r="D142" s="9">
        <v>9.1111214327714879E-2</v>
      </c>
      <c r="E142" s="1">
        <f t="shared" si="21"/>
        <v>0.58712864896826489</v>
      </c>
      <c r="F142" s="9">
        <v>9.5799999999999996E-2</v>
      </c>
      <c r="G142" s="1">
        <f t="shared" si="20"/>
        <v>0.63763794411682484</v>
      </c>
      <c r="H142" s="1">
        <f t="shared" si="17"/>
        <v>9.399662089527494E-2</v>
      </c>
      <c r="I142" s="9">
        <f t="shared" si="18"/>
        <v>0.61821129213660941</v>
      </c>
      <c r="J142" s="18">
        <v>7.94</v>
      </c>
      <c r="K142" s="18">
        <v>11.97</v>
      </c>
      <c r="L142" s="18">
        <v>3.24</v>
      </c>
      <c r="M142" s="18">
        <v>5.68</v>
      </c>
      <c r="N142" s="18">
        <v>8.1300000000000008</v>
      </c>
      <c r="O142" s="21">
        <v>8.01</v>
      </c>
      <c r="P142" s="21">
        <v>13.35</v>
      </c>
      <c r="Q142" s="21">
        <v>4.8600000000000003</v>
      </c>
      <c r="R142" s="21">
        <v>9.06</v>
      </c>
      <c r="S142" s="21">
        <v>7.87</v>
      </c>
      <c r="T142" s="21">
        <v>3.21</v>
      </c>
      <c r="U142" s="21">
        <v>2.94</v>
      </c>
      <c r="V142" s="21">
        <v>2.09</v>
      </c>
      <c r="W142" s="3">
        <f t="shared" si="19"/>
        <v>133.57252583379417</v>
      </c>
      <c r="X142" s="41"/>
      <c r="Y142" s="39"/>
      <c r="Z142" s="37"/>
      <c r="AA142" s="37"/>
    </row>
    <row r="143" spans="1:27" x14ac:dyDescent="0.25">
      <c r="A143" s="16" t="s">
        <v>113</v>
      </c>
      <c r="B143" s="10" t="s">
        <v>193</v>
      </c>
      <c r="C143" s="9" t="s">
        <v>210</v>
      </c>
      <c r="D143" s="9">
        <v>0.14409230201736589</v>
      </c>
      <c r="E143" s="1">
        <f t="shared" si="21"/>
        <v>0.92854342063629758</v>
      </c>
      <c r="F143" s="9">
        <v>0.1099</v>
      </c>
      <c r="G143" s="1">
        <f t="shared" si="20"/>
        <v>0.73148653505677508</v>
      </c>
      <c r="H143" s="1">
        <f t="shared" si="17"/>
        <v>0.12305088539129458</v>
      </c>
      <c r="I143" s="9">
        <f t="shared" si="18"/>
        <v>0.80727764489505283</v>
      </c>
      <c r="J143" s="18">
        <v>5.22</v>
      </c>
      <c r="K143" s="18">
        <v>9.1300000000000008</v>
      </c>
      <c r="L143" s="18">
        <v>-0.81</v>
      </c>
      <c r="M143" s="18">
        <v>6.28</v>
      </c>
      <c r="N143" s="18">
        <v>8.49</v>
      </c>
      <c r="O143" s="21">
        <v>9.8800000000000008</v>
      </c>
      <c r="P143" s="21">
        <v>13.66</v>
      </c>
      <c r="Q143" s="21">
        <v>5.65</v>
      </c>
      <c r="R143" s="21">
        <v>10.57</v>
      </c>
      <c r="S143" s="21">
        <v>11.55</v>
      </c>
      <c r="T143" s="21">
        <v>0.42</v>
      </c>
      <c r="U143" s="21">
        <v>2.4300000000000002</v>
      </c>
      <c r="V143" s="21">
        <v>-2.06</v>
      </c>
      <c r="W143" s="3">
        <f t="shared" si="19"/>
        <v>115.30879746783097</v>
      </c>
      <c r="X143" s="41"/>
      <c r="Y143" s="39"/>
      <c r="Z143" s="37"/>
      <c r="AA143" s="37"/>
    </row>
    <row r="144" spans="1:27" x14ac:dyDescent="0.25">
      <c r="A144" s="16" t="s">
        <v>114</v>
      </c>
      <c r="B144" s="10" t="s">
        <v>193</v>
      </c>
      <c r="C144" s="9" t="s">
        <v>210</v>
      </c>
      <c r="D144" s="9">
        <v>0.10744295126344398</v>
      </c>
      <c r="E144" s="1">
        <f t="shared" si="21"/>
        <v>0.69237179289004369</v>
      </c>
      <c r="F144" s="9">
        <v>0.1134</v>
      </c>
      <c r="G144" s="1">
        <f t="shared" si="20"/>
        <v>0.75478228458087615</v>
      </c>
      <c r="H144" s="1">
        <f t="shared" si="17"/>
        <v>0.11110882740901692</v>
      </c>
      <c r="I144" s="9">
        <f t="shared" si="18"/>
        <v>0.73077824931517144</v>
      </c>
      <c r="J144" s="18">
        <v>10.4</v>
      </c>
      <c r="K144" s="18">
        <v>8.0500000000000007</v>
      </c>
      <c r="L144" s="18">
        <v>-7.8</v>
      </c>
      <c r="M144" s="18">
        <v>6.76</v>
      </c>
      <c r="N144" s="18">
        <v>4.08</v>
      </c>
      <c r="O144" s="21">
        <v>5.57</v>
      </c>
      <c r="P144" s="21">
        <v>13.87</v>
      </c>
      <c r="Q144" s="21">
        <v>1.52</v>
      </c>
      <c r="R144" s="21">
        <v>11.3</v>
      </c>
      <c r="S144" s="21">
        <v>7.92</v>
      </c>
      <c r="T144" s="21">
        <v>4.6399999999999997</v>
      </c>
      <c r="U144" s="21">
        <v>3.88</v>
      </c>
      <c r="V144" s="21">
        <v>-1.49</v>
      </c>
      <c r="W144" s="3">
        <f t="shared" si="19"/>
        <v>91.826745032377318</v>
      </c>
      <c r="X144" s="41"/>
      <c r="Y144" s="39"/>
      <c r="Z144" s="37"/>
      <c r="AA144" s="37"/>
    </row>
    <row r="145" spans="1:27" x14ac:dyDescent="0.25">
      <c r="A145" s="16" t="s">
        <v>115</v>
      </c>
      <c r="B145" s="10" t="s">
        <v>220</v>
      </c>
      <c r="C145" s="9" t="s">
        <v>210</v>
      </c>
      <c r="D145" s="9">
        <v>7.8448207769834712E-3</v>
      </c>
      <c r="E145" s="1">
        <f t="shared" si="21"/>
        <v>5.0552712508271522E-2</v>
      </c>
      <c r="F145" s="9">
        <v>1.7000000000000001E-2</v>
      </c>
      <c r="G145" s="1">
        <f t="shared" si="20"/>
        <v>0.11315078340277686</v>
      </c>
      <c r="H145" s="1">
        <f t="shared" si="17"/>
        <v>1.3478777221916722E-2</v>
      </c>
      <c r="I145" s="9">
        <f t="shared" si="18"/>
        <v>8.9074602289505575E-2</v>
      </c>
      <c r="J145" s="18">
        <v>9.84</v>
      </c>
      <c r="K145" s="18">
        <v>10.49</v>
      </c>
      <c r="L145" s="18">
        <v>8.16</v>
      </c>
      <c r="M145" s="18">
        <v>5.66</v>
      </c>
      <c r="N145" s="18">
        <v>5.36</v>
      </c>
      <c r="O145" s="21">
        <v>10.94</v>
      </c>
      <c r="P145" s="21">
        <v>14.78</v>
      </c>
      <c r="Q145" s="21">
        <v>6.96</v>
      </c>
      <c r="R145" s="21">
        <v>6.08</v>
      </c>
      <c r="S145" s="21">
        <v>15.09</v>
      </c>
      <c r="T145" s="21">
        <v>-0.88</v>
      </c>
      <c r="U145" s="21">
        <v>7.49</v>
      </c>
      <c r="V145" s="21">
        <v>3.85</v>
      </c>
      <c r="W145" s="3">
        <f t="shared" si="19"/>
        <v>168.85571906082373</v>
      </c>
      <c r="X145" s="41"/>
      <c r="Y145" s="39"/>
      <c r="Z145" s="37"/>
      <c r="AA145" s="37"/>
    </row>
    <row r="146" spans="1:27" x14ac:dyDescent="0.25">
      <c r="A146" s="44" t="s">
        <v>176</v>
      </c>
      <c r="B146" s="12"/>
      <c r="C146" s="12"/>
      <c r="D146" s="12">
        <v>0.62131262595882042</v>
      </c>
      <c r="E146" s="12">
        <f t="shared" si="21"/>
        <v>4.0037930056998752</v>
      </c>
      <c r="F146" s="12">
        <v>0.50029999999999997</v>
      </c>
      <c r="G146" s="12">
        <f t="shared" si="20"/>
        <v>3.3299609962593681</v>
      </c>
      <c r="H146" s="12">
        <f t="shared" si="17"/>
        <v>0.54684331767646932</v>
      </c>
      <c r="I146" s="45">
        <f t="shared" si="18"/>
        <v>3.5891271537364866</v>
      </c>
      <c r="J146" s="44">
        <v>12.6</v>
      </c>
      <c r="K146" s="44">
        <v>6.24</v>
      </c>
      <c r="L146" s="44">
        <v>-2.5</v>
      </c>
      <c r="M146" s="44">
        <v>4.33</v>
      </c>
      <c r="N146" s="44">
        <v>8.3000000000000007</v>
      </c>
      <c r="O146" s="46">
        <v>19.11</v>
      </c>
      <c r="P146" s="46">
        <v>-9.92</v>
      </c>
      <c r="Q146" s="46">
        <v>-0.48</v>
      </c>
      <c r="R146" s="46">
        <v>14.04</v>
      </c>
      <c r="S146" s="46">
        <v>12.48</v>
      </c>
      <c r="T146" s="46">
        <v>-2.4</v>
      </c>
      <c r="U146" s="46">
        <v>1.45</v>
      </c>
      <c r="V146" s="46">
        <v>4.87</v>
      </c>
      <c r="W146" s="12">
        <f t="shared" si="19"/>
        <v>87.430971005262933</v>
      </c>
      <c r="X146" s="41"/>
      <c r="Y146" s="39"/>
      <c r="Z146" s="37"/>
      <c r="AA146" s="37"/>
    </row>
    <row r="147" spans="1:27" x14ac:dyDescent="0.25">
      <c r="A147" s="16" t="s">
        <v>116</v>
      </c>
      <c r="B147" s="10" t="s">
        <v>204</v>
      </c>
      <c r="C147" s="9" t="s">
        <v>209</v>
      </c>
      <c r="D147" s="9">
        <v>0.39183274239550914</v>
      </c>
      <c r="E147" s="1">
        <f t="shared" si="21"/>
        <v>2.5250045272881985</v>
      </c>
      <c r="F147" s="9">
        <v>0.30570000000000003</v>
      </c>
      <c r="G147" s="1">
        <f t="shared" si="20"/>
        <v>2.034717322719346</v>
      </c>
      <c r="H147" s="1">
        <f t="shared" si="17"/>
        <v>0.33882797784442664</v>
      </c>
      <c r="I147" s="9">
        <f t="shared" si="18"/>
        <v>2.223289324476597</v>
      </c>
      <c r="J147" s="18">
        <v>18.95</v>
      </c>
      <c r="K147" s="18">
        <v>4.25</v>
      </c>
      <c r="L147" s="18">
        <v>-1.52</v>
      </c>
      <c r="M147" s="18">
        <v>6.42</v>
      </c>
      <c r="N147" s="18">
        <v>6.72</v>
      </c>
      <c r="O147" s="21">
        <v>23.57</v>
      </c>
      <c r="P147" s="21">
        <v>-17.09</v>
      </c>
      <c r="Q147" s="21">
        <v>-2.83</v>
      </c>
      <c r="R147" s="21">
        <v>17.170000000000002</v>
      </c>
      <c r="S147" s="21">
        <v>13.51</v>
      </c>
      <c r="T147" s="21">
        <v>-5.4</v>
      </c>
      <c r="U147" s="21">
        <v>-0.51</v>
      </c>
      <c r="V147" s="21">
        <v>8.81</v>
      </c>
      <c r="W147" s="3">
        <f t="shared" si="19"/>
        <v>88.061422509742584</v>
      </c>
      <c r="X147" s="41"/>
      <c r="Y147" s="39"/>
      <c r="Z147" s="37"/>
      <c r="AA147" s="37"/>
    </row>
    <row r="148" spans="1:27" x14ac:dyDescent="0.25">
      <c r="A148" s="16" t="s">
        <v>117</v>
      </c>
      <c r="B148" s="10" t="s">
        <v>195</v>
      </c>
      <c r="C148" s="9" t="s">
        <v>209</v>
      </c>
      <c r="D148" s="9">
        <v>1.9934195761102131E-2</v>
      </c>
      <c r="E148" s="1">
        <f t="shared" si="21"/>
        <v>0.12845770426664829</v>
      </c>
      <c r="F148" s="9">
        <v>3.5099999999999999E-2</v>
      </c>
      <c r="G148" s="1">
        <f t="shared" si="20"/>
        <v>0.23362308808455692</v>
      </c>
      <c r="H148" s="1">
        <f t="shared" si="17"/>
        <v>2.9266998369654663E-2</v>
      </c>
      <c r="I148" s="9">
        <f t="shared" si="18"/>
        <v>0.19317486353920746</v>
      </c>
      <c r="J148" s="18">
        <v>-3.62</v>
      </c>
      <c r="K148" s="18">
        <v>-3.11</v>
      </c>
      <c r="L148" s="18">
        <v>-7.04</v>
      </c>
      <c r="M148" s="18">
        <v>-5.77</v>
      </c>
      <c r="N148" s="18">
        <v>-5.91</v>
      </c>
      <c r="O148" s="21">
        <v>1.94</v>
      </c>
      <c r="P148" s="21">
        <v>14.45</v>
      </c>
      <c r="Q148" s="21">
        <v>0.43</v>
      </c>
      <c r="R148" s="21">
        <v>22.75</v>
      </c>
      <c r="S148" s="21">
        <v>11.74</v>
      </c>
      <c r="T148" s="21">
        <v>-1.43</v>
      </c>
      <c r="U148" s="21">
        <v>6.2</v>
      </c>
      <c r="V148" s="21">
        <v>-7.95</v>
      </c>
      <c r="W148" s="3">
        <f t="shared" si="19"/>
        <v>19.190536735703603</v>
      </c>
      <c r="X148" s="41"/>
      <c r="Y148" s="39"/>
      <c r="Z148" s="37"/>
      <c r="AA148" s="37"/>
    </row>
    <row r="149" spans="1:27" x14ac:dyDescent="0.25">
      <c r="A149" s="16" t="s">
        <v>118</v>
      </c>
      <c r="B149" s="10" t="s">
        <v>204</v>
      </c>
      <c r="C149" s="9" t="s">
        <v>209</v>
      </c>
      <c r="D149" s="9">
        <v>0.20954568780220911</v>
      </c>
      <c r="E149" s="1">
        <f t="shared" si="21"/>
        <v>1.3503307741450286</v>
      </c>
      <c r="F149" s="9">
        <v>0.15959999999999999</v>
      </c>
      <c r="G149" s="1">
        <f t="shared" si="20"/>
        <v>1.0622861782990107</v>
      </c>
      <c r="H149" s="1">
        <f t="shared" si="17"/>
        <v>0.17880987992392655</v>
      </c>
      <c r="I149" s="9">
        <f t="shared" si="18"/>
        <v>1.1730725613167099</v>
      </c>
      <c r="J149" s="18">
        <v>4.71</v>
      </c>
      <c r="K149" s="18">
        <v>11.23</v>
      </c>
      <c r="L149" s="18">
        <v>-3.66</v>
      </c>
      <c r="M149" s="18">
        <v>1.76</v>
      </c>
      <c r="N149" s="18">
        <v>12.77</v>
      </c>
      <c r="O149" s="21">
        <v>13.02</v>
      </c>
      <c r="P149" s="21">
        <v>2.11</v>
      </c>
      <c r="Q149" s="21">
        <v>3.54</v>
      </c>
      <c r="R149" s="21">
        <v>7.44</v>
      </c>
      <c r="S149" s="21">
        <v>10.73</v>
      </c>
      <c r="T149" s="21">
        <v>3.02</v>
      </c>
      <c r="U149" s="21">
        <v>3.97</v>
      </c>
      <c r="V149" s="21">
        <v>0.6</v>
      </c>
      <c r="W149" s="3">
        <f t="shared" si="19"/>
        <v>97.232294514139966</v>
      </c>
      <c r="X149" s="41"/>
      <c r="Y149" s="39"/>
      <c r="Z149" s="37"/>
      <c r="AA149" s="37"/>
    </row>
    <row r="150" spans="1:27" x14ac:dyDescent="0.25">
      <c r="A150" s="44" t="s">
        <v>177</v>
      </c>
      <c r="B150" s="12"/>
      <c r="C150" s="12"/>
      <c r="D150" s="12">
        <v>1.6261693713602758</v>
      </c>
      <c r="E150" s="12">
        <f t="shared" si="21"/>
        <v>10.479177926068999</v>
      </c>
      <c r="F150" s="12">
        <v>1.6520999999999999</v>
      </c>
      <c r="G150" s="12">
        <f t="shared" si="20"/>
        <v>10.996259368219272</v>
      </c>
      <c r="H150" s="12">
        <f t="shared" si="17"/>
        <v>1.6421266812924138</v>
      </c>
      <c r="I150" s="45">
        <f t="shared" si="18"/>
        <v>10.797381890469167</v>
      </c>
      <c r="J150" s="44">
        <v>5.5</v>
      </c>
      <c r="K150" s="44">
        <v>3.79</v>
      </c>
      <c r="L150" s="44">
        <v>6.05</v>
      </c>
      <c r="M150" s="44">
        <v>5.82</v>
      </c>
      <c r="N150" s="44">
        <v>11.77</v>
      </c>
      <c r="O150" s="46">
        <v>10.53</v>
      </c>
      <c r="P150" s="46">
        <v>5.24</v>
      </c>
      <c r="Q150" s="46">
        <v>8.6</v>
      </c>
      <c r="R150" s="46">
        <v>9.6999999999999993</v>
      </c>
      <c r="S150" s="46">
        <v>11.32</v>
      </c>
      <c r="T150" s="46">
        <v>3.3</v>
      </c>
      <c r="U150" s="46">
        <v>-0.32</v>
      </c>
      <c r="V150" s="46">
        <v>-0.47</v>
      </c>
      <c r="W150" s="12">
        <f t="shared" si="19"/>
        <v>117.14241688437673</v>
      </c>
      <c r="X150" s="41"/>
      <c r="Y150" s="39"/>
      <c r="Z150" s="37"/>
      <c r="AA150" s="37"/>
    </row>
    <row r="151" spans="1:27" x14ac:dyDescent="0.25">
      <c r="A151" s="16" t="s">
        <v>119</v>
      </c>
      <c r="B151" s="10" t="s">
        <v>197</v>
      </c>
      <c r="C151" s="9" t="s">
        <v>210</v>
      </c>
      <c r="D151" s="9">
        <v>0.19371505124169014</v>
      </c>
      <c r="E151" s="1">
        <f t="shared" si="21"/>
        <v>1.2483167649512359</v>
      </c>
      <c r="F151" s="9">
        <v>0.16270000000000001</v>
      </c>
      <c r="G151" s="1">
        <f t="shared" si="20"/>
        <v>1.0829195564489291</v>
      </c>
      <c r="H151" s="1">
        <f t="shared" si="17"/>
        <v>0.17462886586218854</v>
      </c>
      <c r="I151" s="9">
        <f t="shared" si="18"/>
        <v>1.1465338674113548</v>
      </c>
      <c r="J151" s="18">
        <v>-1.93</v>
      </c>
      <c r="K151" s="18">
        <v>3.22</v>
      </c>
      <c r="L151" s="18">
        <v>8.2200000000000006</v>
      </c>
      <c r="M151" s="18">
        <v>3.34</v>
      </c>
      <c r="N151" s="18">
        <v>3.41</v>
      </c>
      <c r="O151" s="21">
        <v>5.63</v>
      </c>
      <c r="P151" s="21">
        <v>2.79</v>
      </c>
      <c r="Q151" s="21">
        <v>6.89</v>
      </c>
      <c r="R151" s="21">
        <v>9.8699999999999992</v>
      </c>
      <c r="S151" s="21">
        <v>8.01</v>
      </c>
      <c r="T151" s="21">
        <v>1.77</v>
      </c>
      <c r="U151" s="21">
        <v>1.53</v>
      </c>
      <c r="V151" s="21">
        <v>-0.62</v>
      </c>
      <c r="W151" s="3">
        <f t="shared" si="19"/>
        <v>65.565567319753512</v>
      </c>
      <c r="X151" s="41"/>
      <c r="Y151" s="39"/>
      <c r="Z151" s="37"/>
      <c r="AA151" s="37"/>
    </row>
    <row r="152" spans="1:27" x14ac:dyDescent="0.25">
      <c r="A152" s="16" t="s">
        <v>120</v>
      </c>
      <c r="B152" s="10" t="s">
        <v>199</v>
      </c>
      <c r="C152" s="9" t="s">
        <v>210</v>
      </c>
      <c r="D152" s="9">
        <v>3.2162586689781919E-2</v>
      </c>
      <c r="E152" s="1">
        <f t="shared" si="21"/>
        <v>0.20725852695338529</v>
      </c>
      <c r="F152" s="9">
        <v>3.04E-2</v>
      </c>
      <c r="G152" s="1">
        <f t="shared" si="20"/>
        <v>0.20234022443790683</v>
      </c>
      <c r="H152" s="1">
        <f t="shared" si="17"/>
        <v>3.107791795760843E-2</v>
      </c>
      <c r="I152" s="9">
        <f t="shared" si="18"/>
        <v>0.20423187925155237</v>
      </c>
      <c r="J152" s="18">
        <v>1.97</v>
      </c>
      <c r="K152" s="18">
        <v>20.68</v>
      </c>
      <c r="L152" s="18">
        <v>22.59</v>
      </c>
      <c r="M152" s="18">
        <v>-1.18</v>
      </c>
      <c r="N152" s="18">
        <v>23.86</v>
      </c>
      <c r="O152" s="21">
        <v>6.92</v>
      </c>
      <c r="P152" s="21">
        <v>8.01</v>
      </c>
      <c r="Q152" s="21">
        <v>29.73</v>
      </c>
      <c r="R152" s="21">
        <v>-2.14</v>
      </c>
      <c r="S152" s="21">
        <v>-3.09</v>
      </c>
      <c r="T152" s="21">
        <v>3.78</v>
      </c>
      <c r="U152" s="21">
        <v>1.33</v>
      </c>
      <c r="V152" s="21">
        <v>-0.53</v>
      </c>
      <c r="W152" s="3">
        <f t="shared" si="19"/>
        <v>174.42246260313641</v>
      </c>
      <c r="X152" s="41"/>
      <c r="Y152" s="39"/>
      <c r="Z152" s="37"/>
      <c r="AA152" s="37"/>
    </row>
    <row r="153" spans="1:27" x14ac:dyDescent="0.25">
      <c r="A153" s="16" t="s">
        <v>121</v>
      </c>
      <c r="B153" s="10" t="s">
        <v>205</v>
      </c>
      <c r="C153" s="9" t="s">
        <v>208</v>
      </c>
      <c r="D153" s="9">
        <v>0.2747909445743042</v>
      </c>
      <c r="E153" s="1">
        <f t="shared" si="21"/>
        <v>1.7707769260578026</v>
      </c>
      <c r="F153" s="9">
        <v>0.33429999999999999</v>
      </c>
      <c r="G153" s="1">
        <f t="shared" si="20"/>
        <v>2.2250768759734294</v>
      </c>
      <c r="H153" s="1">
        <f t="shared" si="17"/>
        <v>0.31141190175934774</v>
      </c>
      <c r="I153" s="9">
        <f t="shared" si="18"/>
        <v>2.0503461260058806</v>
      </c>
      <c r="J153" s="18">
        <v>11.73</v>
      </c>
      <c r="K153" s="18">
        <v>3.56</v>
      </c>
      <c r="L153" s="18">
        <v>-0.3</v>
      </c>
      <c r="M153" s="18">
        <v>2.5</v>
      </c>
      <c r="N153" s="18">
        <v>25.11</v>
      </c>
      <c r="O153" s="21">
        <v>12.24</v>
      </c>
      <c r="P153" s="21">
        <v>-5.45</v>
      </c>
      <c r="Q153" s="21">
        <v>6.6</v>
      </c>
      <c r="R153" s="21">
        <v>11.21</v>
      </c>
      <c r="S153" s="21">
        <v>20.34</v>
      </c>
      <c r="T153" s="21">
        <v>6.59</v>
      </c>
      <c r="U153" s="21">
        <v>-8.2200000000000006</v>
      </c>
      <c r="V153" s="21">
        <v>-7.39</v>
      </c>
      <c r="W153" s="3">
        <f t="shared" si="19"/>
        <v>102.91564454464049</v>
      </c>
      <c r="X153" s="41"/>
      <c r="Y153" s="39"/>
      <c r="Z153" s="37"/>
      <c r="AA153" s="37"/>
    </row>
    <row r="154" spans="1:27" x14ac:dyDescent="0.25">
      <c r="A154" s="16" t="s">
        <v>122</v>
      </c>
      <c r="B154" s="10" t="s">
        <v>205</v>
      </c>
      <c r="C154" s="9" t="s">
        <v>208</v>
      </c>
      <c r="D154" s="9">
        <v>1.904949528752433E-2</v>
      </c>
      <c r="E154" s="1">
        <f t="shared" si="21"/>
        <v>0.12275661689089465</v>
      </c>
      <c r="F154" s="9">
        <v>1.6199999999999999E-2</v>
      </c>
      <c r="G154" s="1">
        <f t="shared" si="20"/>
        <v>0.10782604065441087</v>
      </c>
      <c r="H154" s="1">
        <f t="shared" si="17"/>
        <v>1.7295959725970898E-2</v>
      </c>
      <c r="I154" s="9">
        <f t="shared" si="18"/>
        <v>0.11356856997613542</v>
      </c>
      <c r="J154" s="18">
        <v>14.47</v>
      </c>
      <c r="K154" s="18">
        <v>-3.53</v>
      </c>
      <c r="L154" s="18">
        <v>-0.12</v>
      </c>
      <c r="M154" s="18">
        <v>-2.85</v>
      </c>
      <c r="N154" s="18">
        <v>6.67</v>
      </c>
      <c r="O154" s="21">
        <v>9.83</v>
      </c>
      <c r="P154" s="21">
        <v>3.76</v>
      </c>
      <c r="Q154" s="21">
        <v>5.38</v>
      </c>
      <c r="R154" s="21">
        <v>7.11</v>
      </c>
      <c r="S154" s="21">
        <v>17.190000000000001</v>
      </c>
      <c r="T154" s="21">
        <v>3.68</v>
      </c>
      <c r="U154" s="21">
        <v>6.87</v>
      </c>
      <c r="V154" s="21">
        <v>-3.75</v>
      </c>
      <c r="W154" s="3">
        <f t="shared" si="19"/>
        <v>83.750633751262228</v>
      </c>
      <c r="X154" s="41"/>
      <c r="Y154" s="39"/>
      <c r="Z154" s="37"/>
      <c r="AA154" s="37"/>
    </row>
    <row r="155" spans="1:27" x14ac:dyDescent="0.25">
      <c r="A155" s="16" t="s">
        <v>123</v>
      </c>
      <c r="B155" s="10" t="s">
        <v>195</v>
      </c>
      <c r="C155" s="9" t="s">
        <v>208</v>
      </c>
      <c r="D155" s="9">
        <v>1.4502926915086088E-2</v>
      </c>
      <c r="E155" s="1">
        <f t="shared" si="21"/>
        <v>9.3458131894854996E-2</v>
      </c>
      <c r="F155" s="9">
        <v>2.7699999999999999E-2</v>
      </c>
      <c r="G155" s="1">
        <f t="shared" si="20"/>
        <v>0.18436921766217168</v>
      </c>
      <c r="H155" s="1">
        <f t="shared" si="17"/>
        <v>2.2624202659648492E-2</v>
      </c>
      <c r="I155" s="9">
        <f t="shared" si="18"/>
        <v>0.14940341544397295</v>
      </c>
      <c r="J155" s="18">
        <v>5.63</v>
      </c>
      <c r="K155" s="18">
        <v>13.08</v>
      </c>
      <c r="L155" s="18">
        <v>9.25</v>
      </c>
      <c r="M155" s="18">
        <v>9.1300000000000008</v>
      </c>
      <c r="N155" s="18">
        <v>8.59</v>
      </c>
      <c r="O155" s="21">
        <v>23</v>
      </c>
      <c r="P155" s="21">
        <v>53.33</v>
      </c>
      <c r="Q155" s="21">
        <v>5.45</v>
      </c>
      <c r="R155" s="21">
        <v>2.17</v>
      </c>
      <c r="S155" s="21">
        <v>-0.61</v>
      </c>
      <c r="T155" s="21">
        <v>-3.3</v>
      </c>
      <c r="U155" s="21">
        <v>2.5099999999999998</v>
      </c>
      <c r="V155" s="21">
        <v>2.72</v>
      </c>
      <c r="W155" s="3">
        <f t="shared" si="19"/>
        <v>217.99562653716708</v>
      </c>
      <c r="X155" s="41"/>
      <c r="Y155" s="39"/>
      <c r="Z155" s="37"/>
      <c r="AA155" s="37"/>
    </row>
    <row r="156" spans="1:27" x14ac:dyDescent="0.25">
      <c r="A156" s="16" t="s">
        <v>124</v>
      </c>
      <c r="B156" s="10" t="s">
        <v>197</v>
      </c>
      <c r="C156" s="9" t="s">
        <v>210</v>
      </c>
      <c r="D156" s="9">
        <v>0.67270368068889075</v>
      </c>
      <c r="E156" s="1">
        <f t="shared" si="21"/>
        <v>4.3349614656458879</v>
      </c>
      <c r="F156" s="9">
        <v>0.64470000000000005</v>
      </c>
      <c r="G156" s="1">
        <f t="shared" si="20"/>
        <v>4.2910770623394257</v>
      </c>
      <c r="H156" s="1">
        <f t="shared" si="17"/>
        <v>0.65547064641880415</v>
      </c>
      <c r="I156" s="9">
        <f t="shared" si="18"/>
        <v>4.3079556789957572</v>
      </c>
      <c r="J156" s="18">
        <v>4.5599999999999996</v>
      </c>
      <c r="K156" s="18">
        <v>2.5</v>
      </c>
      <c r="L156" s="18">
        <v>6.61</v>
      </c>
      <c r="M156" s="18">
        <v>8.0500000000000007</v>
      </c>
      <c r="N156" s="18">
        <v>7.62</v>
      </c>
      <c r="O156" s="21">
        <v>9.83</v>
      </c>
      <c r="P156" s="21">
        <v>7.4</v>
      </c>
      <c r="Q156" s="21">
        <v>8.77</v>
      </c>
      <c r="R156" s="21">
        <v>10.49</v>
      </c>
      <c r="S156" s="21">
        <v>11</v>
      </c>
      <c r="T156" s="21">
        <v>2.97</v>
      </c>
      <c r="U156" s="21">
        <v>2.66</v>
      </c>
      <c r="V156" s="21">
        <v>1.21</v>
      </c>
      <c r="W156" s="3">
        <f t="shared" si="19"/>
        <v>123.67677151302578</v>
      </c>
      <c r="X156" s="41"/>
      <c r="Y156" s="39"/>
      <c r="Z156" s="37"/>
      <c r="AA156" s="37"/>
    </row>
    <row r="157" spans="1:27" x14ac:dyDescent="0.25">
      <c r="A157" s="16" t="s">
        <v>125</v>
      </c>
      <c r="B157" s="10" t="s">
        <v>197</v>
      </c>
      <c r="C157" s="9" t="s">
        <v>210</v>
      </c>
      <c r="D157" s="9">
        <v>0.31697746249728853</v>
      </c>
      <c r="E157" s="1">
        <f t="shared" si="21"/>
        <v>2.0426305442491568</v>
      </c>
      <c r="F157" s="9">
        <v>0.3276</v>
      </c>
      <c r="G157" s="1">
        <f t="shared" si="20"/>
        <v>2.1804821554558642</v>
      </c>
      <c r="H157" s="1">
        <f t="shared" si="17"/>
        <v>0.32351440865280334</v>
      </c>
      <c r="I157" s="9">
        <f t="shared" si="18"/>
        <v>2.127462304991746</v>
      </c>
      <c r="J157" s="18">
        <v>5.63</v>
      </c>
      <c r="K157" s="18">
        <v>4.41</v>
      </c>
      <c r="L157" s="18">
        <v>6.29</v>
      </c>
      <c r="M157" s="18">
        <v>6.49</v>
      </c>
      <c r="N157" s="18">
        <v>13.79</v>
      </c>
      <c r="O157" s="21">
        <v>13.55</v>
      </c>
      <c r="P157" s="21">
        <v>9.3000000000000007</v>
      </c>
      <c r="Q157" s="21">
        <v>9.2799999999999994</v>
      </c>
      <c r="R157" s="21">
        <v>8.7799999999999994</v>
      </c>
      <c r="S157" s="21">
        <v>7.56</v>
      </c>
      <c r="T157" s="21">
        <v>2.71</v>
      </c>
      <c r="U157" s="21">
        <v>-0.64</v>
      </c>
      <c r="V157" s="21">
        <v>1.94</v>
      </c>
      <c r="W157" s="3">
        <f t="shared" si="19"/>
        <v>134.50466321069055</v>
      </c>
      <c r="X157" s="41"/>
      <c r="Y157" s="39"/>
      <c r="Z157" s="37"/>
      <c r="AA157" s="37"/>
    </row>
    <row r="158" spans="1:27" x14ac:dyDescent="0.25">
      <c r="A158" s="16" t="s">
        <v>126</v>
      </c>
      <c r="B158" s="10" t="s">
        <v>197</v>
      </c>
      <c r="C158" s="9" t="s">
        <v>210</v>
      </c>
      <c r="D158" s="9">
        <v>0.10226722346570981</v>
      </c>
      <c r="E158" s="1">
        <f t="shared" si="21"/>
        <v>0.6590189494257811</v>
      </c>
      <c r="F158" s="9">
        <v>0.1086</v>
      </c>
      <c r="G158" s="1">
        <f t="shared" si="20"/>
        <v>0.72283382809068042</v>
      </c>
      <c r="H158" s="1">
        <f t="shared" si="17"/>
        <v>0.10616431671758068</v>
      </c>
      <c r="I158" s="9">
        <f t="shared" si="18"/>
        <v>0.69828964398879612</v>
      </c>
      <c r="J158" s="18">
        <v>4.08</v>
      </c>
      <c r="K158" s="18">
        <v>6.52</v>
      </c>
      <c r="L158" s="18">
        <v>13.1</v>
      </c>
      <c r="M158" s="18">
        <v>6.93</v>
      </c>
      <c r="N158" s="18">
        <v>4.62</v>
      </c>
      <c r="O158" s="21">
        <v>4.68</v>
      </c>
      <c r="P158" s="21">
        <v>2.66</v>
      </c>
      <c r="Q158" s="21">
        <v>8.8000000000000007</v>
      </c>
      <c r="R158" s="21">
        <v>11.46</v>
      </c>
      <c r="S158" s="21">
        <v>12.57</v>
      </c>
      <c r="T158" s="21">
        <v>0.95</v>
      </c>
      <c r="U158" s="21">
        <v>3.57</v>
      </c>
      <c r="V158" s="21">
        <v>1.65</v>
      </c>
      <c r="W158" s="3">
        <f t="shared" si="19"/>
        <v>118.70493624621213</v>
      </c>
      <c r="X158" s="41"/>
      <c r="Y158" s="39"/>
      <c r="Z158" s="37"/>
      <c r="AA158" s="37"/>
    </row>
    <row r="159" spans="1:27" x14ac:dyDescent="0.25">
      <c r="A159" s="44" t="s">
        <v>178</v>
      </c>
      <c r="B159" s="12"/>
      <c r="C159" s="12"/>
      <c r="D159" s="12">
        <v>0.15112432506052312</v>
      </c>
      <c r="E159" s="12">
        <f t="shared" si="21"/>
        <v>0.97385839332442581</v>
      </c>
      <c r="F159" s="12">
        <v>0.1701</v>
      </c>
      <c r="G159" s="12">
        <f t="shared" si="20"/>
        <v>1.1321734268713142</v>
      </c>
      <c r="H159" s="12">
        <f t="shared" si="17"/>
        <v>0.16280166348481659</v>
      </c>
      <c r="I159" s="45">
        <f t="shared" si="18"/>
        <v>1.0712830293532802</v>
      </c>
      <c r="J159" s="44">
        <v>1.26</v>
      </c>
      <c r="K159" s="44">
        <v>6.69</v>
      </c>
      <c r="L159" s="44">
        <v>5.27</v>
      </c>
      <c r="M159" s="44">
        <v>0.43</v>
      </c>
      <c r="N159" s="44">
        <v>-0.35</v>
      </c>
      <c r="O159" s="46">
        <v>12.01</v>
      </c>
      <c r="P159" s="46">
        <v>9.94</v>
      </c>
      <c r="Q159" s="46">
        <v>3.11</v>
      </c>
      <c r="R159" s="46">
        <v>7.12</v>
      </c>
      <c r="S159" s="46">
        <v>9.81</v>
      </c>
      <c r="T159" s="46">
        <v>2.98</v>
      </c>
      <c r="U159" s="46">
        <v>3.43</v>
      </c>
      <c r="V159" s="46">
        <v>2.36</v>
      </c>
      <c r="W159" s="12">
        <f t="shared" si="19"/>
        <v>85.337153446819116</v>
      </c>
      <c r="X159" s="41"/>
      <c r="Y159" s="39"/>
      <c r="Z159" s="37"/>
      <c r="AA159" s="37"/>
    </row>
    <row r="160" spans="1:27" x14ac:dyDescent="0.25">
      <c r="A160" s="43" t="s">
        <v>161</v>
      </c>
      <c r="B160" s="9" t="s">
        <v>199</v>
      </c>
      <c r="C160" s="9" t="s">
        <v>209</v>
      </c>
      <c r="D160" s="9"/>
      <c r="E160" s="1">
        <f t="shared" si="21"/>
        <v>0</v>
      </c>
      <c r="F160" s="9">
        <v>7.0000000000000001E-3</v>
      </c>
      <c r="G160" s="1">
        <f t="shared" si="20"/>
        <v>4.6591499048202235E-2</v>
      </c>
      <c r="H160" s="1">
        <f t="shared" si="17"/>
        <v>4.3076923076923075E-3</v>
      </c>
      <c r="I160" s="9">
        <f t="shared" si="18"/>
        <v>2.8671691721970607E-2</v>
      </c>
      <c r="J160" s="10"/>
      <c r="K160" s="10"/>
      <c r="L160" s="10"/>
      <c r="M160" s="10"/>
      <c r="N160" s="10"/>
      <c r="O160" s="21">
        <v>-3.36</v>
      </c>
      <c r="P160" s="21">
        <v>16.23</v>
      </c>
      <c r="Q160" s="21">
        <v>13.03</v>
      </c>
      <c r="R160" s="21">
        <v>5.39</v>
      </c>
      <c r="S160" s="21">
        <v>6.72</v>
      </c>
      <c r="T160" s="21">
        <v>4.0199999999999996</v>
      </c>
      <c r="U160" s="21">
        <v>0.12</v>
      </c>
      <c r="V160" s="21">
        <v>4.2300000000000004</v>
      </c>
      <c r="W160" s="3">
        <f t="shared" si="19"/>
        <v>55.004581864893169</v>
      </c>
      <c r="X160" s="41"/>
      <c r="Y160" s="39"/>
      <c r="Z160" s="37"/>
      <c r="AA160" s="37"/>
    </row>
    <row r="161" spans="1:27" x14ac:dyDescent="0.25">
      <c r="A161" s="16" t="s">
        <v>127</v>
      </c>
      <c r="B161" s="10" t="s">
        <v>195</v>
      </c>
      <c r="C161" s="9" t="s">
        <v>211</v>
      </c>
      <c r="D161" s="9">
        <v>3.5217147208616655E-3</v>
      </c>
      <c r="E161" s="1">
        <f t="shared" si="21"/>
        <v>2.2694238260000794E-2</v>
      </c>
      <c r="F161" s="9">
        <v>5.4999999999999997E-3</v>
      </c>
      <c r="G161" s="1">
        <f t="shared" si="20"/>
        <v>3.6607606395016042E-2</v>
      </c>
      <c r="H161" s="1">
        <f t="shared" si="17"/>
        <v>4.7391210464852555E-3</v>
      </c>
      <c r="I161" s="9">
        <f t="shared" si="18"/>
        <v>3.1256310958471714E-2</v>
      </c>
      <c r="J161" s="18">
        <v>0.68</v>
      </c>
      <c r="K161" s="18">
        <v>3.09</v>
      </c>
      <c r="L161" s="18">
        <v>-0.77</v>
      </c>
      <c r="M161" s="18">
        <v>-1.44</v>
      </c>
      <c r="N161" s="18">
        <v>-5.75</v>
      </c>
      <c r="O161" s="21">
        <v>20.98</v>
      </c>
      <c r="P161" s="21">
        <v>19.760000000000002</v>
      </c>
      <c r="Q161" s="21">
        <v>-1.19</v>
      </c>
      <c r="R161" s="21">
        <v>5.38</v>
      </c>
      <c r="S161" s="21">
        <v>17.920000000000002</v>
      </c>
      <c r="T161" s="21">
        <v>-2.97</v>
      </c>
      <c r="U161" s="21">
        <v>1.07</v>
      </c>
      <c r="V161" s="21">
        <v>10.42</v>
      </c>
      <c r="W161" s="3">
        <f t="shared" si="19"/>
        <v>84.303152124760032</v>
      </c>
      <c r="X161" s="41"/>
      <c r="Y161" s="39"/>
      <c r="Z161" s="37"/>
      <c r="AA161" s="37"/>
    </row>
    <row r="162" spans="1:27" x14ac:dyDescent="0.25">
      <c r="A162" s="8" t="s">
        <v>128</v>
      </c>
      <c r="B162" s="10" t="s">
        <v>197</v>
      </c>
      <c r="C162" s="9" t="s">
        <v>211</v>
      </c>
      <c r="D162" s="9">
        <v>6.2590358245902733E-4</v>
      </c>
      <c r="E162" s="1">
        <f t="shared" si="21"/>
        <v>4.0333775316808733E-3</v>
      </c>
      <c r="F162" s="9"/>
      <c r="G162" s="1">
        <f t="shared" si="20"/>
        <v>0</v>
      </c>
      <c r="H162" s="1">
        <f t="shared" si="17"/>
        <v>2.4073214709962589E-4</v>
      </c>
      <c r="I162" s="9">
        <f t="shared" si="18"/>
        <v>1.5512990506464897E-3</v>
      </c>
      <c r="J162" s="18">
        <v>-7.94</v>
      </c>
      <c r="K162" s="18">
        <v>23.51</v>
      </c>
      <c r="L162" s="18">
        <v>0.84</v>
      </c>
      <c r="M162" s="18">
        <v>0.63</v>
      </c>
      <c r="N162" s="18">
        <v>4.93</v>
      </c>
      <c r="O162" s="21"/>
      <c r="P162" s="21"/>
      <c r="Q162" s="21"/>
      <c r="R162" s="21"/>
      <c r="S162" s="21"/>
      <c r="T162" s="21"/>
      <c r="U162" s="21"/>
      <c r="V162" s="21"/>
      <c r="W162" s="3">
        <f t="shared" si="19"/>
        <v>21.069033332767177</v>
      </c>
      <c r="X162" s="41"/>
      <c r="Y162" s="39"/>
      <c r="Z162" s="37"/>
      <c r="AA162" s="37"/>
    </row>
    <row r="163" spans="1:27" x14ac:dyDescent="0.25">
      <c r="A163" s="16" t="s">
        <v>129</v>
      </c>
      <c r="B163" s="10" t="s">
        <v>195</v>
      </c>
      <c r="C163" s="9" t="s">
        <v>211</v>
      </c>
      <c r="D163" s="9">
        <v>1.5066141372345253E-2</v>
      </c>
      <c r="E163" s="1">
        <f t="shared" si="21"/>
        <v>9.7087535210461776E-2</v>
      </c>
      <c r="F163" s="80">
        <v>1.4999999999999999E-2</v>
      </c>
      <c r="G163" s="1">
        <f t="shared" si="20"/>
        <v>9.9838926531861924E-2</v>
      </c>
      <c r="H163" s="1">
        <f t="shared" ref="H163:H196" si="22">((D163*5)+(F163*8))/13</f>
        <v>1.5025438989363558E-2</v>
      </c>
      <c r="I163" s="9">
        <f t="shared" si="18"/>
        <v>9.8780699100554176E-2</v>
      </c>
      <c r="J163" s="18">
        <v>1.19</v>
      </c>
      <c r="K163" s="18">
        <v>1.27</v>
      </c>
      <c r="L163" s="18">
        <v>8.48</v>
      </c>
      <c r="M163" s="18">
        <v>5.57</v>
      </c>
      <c r="N163" s="18">
        <v>4.71</v>
      </c>
      <c r="O163" s="21">
        <v>4.2699999999999996</v>
      </c>
      <c r="P163" s="21">
        <v>6.56</v>
      </c>
      <c r="Q163" s="21">
        <v>4.01</v>
      </c>
      <c r="R163" s="21">
        <v>10.51</v>
      </c>
      <c r="S163" s="21">
        <v>2.21</v>
      </c>
      <c r="T163" s="21">
        <v>4.6100000000000003</v>
      </c>
      <c r="U163" s="21">
        <v>1.35</v>
      </c>
      <c r="V163" s="21">
        <v>1.19</v>
      </c>
      <c r="W163" s="3">
        <f t="shared" si="19"/>
        <v>72.089734093733028</v>
      </c>
      <c r="X163" s="41"/>
      <c r="Y163" s="39"/>
      <c r="Z163" s="37"/>
      <c r="AA163" s="37"/>
    </row>
    <row r="164" spans="1:27" x14ac:dyDescent="0.25">
      <c r="A164" s="48" t="s">
        <v>162</v>
      </c>
      <c r="B164" s="10" t="s">
        <v>195</v>
      </c>
      <c r="C164" s="9" t="s">
        <v>209</v>
      </c>
      <c r="D164" s="9"/>
      <c r="E164" s="1"/>
      <c r="F164" s="79">
        <v>5.0000000000000001E-3</v>
      </c>
      <c r="G164" s="1">
        <f t="shared" si="20"/>
        <v>3.3279642177287308E-2</v>
      </c>
      <c r="H164" s="1">
        <f t="shared" si="22"/>
        <v>3.0769230769230769E-3</v>
      </c>
      <c r="I164" s="9">
        <f t="shared" ref="I164:I196" si="23">((E164*5)+(G164*8))/13</f>
        <v>2.0479779801407576E-2</v>
      </c>
      <c r="J164" s="18"/>
      <c r="K164" s="18"/>
      <c r="L164" s="18"/>
      <c r="M164" s="18"/>
      <c r="N164" s="18"/>
      <c r="O164" s="21">
        <v>9.58</v>
      </c>
      <c r="P164" s="21">
        <v>12.08</v>
      </c>
      <c r="Q164" s="21">
        <v>3.82</v>
      </c>
      <c r="R164" s="21">
        <v>14.5</v>
      </c>
      <c r="S164" s="21">
        <v>-2.13</v>
      </c>
      <c r="T164" s="21">
        <v>1.84</v>
      </c>
      <c r="U164" s="21">
        <v>2.1</v>
      </c>
      <c r="V164" s="21">
        <v>7.29</v>
      </c>
      <c r="W164" s="3">
        <f t="shared" si="19"/>
        <v>59.403882834558573</v>
      </c>
      <c r="X164" s="41"/>
      <c r="Y164" s="39"/>
      <c r="Z164" s="37"/>
      <c r="AA164" s="37"/>
    </row>
    <row r="165" spans="1:27" x14ac:dyDescent="0.25">
      <c r="A165" s="16" t="s">
        <v>130</v>
      </c>
      <c r="B165" s="10" t="s">
        <v>203</v>
      </c>
      <c r="C165" s="9" t="s">
        <v>211</v>
      </c>
      <c r="D165" s="9">
        <v>3.3302459261968974E-2</v>
      </c>
      <c r="E165" s="1">
        <f t="shared" si="21"/>
        <v>0.21460396569264908</v>
      </c>
      <c r="F165" s="9">
        <v>0.04</v>
      </c>
      <c r="G165" s="1">
        <f t="shared" si="20"/>
        <v>0.26623713741829846</v>
      </c>
      <c r="H165" s="1">
        <f t="shared" si="22"/>
        <v>3.742402279306499E-2</v>
      </c>
      <c r="I165" s="9">
        <f t="shared" si="23"/>
        <v>0.24637822521612562</v>
      </c>
      <c r="J165" s="18">
        <v>4.07</v>
      </c>
      <c r="K165" s="18">
        <v>12.54</v>
      </c>
      <c r="L165" s="18">
        <v>13.19</v>
      </c>
      <c r="M165" s="18">
        <v>-0.91</v>
      </c>
      <c r="N165" s="18">
        <v>2.95</v>
      </c>
      <c r="O165" s="21">
        <v>21.15</v>
      </c>
      <c r="P165" s="21">
        <v>8.11</v>
      </c>
      <c r="Q165" s="21">
        <v>0.67</v>
      </c>
      <c r="R165" s="21">
        <v>0.84</v>
      </c>
      <c r="S165" s="21">
        <v>6.86</v>
      </c>
      <c r="T165" s="21">
        <v>7.63</v>
      </c>
      <c r="U165" s="21">
        <v>7.9</v>
      </c>
      <c r="V165" s="21">
        <v>-1.6</v>
      </c>
      <c r="W165" s="3">
        <f t="shared" si="19"/>
        <v>119.5755348721666</v>
      </c>
      <c r="X165" s="41"/>
      <c r="Y165" s="39"/>
      <c r="Z165" s="37"/>
      <c r="AA165" s="37"/>
    </row>
    <row r="166" spans="1:27" x14ac:dyDescent="0.25">
      <c r="A166" s="16" t="s">
        <v>131</v>
      </c>
      <c r="B166" s="10" t="s">
        <v>202</v>
      </c>
      <c r="C166" s="9" t="s">
        <v>210</v>
      </c>
      <c r="D166" s="9">
        <v>1.1414595411395132E-3</v>
      </c>
      <c r="E166" s="1">
        <f t="shared" si="21"/>
        <v>7.3556653062554619E-3</v>
      </c>
      <c r="F166" s="9">
        <v>4.7999999999999996E-3</v>
      </c>
      <c r="G166" s="1">
        <f t="shared" si="20"/>
        <v>3.1948456490195815E-2</v>
      </c>
      <c r="H166" s="1">
        <f t="shared" si="22"/>
        <v>3.3928690542844278E-3</v>
      </c>
      <c r="I166" s="9">
        <f t="shared" si="23"/>
        <v>2.2489690650218757E-2</v>
      </c>
      <c r="J166" s="18">
        <v>-2.12</v>
      </c>
      <c r="K166" s="18">
        <v>31.26</v>
      </c>
      <c r="L166" s="18">
        <v>0.99</v>
      </c>
      <c r="M166" s="18">
        <v>-2.61</v>
      </c>
      <c r="N166" s="18">
        <v>-1.67</v>
      </c>
      <c r="O166" s="21">
        <v>3.82</v>
      </c>
      <c r="P166" s="21">
        <v>12.18</v>
      </c>
      <c r="Q166" s="21">
        <v>5.05</v>
      </c>
      <c r="R166" s="21">
        <v>7.79</v>
      </c>
      <c r="S166" s="21">
        <v>9.2100000000000009</v>
      </c>
      <c r="T166" s="21">
        <v>3.56</v>
      </c>
      <c r="U166" s="21">
        <v>3.21</v>
      </c>
      <c r="V166" s="21">
        <v>5.24</v>
      </c>
      <c r="W166" s="3">
        <f t="shared" si="19"/>
        <v>101.29509524989422</v>
      </c>
      <c r="X166" s="41"/>
      <c r="Y166" s="39"/>
      <c r="Z166" s="37"/>
      <c r="AA166" s="37"/>
    </row>
    <row r="167" spans="1:27" x14ac:dyDescent="0.25">
      <c r="A167" s="16" t="s">
        <v>132</v>
      </c>
      <c r="B167" s="10" t="s">
        <v>201</v>
      </c>
      <c r="C167" s="9" t="s">
        <v>211</v>
      </c>
      <c r="D167" s="9">
        <v>5.1839809121735202E-3</v>
      </c>
      <c r="E167" s="1">
        <f t="shared" si="21"/>
        <v>3.3406027256908902E-2</v>
      </c>
      <c r="F167" s="9">
        <v>6.7000000000000002E-3</v>
      </c>
      <c r="G167" s="1">
        <f t="shared" si="20"/>
        <v>4.4594720517564995E-2</v>
      </c>
      <c r="H167" s="1">
        <f t="shared" si="22"/>
        <v>6.116915735451354E-3</v>
      </c>
      <c r="I167" s="9">
        <f t="shared" si="23"/>
        <v>4.0291376955774193E-2</v>
      </c>
      <c r="J167" s="18">
        <v>2.0499999999999998</v>
      </c>
      <c r="K167" s="18">
        <v>10.24</v>
      </c>
      <c r="L167" s="18">
        <v>0.04</v>
      </c>
      <c r="M167" s="18">
        <v>-3.27</v>
      </c>
      <c r="N167" s="18">
        <v>0.79</v>
      </c>
      <c r="O167" s="21">
        <v>14.72</v>
      </c>
      <c r="P167" s="21">
        <v>0.26</v>
      </c>
      <c r="Q167" s="21">
        <v>9.57</v>
      </c>
      <c r="R167" s="21">
        <v>11.37</v>
      </c>
      <c r="S167" s="21">
        <v>14.45</v>
      </c>
      <c r="T167" s="21">
        <v>2.52</v>
      </c>
      <c r="U167" s="21">
        <v>-1.89</v>
      </c>
      <c r="V167" s="21">
        <v>5.58</v>
      </c>
      <c r="W167" s="3">
        <f t="shared" si="19"/>
        <v>87.176179036298066</v>
      </c>
      <c r="X167" s="41"/>
      <c r="Y167" s="39"/>
      <c r="Z167" s="37"/>
      <c r="AA167" s="37"/>
    </row>
    <row r="168" spans="1:27" x14ac:dyDescent="0.25">
      <c r="A168" s="16" t="s">
        <v>133</v>
      </c>
      <c r="B168" s="10" t="s">
        <v>197</v>
      </c>
      <c r="C168" s="9" t="s">
        <v>210</v>
      </c>
      <c r="D168" s="9">
        <v>1.9316243277147102E-3</v>
      </c>
      <c r="E168" s="1">
        <f t="shared" si="21"/>
        <v>1.244755643104614E-2</v>
      </c>
      <c r="F168" s="9">
        <v>3.3999999999999998E-3</v>
      </c>
      <c r="G168" s="1">
        <f t="shared" si="20"/>
        <v>2.2630156680555367E-2</v>
      </c>
      <c r="H168" s="1">
        <f t="shared" si="22"/>
        <v>2.8352401260441193E-3</v>
      </c>
      <c r="I168" s="9">
        <f t="shared" si="23"/>
        <v>1.8713771969205664E-2</v>
      </c>
      <c r="J168" s="18">
        <v>0.81</v>
      </c>
      <c r="K168" s="18">
        <v>14.81</v>
      </c>
      <c r="L168" s="18">
        <v>-12.57</v>
      </c>
      <c r="M168" s="18">
        <v>12.9</v>
      </c>
      <c r="N168" s="18">
        <v>11.04</v>
      </c>
      <c r="O168" s="21">
        <v>2.83</v>
      </c>
      <c r="P168" s="21">
        <v>11.79</v>
      </c>
      <c r="Q168" s="21">
        <v>-2.64</v>
      </c>
      <c r="R168" s="21">
        <v>3.92</v>
      </c>
      <c r="S168" s="21">
        <v>18.14</v>
      </c>
      <c r="T168" s="21">
        <v>6.81</v>
      </c>
      <c r="U168" s="21">
        <v>9.17</v>
      </c>
      <c r="V168" s="21">
        <v>-3.18</v>
      </c>
      <c r="W168" s="3">
        <f t="shared" si="19"/>
        <v>96.787256265058289</v>
      </c>
      <c r="X168" s="41"/>
      <c r="Y168" s="39"/>
      <c r="Z168" s="37"/>
      <c r="AA168" s="37"/>
    </row>
    <row r="169" spans="1:27" x14ac:dyDescent="0.25">
      <c r="A169" s="16" t="s">
        <v>134</v>
      </c>
      <c r="B169" s="10" t="s">
        <v>197</v>
      </c>
      <c r="C169" s="9" t="s">
        <v>210</v>
      </c>
      <c r="D169" s="9">
        <v>1.6796981468738956E-2</v>
      </c>
      <c r="E169" s="1">
        <f t="shared" si="21"/>
        <v>0.10824122046067157</v>
      </c>
      <c r="F169" s="9">
        <v>9.9000000000000008E-3</v>
      </c>
      <c r="G169" s="1">
        <f t="shared" si="20"/>
        <v>6.5893691511028876E-2</v>
      </c>
      <c r="H169" s="1">
        <f t="shared" si="22"/>
        <v>1.2552685180284214E-2</v>
      </c>
      <c r="I169" s="9">
        <f t="shared" si="23"/>
        <v>8.2181202645506851E-2</v>
      </c>
      <c r="J169" s="18">
        <v>0.47</v>
      </c>
      <c r="K169" s="18">
        <v>4.7</v>
      </c>
      <c r="L169" s="18">
        <v>0.46</v>
      </c>
      <c r="M169" s="18">
        <v>4.41</v>
      </c>
      <c r="N169" s="18">
        <v>4.13</v>
      </c>
      <c r="O169" s="21">
        <v>5.22</v>
      </c>
      <c r="P169" s="21">
        <v>10.32</v>
      </c>
      <c r="Q169" s="21">
        <v>5.78</v>
      </c>
      <c r="R169" s="21">
        <v>8.75</v>
      </c>
      <c r="S169" s="21">
        <v>10.73</v>
      </c>
      <c r="T169" s="21">
        <v>6.17</v>
      </c>
      <c r="U169" s="21">
        <v>10.33</v>
      </c>
      <c r="V169" s="21">
        <v>-1.95</v>
      </c>
      <c r="W169" s="3">
        <f t="shared" si="19"/>
        <v>95.11377621927349</v>
      </c>
      <c r="X169" s="41"/>
      <c r="Y169" s="39"/>
      <c r="Z169" s="37"/>
      <c r="AA169" s="37"/>
    </row>
    <row r="170" spans="1:27" x14ac:dyDescent="0.25">
      <c r="A170" s="16" t="s">
        <v>135</v>
      </c>
      <c r="B170" s="10" t="s">
        <v>195</v>
      </c>
      <c r="C170" s="9" t="s">
        <v>211</v>
      </c>
      <c r="D170" s="9">
        <v>3.2031582272548528E-2</v>
      </c>
      <c r="E170" s="1">
        <f t="shared" si="21"/>
        <v>0.20641432300915444</v>
      </c>
      <c r="F170" s="9">
        <v>2.98E-2</v>
      </c>
      <c r="G170" s="1">
        <f t="shared" si="20"/>
        <v>0.19834666737663237</v>
      </c>
      <c r="H170" s="1">
        <f t="shared" si="22"/>
        <v>3.0658300874057128E-2</v>
      </c>
      <c r="I170" s="9">
        <f t="shared" si="23"/>
        <v>0.20144961185067933</v>
      </c>
      <c r="J170" s="18">
        <v>-1.66</v>
      </c>
      <c r="K170" s="18">
        <v>2.37</v>
      </c>
      <c r="L170" s="18">
        <v>2.0099999999999998</v>
      </c>
      <c r="M170" s="18">
        <v>-1.39</v>
      </c>
      <c r="N170" s="18">
        <v>-2.82</v>
      </c>
      <c r="O170" s="21">
        <v>11.82</v>
      </c>
      <c r="P170" s="21">
        <v>9.7899999999999991</v>
      </c>
      <c r="Q170" s="21">
        <v>5.01</v>
      </c>
      <c r="R170" s="21">
        <v>17.46</v>
      </c>
      <c r="S170" s="21">
        <v>9.6300000000000008</v>
      </c>
      <c r="T170" s="21">
        <v>1.39</v>
      </c>
      <c r="U170" s="21">
        <v>0.23</v>
      </c>
      <c r="V170" s="21">
        <v>0.01</v>
      </c>
      <c r="W170" s="3">
        <f t="shared" si="19"/>
        <v>66.039773060587208</v>
      </c>
      <c r="X170" s="41"/>
      <c r="Y170" s="39"/>
      <c r="Z170" s="37"/>
      <c r="AA170" s="37"/>
    </row>
    <row r="171" spans="1:27" x14ac:dyDescent="0.25">
      <c r="A171" s="16" t="s">
        <v>136</v>
      </c>
      <c r="B171" s="10" t="s">
        <v>195</v>
      </c>
      <c r="C171" s="9" t="s">
        <v>211</v>
      </c>
      <c r="D171" s="9">
        <v>1.2453242633200048E-2</v>
      </c>
      <c r="E171" s="1">
        <f t="shared" si="21"/>
        <v>8.0249786773839843E-2</v>
      </c>
      <c r="F171" s="9">
        <v>2.6100000000000002E-2</v>
      </c>
      <c r="G171" s="1">
        <f t="shared" si="20"/>
        <v>0.17371973216543976</v>
      </c>
      <c r="H171" s="1">
        <f t="shared" si="22"/>
        <v>2.0851247166615405E-2</v>
      </c>
      <c r="I171" s="9">
        <f t="shared" si="23"/>
        <v>0.13776975316867057</v>
      </c>
      <c r="J171" s="18">
        <v>5.37</v>
      </c>
      <c r="K171" s="18">
        <v>13.52</v>
      </c>
      <c r="L171" s="18">
        <v>-2.34</v>
      </c>
      <c r="M171" s="18">
        <v>-1.02</v>
      </c>
      <c r="N171" s="18">
        <v>-12.97</v>
      </c>
      <c r="O171" s="21">
        <v>16.32</v>
      </c>
      <c r="P171" s="21">
        <v>3.71</v>
      </c>
      <c r="Q171" s="21">
        <v>-4.76</v>
      </c>
      <c r="R171" s="21">
        <v>5.0999999999999996</v>
      </c>
      <c r="S171" s="21">
        <v>23.06</v>
      </c>
      <c r="T171" s="21">
        <v>-6.37</v>
      </c>
      <c r="U171" s="21">
        <v>-4.9800000000000004</v>
      </c>
      <c r="V171" s="21">
        <v>15.28</v>
      </c>
      <c r="W171" s="3">
        <f t="shared" si="19"/>
        <v>53.362992455309154</v>
      </c>
      <c r="X171" s="41"/>
      <c r="Y171" s="39"/>
      <c r="Z171" s="37"/>
      <c r="AA171" s="37"/>
    </row>
    <row r="172" spans="1:27" x14ac:dyDescent="0.25">
      <c r="A172" s="8" t="s">
        <v>137</v>
      </c>
      <c r="B172" s="10" t="s">
        <v>195</v>
      </c>
      <c r="C172" s="9" t="s">
        <v>211</v>
      </c>
      <c r="D172" s="9">
        <v>2.8427176368889663E-3</v>
      </c>
      <c r="E172" s="1">
        <f t="shared" si="21"/>
        <v>1.8318721552119367E-2</v>
      </c>
      <c r="F172" s="9"/>
      <c r="G172" s="1">
        <f t="shared" si="20"/>
        <v>0</v>
      </c>
      <c r="H172" s="1">
        <f t="shared" si="22"/>
        <v>1.0933529372649871E-3</v>
      </c>
      <c r="I172" s="9">
        <f t="shared" si="23"/>
        <v>7.0456621354305256E-3</v>
      </c>
      <c r="J172" s="18">
        <v>-2.48</v>
      </c>
      <c r="K172" s="18">
        <v>2.14</v>
      </c>
      <c r="L172" s="18">
        <v>4.57</v>
      </c>
      <c r="M172" s="18">
        <v>-6.66</v>
      </c>
      <c r="N172" s="18">
        <v>2.27</v>
      </c>
      <c r="O172" s="21"/>
      <c r="P172" s="21"/>
      <c r="Q172" s="21"/>
      <c r="R172" s="21"/>
      <c r="S172" s="21"/>
      <c r="T172" s="21"/>
      <c r="U172" s="21"/>
      <c r="V172" s="21"/>
      <c r="W172" s="3">
        <f>(100*(1+J172/100)*(1+K172/100)*(1+L172/100)*(1+M172/100)*(1+N172/100)*(1+O173/100)*(1+P173/100)*(1+Q173/100)*(1+R173/100)*(1+S173/100)*(1+T173/100)*(1+U173/100)*(1+V173/100))-100</f>
        <v>79.499632132472669</v>
      </c>
      <c r="X172" s="41"/>
      <c r="Y172" s="39"/>
      <c r="Z172" s="37"/>
      <c r="AA172" s="37"/>
    </row>
    <row r="173" spans="1:27" x14ac:dyDescent="0.25">
      <c r="A173" s="16" t="s">
        <v>138</v>
      </c>
      <c r="B173" s="10" t="s">
        <v>203</v>
      </c>
      <c r="C173" s="9" t="s">
        <v>211</v>
      </c>
      <c r="D173" s="9">
        <v>2.6226517330483961E-2</v>
      </c>
      <c r="E173" s="1">
        <f t="shared" si="21"/>
        <v>0.16900597583963767</v>
      </c>
      <c r="F173" s="9">
        <v>1.6799999999999999E-2</v>
      </c>
      <c r="G173" s="1">
        <f t="shared" si="20"/>
        <v>0.11181959771568535</v>
      </c>
      <c r="H173" s="1">
        <f t="shared" si="22"/>
        <v>2.0425583588647676E-2</v>
      </c>
      <c r="I173" s="9">
        <f t="shared" si="23"/>
        <v>0.13381435853259008</v>
      </c>
      <c r="J173" s="18">
        <v>1.3</v>
      </c>
      <c r="K173" s="18">
        <v>4.76</v>
      </c>
      <c r="L173" s="18">
        <v>7.52</v>
      </c>
      <c r="M173" s="18">
        <v>1.04</v>
      </c>
      <c r="N173" s="18">
        <v>-2.86</v>
      </c>
      <c r="O173" s="21">
        <v>5.05</v>
      </c>
      <c r="P173" s="21">
        <v>22.62</v>
      </c>
      <c r="Q173" s="21">
        <v>9.17</v>
      </c>
      <c r="R173" s="21">
        <v>3.09</v>
      </c>
      <c r="S173" s="21">
        <v>8.24</v>
      </c>
      <c r="T173" s="21">
        <v>4.5199999999999996</v>
      </c>
      <c r="U173" s="21">
        <v>8.16</v>
      </c>
      <c r="V173" s="21">
        <v>1.77</v>
      </c>
      <c r="W173" s="3">
        <f>(100*(1+J173/100)*(1+K173/100)*(1+L173/100)*(1+M173/100)*(1+N173/100)*(1+O174/100)*(1+P174/100)*(1+Q174/100)*(1+R174/100)*(1+S174/100)*(1+T174/100)*(1+U174/100)*(1+V174/100))-100</f>
        <v>97.429793006953531</v>
      </c>
      <c r="X173" s="41"/>
      <c r="Y173" s="39"/>
      <c r="Z173" s="37"/>
      <c r="AA173" s="37"/>
    </row>
    <row r="174" spans="1:27" x14ac:dyDescent="0.25">
      <c r="A174" s="27" t="s">
        <v>179</v>
      </c>
      <c r="B174" s="13"/>
      <c r="C174" s="13"/>
      <c r="D174" s="13">
        <v>0.40298531952673144</v>
      </c>
      <c r="E174" s="13">
        <f t="shared" si="21"/>
        <v>2.5968727115933339</v>
      </c>
      <c r="F174" s="13">
        <v>0.36399999999999999</v>
      </c>
      <c r="G174" s="12">
        <f t="shared" si="20"/>
        <v>2.422757950506516</v>
      </c>
      <c r="H174" s="12">
        <f t="shared" si="22"/>
        <v>0.37899435366412748</v>
      </c>
      <c r="I174" s="45">
        <f t="shared" si="23"/>
        <v>2.489725166309138</v>
      </c>
      <c r="J174" s="27">
        <v>3.19</v>
      </c>
      <c r="K174" s="27">
        <v>7.47</v>
      </c>
      <c r="L174" s="27">
        <v>8.68</v>
      </c>
      <c r="M174" s="27">
        <v>10.23</v>
      </c>
      <c r="N174" s="27">
        <v>-0.5</v>
      </c>
      <c r="O174" s="28">
        <v>14.61</v>
      </c>
      <c r="P174" s="28">
        <v>2.1</v>
      </c>
      <c r="Q174" s="28">
        <v>8.86</v>
      </c>
      <c r="R174" s="28">
        <v>21.2</v>
      </c>
      <c r="S174" s="28">
        <v>10.53</v>
      </c>
      <c r="T174" s="28">
        <v>-4.25</v>
      </c>
      <c r="U174" s="28">
        <v>-0.34</v>
      </c>
      <c r="V174" s="28">
        <v>8.26</v>
      </c>
      <c r="W174" s="13">
        <f t="shared" si="19"/>
        <v>133.03676451759662</v>
      </c>
      <c r="X174" s="41"/>
      <c r="Y174" s="39"/>
      <c r="Z174" s="37"/>
      <c r="AA174" s="37"/>
    </row>
    <row r="175" spans="1:27" x14ac:dyDescent="0.25">
      <c r="A175" s="16" t="s">
        <v>139</v>
      </c>
      <c r="B175" s="10" t="s">
        <v>199</v>
      </c>
      <c r="C175" s="9" t="s">
        <v>211</v>
      </c>
      <c r="D175" s="9">
        <v>2.9841085750683966E-3</v>
      </c>
      <c r="E175" s="1">
        <f t="shared" si="21"/>
        <v>1.9229857147470466E-2</v>
      </c>
      <c r="F175" s="9">
        <v>4.1000000000000003E-3</v>
      </c>
      <c r="G175" s="1">
        <f t="shared" si="20"/>
        <v>2.7289306585375595E-2</v>
      </c>
      <c r="H175" s="1">
        <f t="shared" si="22"/>
        <v>3.6708109904109217E-3</v>
      </c>
      <c r="I175" s="9">
        <f t="shared" si="23"/>
        <v>2.4189518340027468E-2</v>
      </c>
      <c r="J175" s="18">
        <v>-0.15</v>
      </c>
      <c r="K175" s="18">
        <v>7.81</v>
      </c>
      <c r="L175" s="18">
        <v>9.81</v>
      </c>
      <c r="M175" s="18">
        <v>6.94</v>
      </c>
      <c r="N175" s="18">
        <v>-4.8600000000000003</v>
      </c>
      <c r="O175" s="21">
        <v>1.55</v>
      </c>
      <c r="P175" s="21">
        <v>22.13</v>
      </c>
      <c r="Q175" s="21">
        <v>16.97</v>
      </c>
      <c r="R175" s="21">
        <v>14.01</v>
      </c>
      <c r="S175" s="21">
        <v>-2.2000000000000002</v>
      </c>
      <c r="T175" s="21">
        <v>13.19</v>
      </c>
      <c r="U175" s="21">
        <v>-2.69</v>
      </c>
      <c r="V175" s="21">
        <v>6.35</v>
      </c>
      <c r="W175" s="3">
        <f t="shared" si="19"/>
        <v>127.88405332867103</v>
      </c>
      <c r="X175" s="41"/>
      <c r="Y175" s="39"/>
      <c r="Z175" s="37"/>
      <c r="AA175" s="37"/>
    </row>
    <row r="176" spans="1:27" x14ac:dyDescent="0.25">
      <c r="A176" s="16" t="s">
        <v>140</v>
      </c>
      <c r="B176" s="10" t="s">
        <v>219</v>
      </c>
      <c r="C176" s="9" t="s">
        <v>211</v>
      </c>
      <c r="D176" s="9">
        <v>0.17137259629711935</v>
      </c>
      <c r="E176" s="1">
        <f t="shared" si="21"/>
        <v>1.1043400274767812</v>
      </c>
      <c r="F176" s="9">
        <v>0.1479</v>
      </c>
      <c r="G176" s="1">
        <f t="shared" si="20"/>
        <v>0.98441181560415869</v>
      </c>
      <c r="H176" s="1">
        <f t="shared" si="22"/>
        <v>0.15692792165273819</v>
      </c>
      <c r="I176" s="9">
        <f t="shared" si="23"/>
        <v>1.0305380509397826</v>
      </c>
      <c r="J176" s="18">
        <v>4.53</v>
      </c>
      <c r="K176" s="18">
        <v>9.61</v>
      </c>
      <c r="L176" s="18">
        <v>5.04</v>
      </c>
      <c r="M176" s="18">
        <v>6.34</v>
      </c>
      <c r="N176" s="18">
        <v>8.08</v>
      </c>
      <c r="O176" s="21">
        <v>4.07</v>
      </c>
      <c r="P176" s="21">
        <v>8.77</v>
      </c>
      <c r="Q176" s="21">
        <v>7.83</v>
      </c>
      <c r="R176" s="21">
        <v>10.09</v>
      </c>
      <c r="S176" s="21">
        <v>8.2899999999999991</v>
      </c>
      <c r="T176" s="21">
        <v>1.31</v>
      </c>
      <c r="U176" s="21">
        <v>1.83</v>
      </c>
      <c r="V176" s="21">
        <v>1.0900000000000001</v>
      </c>
      <c r="W176" s="3">
        <f t="shared" si="19"/>
        <v>109.91071243556988</v>
      </c>
      <c r="X176" s="41"/>
      <c r="Y176" s="39"/>
      <c r="Z176" s="37"/>
      <c r="AA176" s="37"/>
    </row>
    <row r="177" spans="1:27" x14ac:dyDescent="0.25">
      <c r="A177" s="16" t="s">
        <v>141</v>
      </c>
      <c r="B177" s="10" t="s">
        <v>195</v>
      </c>
      <c r="C177" s="9" t="s">
        <v>208</v>
      </c>
      <c r="D177" s="9">
        <v>6.3415112569275164E-2</v>
      </c>
      <c r="E177" s="1">
        <f t="shared" si="21"/>
        <v>0.40865254229899117</v>
      </c>
      <c r="F177" s="9">
        <v>6.3200000000000006E-2</v>
      </c>
      <c r="G177" s="1">
        <f t="shared" si="20"/>
        <v>0.42065467712091159</v>
      </c>
      <c r="H177" s="1">
        <f t="shared" si="22"/>
        <v>6.3282735603567369E-2</v>
      </c>
      <c r="I177" s="9">
        <f t="shared" si="23"/>
        <v>0.41603847142017297</v>
      </c>
      <c r="J177" s="18">
        <v>-1.53</v>
      </c>
      <c r="K177" s="18">
        <v>-5.26</v>
      </c>
      <c r="L177" s="18">
        <v>40.659999999999997</v>
      </c>
      <c r="M177" s="18">
        <v>40.4</v>
      </c>
      <c r="N177" s="18">
        <v>-34.549999999999997</v>
      </c>
      <c r="O177" s="21">
        <v>50.65</v>
      </c>
      <c r="P177" s="21">
        <v>-13.99</v>
      </c>
      <c r="Q177" s="21">
        <v>10.68</v>
      </c>
      <c r="R177" s="21">
        <v>53.66</v>
      </c>
      <c r="S177" s="21">
        <v>19.329999999999998</v>
      </c>
      <c r="T177" s="21">
        <v>-22.5</v>
      </c>
      <c r="U177" s="21">
        <v>-10.81</v>
      </c>
      <c r="V177" s="21">
        <v>33.5</v>
      </c>
      <c r="W177" s="3">
        <f t="shared" si="19"/>
        <v>192.60485365888485</v>
      </c>
      <c r="X177" s="41"/>
      <c r="Y177" s="39"/>
      <c r="Z177" s="37"/>
      <c r="AA177" s="37"/>
    </row>
    <row r="178" spans="1:27" x14ac:dyDescent="0.25">
      <c r="A178" s="2" t="s">
        <v>142</v>
      </c>
      <c r="B178" s="10" t="s">
        <v>197</v>
      </c>
      <c r="C178" s="9" t="s">
        <v>209</v>
      </c>
      <c r="D178" s="9">
        <v>2.2954397540599345E-3</v>
      </c>
      <c r="E178" s="1">
        <f t="shared" si="21"/>
        <v>1.4792014918621236E-2</v>
      </c>
      <c r="F178" s="9">
        <v>6.4000000000000003E-3</v>
      </c>
      <c r="G178" s="1">
        <f t="shared" si="20"/>
        <v>4.2597941986927755E-2</v>
      </c>
      <c r="H178" s="1">
        <f t="shared" si="22"/>
        <v>4.8213229823307439E-3</v>
      </c>
      <c r="I178" s="9">
        <f t="shared" si="23"/>
        <v>3.1903354652963706E-2</v>
      </c>
      <c r="J178" s="18">
        <v>0.64</v>
      </c>
      <c r="K178" s="18">
        <v>39.53</v>
      </c>
      <c r="L178" s="18">
        <v>54.96</v>
      </c>
      <c r="M178" s="18">
        <v>-3.72</v>
      </c>
      <c r="N178" s="18">
        <v>4.1900000000000004</v>
      </c>
      <c r="O178" s="21">
        <v>5.57</v>
      </c>
      <c r="P178" s="21">
        <v>0.78</v>
      </c>
      <c r="Q178" s="21">
        <v>5.38</v>
      </c>
      <c r="R178" s="21">
        <v>11.1</v>
      </c>
      <c r="S178" s="21">
        <v>11.16</v>
      </c>
      <c r="T178" s="21">
        <v>5.0999999999999996</v>
      </c>
      <c r="U178" s="21">
        <v>4.3899999999999997</v>
      </c>
      <c r="V178" s="21">
        <v>3.37</v>
      </c>
      <c r="W178" s="3">
        <f t="shared" si="19"/>
        <v>242.777057558607</v>
      </c>
      <c r="X178" s="41"/>
      <c r="Y178" s="39"/>
      <c r="Z178" s="37"/>
      <c r="AA178" s="37"/>
    </row>
    <row r="179" spans="1:27" x14ac:dyDescent="0.25">
      <c r="A179" s="8" t="s">
        <v>143</v>
      </c>
      <c r="B179" s="9" t="s">
        <v>195</v>
      </c>
      <c r="C179" s="9" t="s">
        <v>209</v>
      </c>
      <c r="D179" s="9">
        <v>1.571133329977794E-3</v>
      </c>
      <c r="E179" s="1">
        <f t="shared" si="21"/>
        <v>1.0124520852734077E-2</v>
      </c>
      <c r="F179" s="9"/>
      <c r="G179" s="1">
        <f t="shared" si="20"/>
        <v>0</v>
      </c>
      <c r="H179" s="1">
        <f t="shared" si="22"/>
        <v>6.0428204999145925E-4</v>
      </c>
      <c r="I179" s="9">
        <f t="shared" si="23"/>
        <v>3.8940464818207989E-3</v>
      </c>
      <c r="J179" s="18">
        <v>3.98</v>
      </c>
      <c r="K179" s="18">
        <v>4.6900000000000004</v>
      </c>
      <c r="L179" s="18">
        <v>0.6</v>
      </c>
      <c r="M179" s="18">
        <v>3.91</v>
      </c>
      <c r="N179" s="18">
        <v>9.58</v>
      </c>
      <c r="O179" s="21"/>
      <c r="P179" s="21"/>
      <c r="Q179" s="21"/>
      <c r="R179" s="21"/>
      <c r="S179" s="21"/>
      <c r="T179" s="21"/>
      <c r="U179" s="21"/>
      <c r="V179" s="21"/>
      <c r="W179" s="3">
        <f>(100*(1+J179/100)*(1+K179/100)*(1+L179/100)*(1+M179/100)*(1+N179/100)*(1+O180/100)*(1+P180/100)*(1+Q180/100)*(1+R180/100)*(1+S180/100)*(1+T180/100)*(1+U180/100)*(1+V180/100))-100</f>
        <v>70.467522114768599</v>
      </c>
      <c r="X179" s="41"/>
      <c r="Y179" s="39"/>
      <c r="Z179" s="37"/>
      <c r="AA179" s="37"/>
    </row>
    <row r="180" spans="1:27" x14ac:dyDescent="0.25">
      <c r="A180" s="7" t="s">
        <v>144</v>
      </c>
      <c r="B180" s="10" t="s">
        <v>197</v>
      </c>
      <c r="C180" s="9" t="s">
        <v>208</v>
      </c>
      <c r="D180" s="9">
        <v>9.6842992480706269E-3</v>
      </c>
      <c r="E180" s="1">
        <f t="shared" si="21"/>
        <v>6.2406472964706194E-2</v>
      </c>
      <c r="F180" s="9">
        <v>9.1000000000000004E-3</v>
      </c>
      <c r="G180" s="1">
        <f t="shared" si="20"/>
        <v>6.0568948762662903E-2</v>
      </c>
      <c r="H180" s="1">
        <f t="shared" si="22"/>
        <v>9.3247304800271637E-3</v>
      </c>
      <c r="I180" s="9">
        <f t="shared" si="23"/>
        <v>6.1275688840371857E-2</v>
      </c>
      <c r="J180" s="18">
        <v>-0.14000000000000001</v>
      </c>
      <c r="K180" s="18">
        <v>5.5</v>
      </c>
      <c r="L180" s="18">
        <v>0.82</v>
      </c>
      <c r="M180" s="18">
        <v>5.81</v>
      </c>
      <c r="N180" s="18">
        <v>8.81</v>
      </c>
      <c r="O180" s="21">
        <v>-2.92</v>
      </c>
      <c r="P180" s="21">
        <v>-2.11</v>
      </c>
      <c r="Q180" s="21">
        <v>12.36</v>
      </c>
      <c r="R180" s="21">
        <v>17.309999999999999</v>
      </c>
      <c r="S180" s="21">
        <v>-0.44</v>
      </c>
      <c r="T180" s="21">
        <v>3.14</v>
      </c>
      <c r="U180" s="21">
        <v>4.1399999999999997</v>
      </c>
      <c r="V180" s="21">
        <v>2.06</v>
      </c>
      <c r="W180" s="3">
        <f>(100*(1+J180/100)*(1+K180/100)*(1+L180/100)*(1+M180/100)*(1+N180/100)*(1+O181/100)*(1+P181/100)*(1+Q181/100)*(1+R181/100)*(1+S181/100)*(1+T181/100)*(1+U181/100)*(1+V181/100))-100</f>
        <v>78.94498040857161</v>
      </c>
      <c r="X180" s="41"/>
      <c r="Y180" s="39"/>
      <c r="Z180" s="37"/>
      <c r="AA180" s="37"/>
    </row>
    <row r="181" spans="1:27" x14ac:dyDescent="0.25">
      <c r="A181" s="16" t="s">
        <v>145</v>
      </c>
      <c r="B181" s="10" t="s">
        <v>197</v>
      </c>
      <c r="C181" s="9" t="s">
        <v>210</v>
      </c>
      <c r="D181" s="9">
        <v>7.6416751624274665E-2</v>
      </c>
      <c r="E181" s="1">
        <f t="shared" si="21"/>
        <v>0.49243624366946925</v>
      </c>
      <c r="F181" s="9">
        <v>5.0200000000000002E-2</v>
      </c>
      <c r="G181" s="1">
        <f t="shared" si="20"/>
        <v>0.33412760745996456</v>
      </c>
      <c r="H181" s="1">
        <f t="shared" si="22"/>
        <v>6.0283366009336412E-2</v>
      </c>
      <c r="I181" s="9">
        <f t="shared" si="23"/>
        <v>0.39501554446362019</v>
      </c>
      <c r="J181" s="18">
        <v>2.72</v>
      </c>
      <c r="K181" s="18">
        <v>13.39</v>
      </c>
      <c r="L181" s="18">
        <v>-1.98</v>
      </c>
      <c r="M181" s="18">
        <v>-0.68</v>
      </c>
      <c r="N181" s="18">
        <v>12.45</v>
      </c>
      <c r="O181" s="21">
        <v>15.55</v>
      </c>
      <c r="P181" s="21">
        <v>3.91</v>
      </c>
      <c r="Q181" s="21">
        <v>10.14</v>
      </c>
      <c r="R181" s="21">
        <v>14.33</v>
      </c>
      <c r="S181" s="21">
        <v>-0.21</v>
      </c>
      <c r="T181" s="21">
        <v>-3.73</v>
      </c>
      <c r="U181" s="21">
        <v>2.99</v>
      </c>
      <c r="V181" s="21">
        <v>-2.1800000000000002</v>
      </c>
      <c r="W181" s="3">
        <f t="shared" si="19"/>
        <v>86.583792458091807</v>
      </c>
      <c r="X181" s="41"/>
      <c r="Y181" s="39"/>
      <c r="Z181" s="37"/>
      <c r="AA181" s="37"/>
    </row>
    <row r="182" spans="1:27" x14ac:dyDescent="0.25">
      <c r="A182" s="16" t="s">
        <v>146</v>
      </c>
      <c r="B182" s="10" t="s">
        <v>199</v>
      </c>
      <c r="C182" s="9" t="s">
        <v>209</v>
      </c>
      <c r="D182" s="9">
        <v>1.2908106207521827E-2</v>
      </c>
      <c r="E182" s="1">
        <f t="shared" si="21"/>
        <v>8.3180967505289985E-2</v>
      </c>
      <c r="F182" s="9">
        <v>5.0000000000000001E-3</v>
      </c>
      <c r="G182" s="1">
        <f t="shared" si="20"/>
        <v>3.3279642177287308E-2</v>
      </c>
      <c r="H182" s="1">
        <f t="shared" si="22"/>
        <v>8.041579310585318E-3</v>
      </c>
      <c r="I182" s="9">
        <f t="shared" si="23"/>
        <v>5.2472459611134489E-2</v>
      </c>
      <c r="J182" s="18">
        <v>-1.23</v>
      </c>
      <c r="K182" s="18">
        <v>4.12</v>
      </c>
      <c r="L182" s="18">
        <v>3.59</v>
      </c>
      <c r="M182" s="18">
        <v>3.03</v>
      </c>
      <c r="N182" s="18">
        <v>6.03</v>
      </c>
      <c r="O182" s="21">
        <v>14.39</v>
      </c>
      <c r="P182" s="21">
        <v>8.3699999999999992</v>
      </c>
      <c r="Q182" s="21">
        <v>9.2200000000000006</v>
      </c>
      <c r="R182" s="21">
        <v>14.32</v>
      </c>
      <c r="S182" s="21">
        <v>3.39</v>
      </c>
      <c r="T182" s="21">
        <v>15.87</v>
      </c>
      <c r="U182" s="21">
        <v>1.0900000000000001</v>
      </c>
      <c r="V182" s="21">
        <v>-0.32</v>
      </c>
      <c r="W182" s="3">
        <f t="shared" si="19"/>
        <v>117.44869068120232</v>
      </c>
      <c r="X182" s="41"/>
      <c r="Y182" s="39"/>
      <c r="Z182" s="37"/>
      <c r="AA182" s="37"/>
    </row>
    <row r="183" spans="1:27" x14ac:dyDescent="0.25">
      <c r="A183" s="16" t="s">
        <v>147</v>
      </c>
      <c r="B183" s="10" t="s">
        <v>197</v>
      </c>
      <c r="C183" s="9" t="s">
        <v>210</v>
      </c>
      <c r="D183" s="9">
        <v>2.2963848345644723E-2</v>
      </c>
      <c r="E183" s="1">
        <f t="shared" si="21"/>
        <v>0.14798105100207443</v>
      </c>
      <c r="F183" s="9">
        <v>3.2599999999999997E-2</v>
      </c>
      <c r="G183" s="1">
        <f t="shared" si="20"/>
        <v>0.21698326699591325</v>
      </c>
      <c r="H183" s="1">
        <f t="shared" si="22"/>
        <v>2.8893787825247968E-2</v>
      </c>
      <c r="I183" s="9">
        <f t="shared" si="23"/>
        <v>0.19044395315212909</v>
      </c>
      <c r="J183" s="18">
        <v>1.73</v>
      </c>
      <c r="K183" s="18">
        <v>2.11</v>
      </c>
      <c r="L183" s="18">
        <v>-0.64</v>
      </c>
      <c r="M183" s="18">
        <v>-0.53</v>
      </c>
      <c r="N183" s="18">
        <v>-0.95</v>
      </c>
      <c r="O183" s="21">
        <v>4.8</v>
      </c>
      <c r="P183" s="21">
        <v>4.29</v>
      </c>
      <c r="Q183" s="21">
        <v>1.54</v>
      </c>
      <c r="R183" s="21">
        <v>12.96</v>
      </c>
      <c r="S183" s="21">
        <v>12.56</v>
      </c>
      <c r="T183" s="21">
        <v>6.15</v>
      </c>
      <c r="U183" s="21">
        <v>1.59</v>
      </c>
      <c r="V183" s="21">
        <v>3.91</v>
      </c>
      <c r="W183" s="3">
        <f t="shared" si="19"/>
        <v>60.788018188860264</v>
      </c>
      <c r="X183" s="41"/>
      <c r="Y183" s="39"/>
      <c r="Z183" s="37"/>
      <c r="AA183" s="37"/>
    </row>
    <row r="184" spans="1:27" x14ac:dyDescent="0.25">
      <c r="A184" s="16" t="s">
        <v>148</v>
      </c>
      <c r="B184" s="10" t="s">
        <v>197</v>
      </c>
      <c r="C184" s="9" t="s">
        <v>208</v>
      </c>
      <c r="D184" s="9">
        <v>3.7789119757998334E-2</v>
      </c>
      <c r="E184" s="1">
        <f t="shared" si="21"/>
        <v>0.24351639908353737</v>
      </c>
      <c r="F184" s="9">
        <v>4.5499999999999999E-2</v>
      </c>
      <c r="G184" s="1">
        <f t="shared" si="20"/>
        <v>0.3028447438133145</v>
      </c>
      <c r="H184" s="1">
        <f t="shared" si="22"/>
        <v>4.2534276829999357E-2</v>
      </c>
      <c r="I184" s="9">
        <f t="shared" si="23"/>
        <v>0.28002614968647715</v>
      </c>
      <c r="J184" s="18">
        <v>7.55</v>
      </c>
      <c r="K184" s="18">
        <v>7.91</v>
      </c>
      <c r="L184" s="18">
        <v>7.23</v>
      </c>
      <c r="M184" s="18">
        <v>6.66</v>
      </c>
      <c r="N184" s="18">
        <v>7.6</v>
      </c>
      <c r="O184" s="21">
        <v>6</v>
      </c>
      <c r="P184" s="21">
        <v>9.9600000000000009</v>
      </c>
      <c r="Q184" s="21">
        <v>10.81</v>
      </c>
      <c r="R184" s="21">
        <v>15.41</v>
      </c>
      <c r="S184" s="21">
        <v>10.64</v>
      </c>
      <c r="T184" s="21">
        <v>11.81</v>
      </c>
      <c r="U184" s="21">
        <v>6.7</v>
      </c>
      <c r="V184" s="21">
        <v>2.98</v>
      </c>
      <c r="W184" s="3">
        <f t="shared" si="19"/>
        <v>189.38457463815968</v>
      </c>
      <c r="X184" s="41"/>
      <c r="Y184" s="37"/>
      <c r="Z184" s="37"/>
      <c r="AA184" s="37"/>
    </row>
    <row r="185" spans="1:27" x14ac:dyDescent="0.25">
      <c r="A185" s="8" t="s">
        <v>149</v>
      </c>
      <c r="B185" s="10" t="s">
        <v>204</v>
      </c>
      <c r="C185" s="9" t="s">
        <v>211</v>
      </c>
      <c r="D185" s="9">
        <v>1.5848038177206614E-3</v>
      </c>
      <c r="E185" s="1">
        <f t="shared" si="21"/>
        <v>1.021261467365866E-2</v>
      </c>
      <c r="F185" s="9"/>
      <c r="G185" s="1">
        <f t="shared" si="20"/>
        <v>0</v>
      </c>
      <c r="H185" s="1">
        <f t="shared" si="22"/>
        <v>6.0953992989256213E-4</v>
      </c>
      <c r="I185" s="9">
        <f t="shared" si="23"/>
        <v>3.9279287206379458E-3</v>
      </c>
      <c r="J185" s="18">
        <v>4.5599999999999996</v>
      </c>
      <c r="K185" s="18">
        <v>6.63</v>
      </c>
      <c r="L185" s="18">
        <v>10.7</v>
      </c>
      <c r="M185" s="18">
        <v>6.01</v>
      </c>
      <c r="N185" s="18">
        <v>5.29</v>
      </c>
      <c r="O185" s="21"/>
      <c r="P185" s="21"/>
      <c r="Q185" s="21"/>
      <c r="R185" s="21"/>
      <c r="S185" s="21"/>
      <c r="T185" s="21"/>
      <c r="U185" s="21"/>
      <c r="V185" s="21"/>
      <c r="W185" s="3">
        <f t="shared" si="19"/>
        <v>37.761088250788248</v>
      </c>
      <c r="X185" s="41"/>
      <c r="Y185" s="37"/>
      <c r="Z185" s="37"/>
      <c r="AA185" s="37"/>
    </row>
    <row r="186" spans="1:27" x14ac:dyDescent="0.25">
      <c r="A186" s="38" t="s">
        <v>180</v>
      </c>
      <c r="B186" s="12"/>
      <c r="C186" s="12"/>
      <c r="D186" s="12">
        <v>6.6236488813198502</v>
      </c>
      <c r="E186" s="12">
        <v>100</v>
      </c>
      <c r="F186" s="12">
        <v>7.0586000000000002</v>
      </c>
      <c r="G186" s="12">
        <v>100</v>
      </c>
      <c r="H186" s="12">
        <f t="shared" si="22"/>
        <v>6.8913111081999432</v>
      </c>
      <c r="I186" s="45">
        <f t="shared" si="23"/>
        <v>100</v>
      </c>
      <c r="J186" s="44">
        <v>7.67</v>
      </c>
      <c r="K186" s="44">
        <v>11.99</v>
      </c>
      <c r="L186" s="44">
        <v>7.75</v>
      </c>
      <c r="M186" s="44">
        <v>9.81</v>
      </c>
      <c r="N186" s="44">
        <v>10.49</v>
      </c>
      <c r="O186" s="46">
        <v>9.51</v>
      </c>
      <c r="P186" s="46">
        <v>10.07</v>
      </c>
      <c r="Q186" s="46">
        <v>9.7899999999999991</v>
      </c>
      <c r="R186" s="46">
        <v>10.38</v>
      </c>
      <c r="S186" s="46">
        <v>7.22</v>
      </c>
      <c r="T186" s="46">
        <v>3.83</v>
      </c>
      <c r="U186" s="46">
        <v>3.17</v>
      </c>
      <c r="V186" s="46">
        <v>3.76</v>
      </c>
      <c r="W186" s="12">
        <f t="shared" si="19"/>
        <v>174.41893366271745</v>
      </c>
      <c r="X186" s="41"/>
      <c r="Y186" s="37"/>
      <c r="Z186" s="37"/>
      <c r="AA186" s="37"/>
    </row>
    <row r="187" spans="1:27" x14ac:dyDescent="0.25">
      <c r="A187" s="38" t="s">
        <v>181</v>
      </c>
      <c r="B187" s="12"/>
      <c r="C187" s="12"/>
      <c r="D187" s="12">
        <v>6.6236488813198502</v>
      </c>
      <c r="E187" s="12">
        <v>100</v>
      </c>
      <c r="F187" s="12">
        <v>7.0586000000000002</v>
      </c>
      <c r="G187" s="12">
        <v>100</v>
      </c>
      <c r="H187" s="12">
        <f t="shared" si="22"/>
        <v>6.8913111081999432</v>
      </c>
      <c r="I187" s="45">
        <f t="shared" si="23"/>
        <v>100</v>
      </c>
      <c r="J187" s="44">
        <v>7.67</v>
      </c>
      <c r="K187" s="44">
        <v>11.99</v>
      </c>
      <c r="L187" s="44">
        <v>7.75</v>
      </c>
      <c r="M187" s="44">
        <v>9.81</v>
      </c>
      <c r="N187" s="44">
        <v>10.49</v>
      </c>
      <c r="O187" s="46">
        <v>9.51</v>
      </c>
      <c r="P187" s="46">
        <v>10.07</v>
      </c>
      <c r="Q187" s="46">
        <v>9.7899999999999991</v>
      </c>
      <c r="R187" s="46">
        <v>10.38</v>
      </c>
      <c r="S187" s="46">
        <v>7.22</v>
      </c>
      <c r="T187" s="46">
        <v>3.83</v>
      </c>
      <c r="U187" s="46">
        <v>3.17</v>
      </c>
      <c r="V187" s="46">
        <v>3.76</v>
      </c>
      <c r="W187" s="12">
        <f t="shared" si="19"/>
        <v>174.41893366271745</v>
      </c>
      <c r="X187" s="41"/>
      <c r="Y187" s="37"/>
      <c r="Z187" s="37"/>
      <c r="AA187" s="37"/>
    </row>
    <row r="188" spans="1:27" x14ac:dyDescent="0.25">
      <c r="A188" s="18" t="s">
        <v>182</v>
      </c>
      <c r="B188" s="1"/>
      <c r="C188" s="1"/>
      <c r="D188" s="1">
        <v>3.5377855731130179</v>
      </c>
      <c r="E188" s="1">
        <f t="shared" ref="E188:E196" si="24">D188/$D$187*100</f>
        <v>53.41142981009083</v>
      </c>
      <c r="F188" s="1">
        <v>4.1638000000000002</v>
      </c>
      <c r="G188" s="3">
        <f>F188/$F$187*100</f>
        <v>58.989034652764005</v>
      </c>
      <c r="H188" s="3">
        <f t="shared" si="22"/>
        <v>3.9230252204280842</v>
      </c>
      <c r="I188" s="14">
        <f t="shared" si="23"/>
        <v>56.843802020966628</v>
      </c>
      <c r="J188" s="18">
        <v>7.81</v>
      </c>
      <c r="K188" s="18">
        <v>14.45</v>
      </c>
      <c r="L188" s="18">
        <v>9.0500000000000007</v>
      </c>
      <c r="M188" s="18">
        <v>10.62</v>
      </c>
      <c r="N188" s="18">
        <v>10.49</v>
      </c>
      <c r="O188" s="21">
        <v>8.59</v>
      </c>
      <c r="P188" s="21">
        <v>9.49</v>
      </c>
      <c r="Q188" s="21">
        <v>9.9600000000000009</v>
      </c>
      <c r="R188" s="21">
        <v>9.7100000000000009</v>
      </c>
      <c r="S188" s="21">
        <v>5.67</v>
      </c>
      <c r="T188" s="21">
        <v>3.91</v>
      </c>
      <c r="U188" s="21">
        <v>2.38</v>
      </c>
      <c r="V188" s="21">
        <v>3.14</v>
      </c>
      <c r="W188" s="3">
        <f t="shared" si="19"/>
        <v>173.49770118200627</v>
      </c>
      <c r="X188" s="41"/>
      <c r="Y188" s="37"/>
      <c r="Z188" s="37"/>
      <c r="AA188" s="37"/>
    </row>
    <row r="189" spans="1:27" x14ac:dyDescent="0.25">
      <c r="A189" s="18" t="s">
        <v>183</v>
      </c>
      <c r="B189" s="1"/>
      <c r="C189" s="1"/>
      <c r="D189" s="1">
        <v>1.3560309275497784</v>
      </c>
      <c r="E189" s="1">
        <f t="shared" si="24"/>
        <v>20.472566584471053</v>
      </c>
      <c r="F189" s="1">
        <v>1.6122000000000001</v>
      </c>
      <c r="G189" s="3">
        <f t="shared" ref="G189:G196" si="25">F189/$F$187*100</f>
        <v>22.840223273736999</v>
      </c>
      <c r="H189" s="3">
        <f t="shared" si="22"/>
        <v>1.5136734336729916</v>
      </c>
      <c r="I189" s="14">
        <f t="shared" si="23"/>
        <v>21.929586085557791</v>
      </c>
      <c r="J189" s="18">
        <v>8.1</v>
      </c>
      <c r="K189" s="18">
        <v>10.84</v>
      </c>
      <c r="L189" s="18">
        <v>5.26</v>
      </c>
      <c r="M189" s="18">
        <v>9.59</v>
      </c>
      <c r="N189" s="18">
        <v>9.24</v>
      </c>
      <c r="O189" s="21">
        <v>11.23</v>
      </c>
      <c r="P189" s="21">
        <v>12.28</v>
      </c>
      <c r="Q189" s="21">
        <v>9.2100000000000009</v>
      </c>
      <c r="R189" s="21">
        <v>10.76</v>
      </c>
      <c r="S189" s="21">
        <v>10.74</v>
      </c>
      <c r="T189" s="21">
        <v>3.81</v>
      </c>
      <c r="U189" s="21">
        <v>4.3499999999999996</v>
      </c>
      <c r="V189" s="21">
        <v>6.04</v>
      </c>
      <c r="W189" s="3">
        <f t="shared" si="19"/>
        <v>190.14411967852425</v>
      </c>
      <c r="X189" s="41"/>
      <c r="Y189" s="37"/>
      <c r="Z189" s="37"/>
      <c r="AA189" s="37"/>
    </row>
    <row r="190" spans="1:27" x14ac:dyDescent="0.25">
      <c r="A190" s="18" t="s">
        <v>184</v>
      </c>
      <c r="B190" s="1"/>
      <c r="C190" s="1"/>
      <c r="D190" s="1">
        <v>0.1433790527637607</v>
      </c>
      <c r="E190" s="1">
        <f t="shared" si="24"/>
        <v>2.1646535819270438</v>
      </c>
      <c r="F190" s="1">
        <v>7.9799999999999996E-2</v>
      </c>
      <c r="G190" s="3">
        <f t="shared" si="25"/>
        <v>1.1305358003003427</v>
      </c>
      <c r="H190" s="3">
        <f t="shared" si="22"/>
        <v>0.10425348183221567</v>
      </c>
      <c r="I190" s="14">
        <f t="shared" si="23"/>
        <v>1.5282734086183045</v>
      </c>
      <c r="J190" s="18">
        <v>11.77</v>
      </c>
      <c r="K190" s="18">
        <v>9.19</v>
      </c>
      <c r="L190" s="18">
        <v>9.09</v>
      </c>
      <c r="M190" s="18">
        <v>6.79</v>
      </c>
      <c r="N190" s="18">
        <v>10.62</v>
      </c>
      <c r="O190" s="21">
        <v>10.85</v>
      </c>
      <c r="P190" s="21">
        <v>12.01</v>
      </c>
      <c r="Q190" s="21">
        <v>10.220000000000001</v>
      </c>
      <c r="R190" s="21">
        <v>14.12</v>
      </c>
      <c r="S190" s="21">
        <v>12.2</v>
      </c>
      <c r="T190" s="21">
        <v>3.48</v>
      </c>
      <c r="U190" s="21">
        <v>2.59</v>
      </c>
      <c r="V190" s="21">
        <v>6.26</v>
      </c>
      <c r="W190" s="3">
        <f t="shared" si="19"/>
        <v>210.88236136395193</v>
      </c>
      <c r="X190" s="41"/>
      <c r="Y190" s="37"/>
      <c r="Z190" s="37"/>
      <c r="AA190" s="37"/>
    </row>
    <row r="191" spans="1:27" x14ac:dyDescent="0.25">
      <c r="A191" s="18" t="s">
        <v>185</v>
      </c>
      <c r="B191" s="1"/>
      <c r="C191" s="1"/>
      <c r="D191" s="1">
        <v>0.44749581034284069</v>
      </c>
      <c r="E191" s="1">
        <f t="shared" si="24"/>
        <v>6.7560315826051331</v>
      </c>
      <c r="F191" s="1">
        <v>0.3085</v>
      </c>
      <c r="G191" s="3">
        <f t="shared" si="25"/>
        <v>4.3705550675771399</v>
      </c>
      <c r="H191" s="3">
        <f t="shared" si="22"/>
        <v>0.36195992705493868</v>
      </c>
      <c r="I191" s="14">
        <f t="shared" si="23"/>
        <v>5.2880460348955998</v>
      </c>
      <c r="J191" s="18">
        <v>7.15</v>
      </c>
      <c r="K191" s="18">
        <v>7.15</v>
      </c>
      <c r="L191" s="18">
        <v>7.38</v>
      </c>
      <c r="M191" s="18">
        <v>8.68</v>
      </c>
      <c r="N191" s="18">
        <v>11</v>
      </c>
      <c r="O191" s="21">
        <v>9.1999999999999993</v>
      </c>
      <c r="P191" s="21">
        <v>9.36</v>
      </c>
      <c r="Q191" s="21">
        <v>9.3800000000000008</v>
      </c>
      <c r="R191" s="21">
        <v>10.67</v>
      </c>
      <c r="S191" s="21">
        <v>10.220000000000001</v>
      </c>
      <c r="T191" s="21">
        <v>2</v>
      </c>
      <c r="U191" s="21">
        <v>4.7</v>
      </c>
      <c r="V191" s="21">
        <v>2.98</v>
      </c>
      <c r="W191" s="3">
        <f t="shared" si="19"/>
        <v>160.60903940965267</v>
      </c>
      <c r="X191" s="41"/>
      <c r="Y191" s="37"/>
      <c r="Z191" s="37"/>
      <c r="AA191" s="37"/>
    </row>
    <row r="192" spans="1:27" x14ac:dyDescent="0.25">
      <c r="A192" s="18" t="s">
        <v>186</v>
      </c>
      <c r="B192" s="1"/>
      <c r="C192" s="1"/>
      <c r="D192" s="1">
        <v>5.6855760513395463E-2</v>
      </c>
      <c r="E192" s="1">
        <f t="shared" si="24"/>
        <v>0.8583752178310845</v>
      </c>
      <c r="F192" s="1">
        <v>5.3800000000000001E-2</v>
      </c>
      <c r="G192" s="3">
        <f t="shared" si="25"/>
        <v>0.76219080270875239</v>
      </c>
      <c r="H192" s="3">
        <f t="shared" si="22"/>
        <v>5.4975292505152096E-2</v>
      </c>
      <c r="I192" s="14">
        <f t="shared" si="23"/>
        <v>0.79918480852503393</v>
      </c>
      <c r="J192" s="18">
        <v>10.119999999999999</v>
      </c>
      <c r="K192" s="18">
        <v>8.24</v>
      </c>
      <c r="L192" s="18">
        <v>10.53</v>
      </c>
      <c r="M192" s="18">
        <v>11.23</v>
      </c>
      <c r="N192" s="18">
        <v>12.93</v>
      </c>
      <c r="O192" s="21">
        <v>8.67</v>
      </c>
      <c r="P192" s="21">
        <v>11.78</v>
      </c>
      <c r="Q192" s="21">
        <v>11.96</v>
      </c>
      <c r="R192" s="21">
        <v>15.67</v>
      </c>
      <c r="S192" s="21">
        <v>15.78</v>
      </c>
      <c r="T192" s="21">
        <v>2.56</v>
      </c>
      <c r="U192" s="21">
        <v>8.64</v>
      </c>
      <c r="V192" s="21">
        <v>7.56</v>
      </c>
      <c r="W192" s="3">
        <f t="shared" si="19"/>
        <v>261.22261085408053</v>
      </c>
      <c r="X192" s="41"/>
      <c r="Y192" s="37"/>
      <c r="Z192" s="37"/>
      <c r="AA192" s="37"/>
    </row>
    <row r="193" spans="1:27" x14ac:dyDescent="0.25">
      <c r="A193" s="18" t="s">
        <v>187</v>
      </c>
      <c r="B193" s="1"/>
      <c r="C193" s="1"/>
      <c r="D193" s="1">
        <v>0.67028352038549965</v>
      </c>
      <c r="E193" s="1">
        <f t="shared" si="24"/>
        <v>10.119550906085117</v>
      </c>
      <c r="F193" s="1">
        <v>0.53520000000000001</v>
      </c>
      <c r="G193" s="3">
        <f t="shared" si="25"/>
        <v>7.5822401042699692</v>
      </c>
      <c r="H193" s="3">
        <f t="shared" si="22"/>
        <v>0.58715520014826916</v>
      </c>
      <c r="I193" s="14">
        <f t="shared" si="23"/>
        <v>8.5581288741988715</v>
      </c>
      <c r="J193" s="18">
        <v>5.6</v>
      </c>
      <c r="K193" s="18">
        <v>7.22</v>
      </c>
      <c r="L193" s="18">
        <v>7.38</v>
      </c>
      <c r="M193" s="18">
        <v>7.74</v>
      </c>
      <c r="N193" s="18">
        <v>14.72</v>
      </c>
      <c r="O193" s="21">
        <v>12.8</v>
      </c>
      <c r="P193" s="21">
        <v>10.52</v>
      </c>
      <c r="Q193" s="21">
        <v>9.99</v>
      </c>
      <c r="R193" s="21">
        <v>13.21</v>
      </c>
      <c r="S193" s="21">
        <v>5.0199999999999996</v>
      </c>
      <c r="T193" s="21">
        <v>4.3499999999999996</v>
      </c>
      <c r="U193" s="21">
        <v>3.71</v>
      </c>
      <c r="V193" s="21">
        <v>1.1299999999999999</v>
      </c>
      <c r="W193" s="3">
        <f t="shared" si="19"/>
        <v>168.12191182298517</v>
      </c>
      <c r="X193" s="41"/>
      <c r="Y193" s="37"/>
      <c r="Z193" s="37"/>
      <c r="AA193" s="37"/>
    </row>
    <row r="194" spans="1:27" x14ac:dyDescent="0.25">
      <c r="A194" s="53" t="s">
        <v>188</v>
      </c>
      <c r="B194" s="1"/>
      <c r="C194" s="1"/>
      <c r="D194" s="1">
        <v>2.1974771304265769E-2</v>
      </c>
      <c r="E194" s="1">
        <f t="shared" si="24"/>
        <v>0.33176232161459324</v>
      </c>
      <c r="F194" s="1"/>
      <c r="G194" s="3"/>
      <c r="H194" s="3">
        <f t="shared" si="22"/>
        <v>8.4518351170252953E-3</v>
      </c>
      <c r="I194" s="14">
        <f t="shared" si="23"/>
        <v>0.1276008929286897</v>
      </c>
      <c r="J194" s="18">
        <v>4.58</v>
      </c>
      <c r="K194" s="18">
        <v>8.42</v>
      </c>
      <c r="L194" s="18">
        <v>12.96</v>
      </c>
      <c r="M194" s="18">
        <v>7.64</v>
      </c>
      <c r="N194" s="18">
        <v>10.67</v>
      </c>
      <c r="O194" s="21"/>
      <c r="P194" s="21"/>
      <c r="Q194" s="21"/>
      <c r="R194" s="21"/>
      <c r="S194" s="21"/>
      <c r="T194" s="21"/>
      <c r="U194" s="21"/>
      <c r="V194" s="21"/>
      <c r="W194" s="3">
        <f t="shared" si="19"/>
        <v>52.576034475675158</v>
      </c>
      <c r="X194" s="41"/>
      <c r="Y194" s="37"/>
      <c r="Z194" s="37"/>
      <c r="AA194" s="37"/>
    </row>
    <row r="195" spans="1:27" x14ac:dyDescent="0.25">
      <c r="A195" s="18" t="s">
        <v>189</v>
      </c>
      <c r="B195" s="1"/>
      <c r="C195" s="1"/>
      <c r="D195" s="1">
        <v>9.9698223970961564E-2</v>
      </c>
      <c r="E195" s="1">
        <f t="shared" si="24"/>
        <v>1.5051858236648463</v>
      </c>
      <c r="F195" s="1">
        <v>5.7299999999999997E-2</v>
      </c>
      <c r="G195" s="3">
        <f t="shared" si="25"/>
        <v>0.81177570623069717</v>
      </c>
      <c r="H195" s="3">
        <f t="shared" si="22"/>
        <v>7.3607009219600603E-2</v>
      </c>
      <c r="I195" s="14">
        <f t="shared" si="23"/>
        <v>1.0784719052438314</v>
      </c>
      <c r="J195" s="18">
        <v>7.48</v>
      </c>
      <c r="K195" s="18">
        <v>8.52</v>
      </c>
      <c r="L195" s="18">
        <v>9.6300000000000008</v>
      </c>
      <c r="M195" s="18">
        <v>9.81</v>
      </c>
      <c r="N195" s="18">
        <v>7.87</v>
      </c>
      <c r="O195" s="21">
        <v>9.23</v>
      </c>
      <c r="P195" s="21">
        <v>8.4499999999999993</v>
      </c>
      <c r="Q195" s="21">
        <v>8.86</v>
      </c>
      <c r="R195" s="21">
        <v>9.89</v>
      </c>
      <c r="S195" s="21">
        <v>8.09</v>
      </c>
      <c r="T195" s="21">
        <v>3.05</v>
      </c>
      <c r="U195" s="21">
        <v>2.37</v>
      </c>
      <c r="V195" s="21">
        <v>2.11</v>
      </c>
      <c r="W195" s="3">
        <f t="shared" si="19"/>
        <v>149.90900940235025</v>
      </c>
      <c r="X195" s="37"/>
      <c r="Y195" s="37"/>
      <c r="Z195" s="37"/>
      <c r="AA195" s="37"/>
    </row>
    <row r="196" spans="1:27" x14ac:dyDescent="0.25">
      <c r="A196" s="18" t="s">
        <v>190</v>
      </c>
      <c r="B196" s="1"/>
      <c r="C196" s="1"/>
      <c r="D196" s="1">
        <v>0.2901452413763308</v>
      </c>
      <c r="E196" s="1">
        <f t="shared" si="24"/>
        <v>4.3804441717103142</v>
      </c>
      <c r="F196" s="1">
        <v>0.248</v>
      </c>
      <c r="G196" s="3">
        <f t="shared" si="25"/>
        <v>3.5134445924120925</v>
      </c>
      <c r="H196" s="3">
        <f t="shared" si="22"/>
        <v>0.26420970822166567</v>
      </c>
      <c r="I196" s="14">
        <f t="shared" si="23"/>
        <v>3.8469059690652547</v>
      </c>
      <c r="J196" s="18">
        <v>7.23</v>
      </c>
      <c r="K196" s="18">
        <v>9.0399999999999991</v>
      </c>
      <c r="L196" s="18">
        <v>2.57</v>
      </c>
      <c r="M196" s="18">
        <v>7.79</v>
      </c>
      <c r="N196" s="18">
        <v>6.93</v>
      </c>
      <c r="O196" s="21">
        <v>7.5</v>
      </c>
      <c r="P196" s="21">
        <v>4.45</v>
      </c>
      <c r="Q196" s="21">
        <v>10.25</v>
      </c>
      <c r="R196" s="21">
        <v>10.08</v>
      </c>
      <c r="S196" s="21">
        <v>7.86</v>
      </c>
      <c r="T196" s="21">
        <v>4.67</v>
      </c>
      <c r="U196" s="21">
        <v>4.2699999999999996</v>
      </c>
      <c r="V196" s="21">
        <v>3.86</v>
      </c>
      <c r="W196" s="3">
        <f t="shared" si="19"/>
        <v>130.3004585033093</v>
      </c>
      <c r="X196" s="37"/>
      <c r="Y196" s="37"/>
      <c r="Z196" s="37"/>
      <c r="AA196" s="37"/>
    </row>
    <row r="197" spans="1:27" x14ac:dyDescent="0.25">
      <c r="A197" s="54"/>
      <c r="B197" s="55"/>
      <c r="C197" s="55"/>
      <c r="D197" s="55"/>
      <c r="E197" s="56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7"/>
      <c r="V197" s="58"/>
      <c r="W197" s="59"/>
      <c r="X197" s="37"/>
      <c r="Y197" s="37"/>
      <c r="Z197" s="37"/>
      <c r="AA197" s="37"/>
    </row>
    <row r="198" spans="1:27" x14ac:dyDescent="0.25">
      <c r="A198" s="60"/>
      <c r="B198" s="82"/>
      <c r="C198" s="82"/>
      <c r="D198" s="126" t="s">
        <v>247</v>
      </c>
      <c r="E198" s="127"/>
      <c r="F198" s="128"/>
      <c r="G198" s="54"/>
      <c r="H198" s="54"/>
      <c r="I198" s="54"/>
      <c r="T198" s="54"/>
      <c r="U198" s="54"/>
      <c r="V198" s="54"/>
    </row>
    <row r="199" spans="1:27" x14ac:dyDescent="0.25">
      <c r="A199" s="26"/>
      <c r="B199" s="83"/>
      <c r="C199" s="83"/>
      <c r="D199" s="126" t="s">
        <v>248</v>
      </c>
      <c r="E199" s="127"/>
      <c r="F199" s="128"/>
    </row>
    <row r="200" spans="1:27" x14ac:dyDescent="0.25">
      <c r="A200" s="61"/>
      <c r="B200" s="84"/>
      <c r="C200" s="84"/>
      <c r="D200" s="126" t="s">
        <v>235</v>
      </c>
      <c r="E200" s="127"/>
      <c r="F200" s="128"/>
      <c r="J200" s="54"/>
      <c r="K200" s="54"/>
      <c r="L200" s="54"/>
      <c r="M200" s="54"/>
      <c r="N200" s="54"/>
    </row>
    <row r="201" spans="1:27" x14ac:dyDescent="0.25">
      <c r="A201" s="120" t="s">
        <v>246</v>
      </c>
      <c r="B201" s="120"/>
      <c r="C201" s="120"/>
      <c r="D201" s="120"/>
      <c r="E201" s="120"/>
      <c r="F201" s="120"/>
    </row>
  </sheetData>
  <mergeCells count="15">
    <mergeCell ref="W1:W2"/>
    <mergeCell ref="D198:F198"/>
    <mergeCell ref="D199:F199"/>
    <mergeCell ref="D200:F200"/>
    <mergeCell ref="A1:A2"/>
    <mergeCell ref="D1:D2"/>
    <mergeCell ref="F1:F2"/>
    <mergeCell ref="E1:E2"/>
    <mergeCell ref="B1:B2"/>
    <mergeCell ref="C1:C2"/>
    <mergeCell ref="A201:F201"/>
    <mergeCell ref="G1:G2"/>
    <mergeCell ref="H1:H2"/>
    <mergeCell ref="I1:I2"/>
    <mergeCell ref="J1:V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42B9-F489-4D38-80B1-4E5D505FFD77}">
  <dimension ref="A1:W36"/>
  <sheetViews>
    <sheetView topLeftCell="B1" workbookViewId="0">
      <selection sqref="A1:A2"/>
    </sheetView>
  </sheetViews>
  <sheetFormatPr defaultRowHeight="15" x14ac:dyDescent="0.25"/>
  <cols>
    <col min="1" max="1" width="40" style="34" bestFit="1" customWidth="1"/>
    <col min="2" max="2" width="16" style="62" bestFit="1" customWidth="1"/>
    <col min="3" max="3" width="13.28515625" style="62" bestFit="1" customWidth="1"/>
    <col min="4" max="4" width="16" style="62" bestFit="1" customWidth="1"/>
    <col min="5" max="5" width="13.28515625" style="34" bestFit="1" customWidth="1"/>
    <col min="6" max="7" width="8.42578125" style="34" bestFit="1" customWidth="1"/>
    <col min="8" max="13" width="7.28515625" style="34" bestFit="1" customWidth="1"/>
    <col min="14" max="15" width="7.7109375" style="34" bestFit="1" customWidth="1"/>
    <col min="16" max="18" width="7.28515625" style="34" bestFit="1" customWidth="1"/>
    <col min="19" max="19" width="10.5703125" style="34" bestFit="1" customWidth="1"/>
    <col min="20" max="20" width="18.85546875" style="34" customWidth="1"/>
    <col min="21" max="21" width="17.42578125" style="34" customWidth="1"/>
    <col min="22" max="22" width="9.5703125" style="34" bestFit="1" customWidth="1"/>
    <col min="23" max="16384" width="9.140625" style="34"/>
  </cols>
  <sheetData>
    <row r="1" spans="1:23" x14ac:dyDescent="0.25">
      <c r="A1" s="135" t="s">
        <v>237</v>
      </c>
      <c r="B1" s="131" t="s">
        <v>238</v>
      </c>
      <c r="C1" s="121" t="s">
        <v>241</v>
      </c>
      <c r="D1" s="131" t="s">
        <v>239</v>
      </c>
      <c r="E1" s="121" t="s">
        <v>242</v>
      </c>
      <c r="F1" s="136" t="s">
        <v>244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22" t="s">
        <v>249</v>
      </c>
    </row>
    <row r="2" spans="1:23" x14ac:dyDescent="0.25">
      <c r="A2" s="135"/>
      <c r="B2" s="131"/>
      <c r="C2" s="121"/>
      <c r="D2" s="131"/>
      <c r="E2" s="121"/>
      <c r="F2" s="35">
        <v>2007</v>
      </c>
      <c r="G2" s="36">
        <v>2008</v>
      </c>
      <c r="H2" s="36">
        <v>2009</v>
      </c>
      <c r="I2" s="36">
        <v>2010</v>
      </c>
      <c r="J2" s="36">
        <v>2011</v>
      </c>
      <c r="K2" s="36">
        <v>2012</v>
      </c>
      <c r="L2" s="36">
        <v>2013</v>
      </c>
      <c r="M2" s="36">
        <v>2014</v>
      </c>
      <c r="N2" s="36">
        <v>2015</v>
      </c>
      <c r="O2" s="36">
        <v>2016</v>
      </c>
      <c r="P2" s="36">
        <v>2017</v>
      </c>
      <c r="Q2" s="36">
        <v>2018</v>
      </c>
      <c r="R2" s="63">
        <v>2019</v>
      </c>
      <c r="S2" s="122"/>
      <c r="T2" s="37"/>
      <c r="U2" s="37"/>
      <c r="V2" s="37"/>
      <c r="W2" s="37"/>
    </row>
    <row r="3" spans="1:23" x14ac:dyDescent="0.25">
      <c r="A3" s="38" t="s">
        <v>212</v>
      </c>
      <c r="B3" s="1">
        <v>22.141749469295004</v>
      </c>
      <c r="C3" s="1"/>
      <c r="D3" s="1">
        <v>22.082799999999999</v>
      </c>
      <c r="E3" s="3"/>
      <c r="F3" s="38">
        <v>10.79</v>
      </c>
      <c r="G3" s="38">
        <v>11.11</v>
      </c>
      <c r="H3" s="38">
        <v>3.18</v>
      </c>
      <c r="I3" s="38">
        <v>10.39</v>
      </c>
      <c r="J3" s="38">
        <v>7.18</v>
      </c>
      <c r="K3" s="3">
        <v>9.86</v>
      </c>
      <c r="L3" s="3">
        <v>8.48</v>
      </c>
      <c r="M3" s="3">
        <v>8.0299999999999994</v>
      </c>
      <c r="N3" s="3">
        <v>12.03</v>
      </c>
      <c r="O3" s="3">
        <v>8.6199999999999992</v>
      </c>
      <c r="P3" s="3">
        <v>-1.87</v>
      </c>
      <c r="Q3" s="3">
        <v>4.04</v>
      </c>
      <c r="R3" s="3">
        <v>6.37</v>
      </c>
      <c r="S3" s="3">
        <f>(100*(1+F3/100)*(1+G3/100)*(1+H3/100)*(1+I3/100)*(1+J3/100)*(1+K3/100)*(1+L3/100)*(1+M3/100)*(1+N3/100)*(1+O3/100)*(1+P3/100)*(1+Q3/100)*(1+R3/100))-100</f>
        <v>155.67708303566533</v>
      </c>
      <c r="T3" s="39"/>
      <c r="U3" s="37"/>
      <c r="V3" s="37"/>
      <c r="W3" s="37"/>
    </row>
    <row r="4" spans="1:23" x14ac:dyDescent="0.25">
      <c r="A4" s="7" t="s">
        <v>0</v>
      </c>
      <c r="B4" s="64">
        <v>15.518100587975153</v>
      </c>
      <c r="C4" s="9">
        <v>100</v>
      </c>
      <c r="D4" s="9">
        <v>15.0242</v>
      </c>
      <c r="E4" s="14">
        <v>100</v>
      </c>
      <c r="F4" s="7">
        <v>12.39</v>
      </c>
      <c r="G4" s="7">
        <v>10.68</v>
      </c>
      <c r="H4" s="7">
        <v>0.88</v>
      </c>
      <c r="I4" s="7">
        <v>10.7</v>
      </c>
      <c r="J4" s="7">
        <v>5.43</v>
      </c>
      <c r="K4" s="38">
        <v>10.039999999999999</v>
      </c>
      <c r="L4" s="38">
        <v>7.64</v>
      </c>
      <c r="M4" s="38">
        <v>7.1</v>
      </c>
      <c r="N4" s="38">
        <v>12.92</v>
      </c>
      <c r="O4" s="38">
        <v>9.36</v>
      </c>
      <c r="P4" s="38">
        <v>-4.8499999999999996</v>
      </c>
      <c r="Q4" s="38">
        <v>4.53</v>
      </c>
      <c r="R4" s="38">
        <v>7.84</v>
      </c>
      <c r="S4" s="3">
        <f t="shared" ref="S4:S10" si="0">(100*(1+F4/100)*(1+G4/100)*(1+H4/100)*(1+I4/100)*(1+J4/100)*(1+K4/100)*(1+L4/100)*(1+M4/100)*(1+N4/100)*(1+O4/100)*(1+P4/100)*(1+Q4/100)*(1+R4/100))-100</f>
        <v>146.08574526118795</v>
      </c>
      <c r="T4" s="41"/>
      <c r="U4" s="37"/>
      <c r="V4" s="37"/>
      <c r="W4" s="37"/>
    </row>
    <row r="5" spans="1:23" x14ac:dyDescent="0.25">
      <c r="A5" s="10" t="s">
        <v>164</v>
      </c>
      <c r="B5" s="1">
        <v>1.2364497435944133</v>
      </c>
      <c r="C5" s="1">
        <f>B5/$B$4*100</f>
        <v>7.9677904946210232</v>
      </c>
      <c r="D5" s="1">
        <v>1.0944</v>
      </c>
      <c r="E5" s="1">
        <f t="shared" ref="E5:E20" si="1">D5/$D$4*100</f>
        <v>7.2842480797646463</v>
      </c>
      <c r="F5" s="10">
        <v>34.44</v>
      </c>
      <c r="G5" s="10">
        <v>11.62</v>
      </c>
      <c r="H5" s="10">
        <v>-23.25</v>
      </c>
      <c r="I5" s="10">
        <v>17.93</v>
      </c>
      <c r="J5" s="10">
        <v>-5.21</v>
      </c>
      <c r="K5" s="65">
        <v>34.909999999999997</v>
      </c>
      <c r="L5" s="65">
        <v>-6.24</v>
      </c>
      <c r="M5" s="65">
        <v>3.69</v>
      </c>
      <c r="N5" s="65">
        <v>13.74</v>
      </c>
      <c r="O5" s="65">
        <v>31.19</v>
      </c>
      <c r="P5" s="65">
        <v>-24.55</v>
      </c>
      <c r="Q5" s="65">
        <v>3.47</v>
      </c>
      <c r="R5" s="65">
        <v>12.92</v>
      </c>
      <c r="S5" s="1">
        <f t="shared" si="0"/>
        <v>122.12265813883639</v>
      </c>
      <c r="T5" s="41"/>
      <c r="V5" s="66"/>
      <c r="W5" s="37"/>
    </row>
    <row r="6" spans="1:23" x14ac:dyDescent="0.25">
      <c r="A6" s="10" t="s">
        <v>165</v>
      </c>
      <c r="B6" s="1">
        <v>0.74014772948439411</v>
      </c>
      <c r="C6" s="1">
        <f t="shared" ref="C6:C10" si="2">B6/$B$4*100</f>
        <v>4.7695768260319724</v>
      </c>
      <c r="D6" s="1">
        <v>0.65580000000000005</v>
      </c>
      <c r="E6" s="1">
        <f t="shared" si="1"/>
        <v>4.3649578679730041</v>
      </c>
      <c r="F6" s="10">
        <v>9.07</v>
      </c>
      <c r="G6" s="10">
        <v>12.52</v>
      </c>
      <c r="H6" s="10">
        <v>-3.15</v>
      </c>
      <c r="I6" s="10">
        <v>9.08</v>
      </c>
      <c r="J6" s="10">
        <v>1.64</v>
      </c>
      <c r="K6" s="65">
        <v>17.79</v>
      </c>
      <c r="L6" s="65">
        <v>19.170000000000002</v>
      </c>
      <c r="M6" s="65">
        <v>-6.73</v>
      </c>
      <c r="N6" s="65">
        <v>8.61</v>
      </c>
      <c r="O6" s="65">
        <v>17.23</v>
      </c>
      <c r="P6" s="65">
        <v>-4.1100000000000003</v>
      </c>
      <c r="Q6" s="65">
        <v>3.36</v>
      </c>
      <c r="R6" s="65">
        <v>-1.46</v>
      </c>
      <c r="S6" s="1">
        <f t="shared" si="0"/>
        <v>114.54022962697135</v>
      </c>
      <c r="T6" s="41"/>
      <c r="V6" s="66"/>
      <c r="W6" s="37"/>
    </row>
    <row r="7" spans="1:23" x14ac:dyDescent="0.25">
      <c r="A7" s="10" t="s">
        <v>166</v>
      </c>
      <c r="B7" s="1">
        <v>0.57248782713200252</v>
      </c>
      <c r="C7" s="1">
        <f t="shared" si="2"/>
        <v>3.6891617236688012</v>
      </c>
      <c r="D7" s="1">
        <v>0.61399999999999999</v>
      </c>
      <c r="E7" s="1">
        <f t="shared" si="1"/>
        <v>4.0867400593708814</v>
      </c>
      <c r="F7" s="10">
        <v>25.8</v>
      </c>
      <c r="G7" s="10">
        <v>20.260000000000002</v>
      </c>
      <c r="H7" s="10">
        <v>20.85</v>
      </c>
      <c r="I7" s="10">
        <v>-23.2</v>
      </c>
      <c r="J7" s="10">
        <v>15.02</v>
      </c>
      <c r="K7" s="65">
        <v>25.81</v>
      </c>
      <c r="L7" s="65">
        <v>13.98</v>
      </c>
      <c r="M7" s="65">
        <v>4.93</v>
      </c>
      <c r="N7" s="65">
        <v>40.909999999999997</v>
      </c>
      <c r="O7" s="65">
        <v>-26.55</v>
      </c>
      <c r="P7" s="65">
        <v>-4.43</v>
      </c>
      <c r="Q7" s="65">
        <v>39.68</v>
      </c>
      <c r="R7" s="65">
        <v>-15.15</v>
      </c>
      <c r="S7" s="1">
        <f t="shared" si="0"/>
        <v>184.8838570039232</v>
      </c>
      <c r="T7" s="41"/>
      <c r="V7" s="66"/>
      <c r="W7" s="37"/>
    </row>
    <row r="8" spans="1:23" x14ac:dyDescent="0.25">
      <c r="A8" s="10" t="s">
        <v>167</v>
      </c>
      <c r="B8" s="1">
        <v>0.8736727748945381</v>
      </c>
      <c r="C8" s="1">
        <f t="shared" si="2"/>
        <v>5.6300239191099184</v>
      </c>
      <c r="D8" s="1">
        <v>0.75309999999999999</v>
      </c>
      <c r="E8" s="1">
        <f t="shared" si="1"/>
        <v>5.0125797047430147</v>
      </c>
      <c r="F8" s="10">
        <v>-13.61</v>
      </c>
      <c r="G8" s="10">
        <v>8.5299999999999994</v>
      </c>
      <c r="H8" s="10">
        <v>31.43</v>
      </c>
      <c r="I8" s="10">
        <v>15.89</v>
      </c>
      <c r="J8" s="10">
        <v>3.74</v>
      </c>
      <c r="K8" s="65">
        <v>-0.65</v>
      </c>
      <c r="L8" s="65">
        <v>-2.66</v>
      </c>
      <c r="M8" s="65">
        <v>4.03</v>
      </c>
      <c r="N8" s="65">
        <v>20.48</v>
      </c>
      <c r="O8" s="65">
        <v>19.649999999999999</v>
      </c>
      <c r="P8" s="65">
        <v>-12.79</v>
      </c>
      <c r="Q8" s="65">
        <v>-3.39</v>
      </c>
      <c r="R8" s="65">
        <v>2.81</v>
      </c>
      <c r="S8" s="1">
        <f t="shared" si="0"/>
        <v>86.109778751458322</v>
      </c>
      <c r="T8" s="41"/>
      <c r="V8" s="66"/>
      <c r="W8" s="37"/>
    </row>
    <row r="9" spans="1:23" x14ac:dyDescent="0.25">
      <c r="A9" s="10" t="s">
        <v>168</v>
      </c>
      <c r="B9" s="1">
        <v>0.16823123441822732</v>
      </c>
      <c r="C9" s="1">
        <f t="shared" si="2"/>
        <v>1.0840968162597702</v>
      </c>
      <c r="D9" s="1">
        <v>0.17530000000000001</v>
      </c>
      <c r="E9" s="1">
        <f t="shared" si="1"/>
        <v>1.1667842547356932</v>
      </c>
      <c r="F9" s="10">
        <v>17.03</v>
      </c>
      <c r="G9" s="10">
        <v>3.08</v>
      </c>
      <c r="H9" s="10">
        <v>17.87</v>
      </c>
      <c r="I9" s="10">
        <v>-1.88</v>
      </c>
      <c r="J9" s="10">
        <v>11.66</v>
      </c>
      <c r="K9" s="65">
        <v>16.760000000000002</v>
      </c>
      <c r="L9" s="65">
        <v>12.32</v>
      </c>
      <c r="M9" s="65">
        <v>7.23</v>
      </c>
      <c r="N9" s="65">
        <v>19.649999999999999</v>
      </c>
      <c r="O9" s="65">
        <v>-4.9400000000000004</v>
      </c>
      <c r="P9" s="65">
        <v>0.88</v>
      </c>
      <c r="Q9" s="65">
        <v>10.79</v>
      </c>
      <c r="R9" s="65">
        <v>2.88</v>
      </c>
      <c r="S9" s="1">
        <f t="shared" si="0"/>
        <v>186.51321173188819</v>
      </c>
      <c r="T9" s="41"/>
      <c r="V9" s="66"/>
      <c r="W9" s="37"/>
    </row>
    <row r="10" spans="1:23" x14ac:dyDescent="0.25">
      <c r="A10" s="10" t="s">
        <v>169</v>
      </c>
      <c r="B10" s="1">
        <v>0.79501050035749943</v>
      </c>
      <c r="C10" s="1">
        <f t="shared" si="2"/>
        <v>5.1231173290212233</v>
      </c>
      <c r="D10" s="1">
        <v>0.80930000000000002</v>
      </c>
      <c r="E10" s="1">
        <f t="shared" si="1"/>
        <v>5.3866428828157238</v>
      </c>
      <c r="F10" s="10">
        <v>5.8</v>
      </c>
      <c r="G10" s="10">
        <v>6.65</v>
      </c>
      <c r="H10" s="10">
        <v>9.5500000000000007</v>
      </c>
      <c r="I10" s="10">
        <v>5.86</v>
      </c>
      <c r="J10" s="10">
        <v>2.97</v>
      </c>
      <c r="K10" s="65">
        <v>11.74</v>
      </c>
      <c r="L10" s="65">
        <v>18.96</v>
      </c>
      <c r="M10" s="65">
        <v>6.41</v>
      </c>
      <c r="N10" s="65">
        <v>15.23</v>
      </c>
      <c r="O10" s="65">
        <v>22.67</v>
      </c>
      <c r="P10" s="65">
        <v>-16.52</v>
      </c>
      <c r="Q10" s="65">
        <v>14.1</v>
      </c>
      <c r="R10" s="65">
        <v>7.25</v>
      </c>
      <c r="S10" s="1">
        <f t="shared" si="0"/>
        <v>175.20916353031197</v>
      </c>
      <c r="T10" s="41"/>
      <c r="V10" s="66"/>
      <c r="W10" s="37"/>
    </row>
    <row r="11" spans="1:23" x14ac:dyDescent="0.25">
      <c r="A11" s="10" t="s">
        <v>170</v>
      </c>
      <c r="B11" s="1">
        <v>1.8907868550496671</v>
      </c>
      <c r="C11" s="1">
        <f t="shared" ref="C11:C15" si="3">B11/$B$4*100</f>
        <v>12.184396178710312</v>
      </c>
      <c r="D11" s="1">
        <v>2.4453</v>
      </c>
      <c r="E11" s="1">
        <f t="shared" si="1"/>
        <v>16.275741803224129</v>
      </c>
      <c r="F11" s="10">
        <v>22.15</v>
      </c>
      <c r="G11" s="10">
        <v>24.02</v>
      </c>
      <c r="H11" s="10">
        <v>-5.33</v>
      </c>
      <c r="I11" s="10">
        <v>29.64</v>
      </c>
      <c r="J11" s="10">
        <v>3.6</v>
      </c>
      <c r="K11" s="65">
        <v>-0.67</v>
      </c>
      <c r="L11" s="65">
        <v>4.57</v>
      </c>
      <c r="M11" s="65">
        <v>22.21</v>
      </c>
      <c r="N11" s="65">
        <v>12.48</v>
      </c>
      <c r="O11" s="65">
        <v>3.01</v>
      </c>
      <c r="P11" s="65">
        <v>-2.5</v>
      </c>
      <c r="Q11" s="65">
        <v>2.25</v>
      </c>
      <c r="R11" s="65">
        <v>32.4</v>
      </c>
      <c r="S11" s="1">
        <f t="shared" ref="S11:S15" si="4">(100*(1+F11/100)*(1+G11/100)*(1+H11/100)*(1+I11/100)*(1+J11/100)*(1+K11/100)*(1+L11/100)*(1+M11/100)*(1+N11/100)*(1+O11/100)*(1+P11/100)*(1+Q11/100)*(1+R11/100))-100</f>
        <v>273.93942261690592</v>
      </c>
      <c r="T11" s="41"/>
      <c r="V11" s="66"/>
      <c r="W11" s="37"/>
    </row>
    <row r="12" spans="1:23" x14ac:dyDescent="0.25">
      <c r="A12" s="10" t="s">
        <v>171</v>
      </c>
      <c r="B12" s="1">
        <v>0.26087901947114095</v>
      </c>
      <c r="C12" s="1">
        <f t="shared" si="3"/>
        <v>1.6811272616269413</v>
      </c>
      <c r="D12" s="1">
        <v>0.25769999999999998</v>
      </c>
      <c r="E12" s="1">
        <f t="shared" si="1"/>
        <v>1.7152327578173878</v>
      </c>
      <c r="F12" s="10">
        <v>2.2400000000000002</v>
      </c>
      <c r="G12" s="10">
        <v>8.7200000000000006</v>
      </c>
      <c r="H12" s="10">
        <v>8.0500000000000007</v>
      </c>
      <c r="I12" s="10">
        <v>9.35</v>
      </c>
      <c r="J12" s="10">
        <v>10.35</v>
      </c>
      <c r="K12" s="65">
        <v>11.78</v>
      </c>
      <c r="L12" s="65">
        <v>7.25</v>
      </c>
      <c r="M12" s="65">
        <v>9.75</v>
      </c>
      <c r="N12" s="65">
        <v>10.75</v>
      </c>
      <c r="O12" s="65">
        <v>8.98</v>
      </c>
      <c r="P12" s="65">
        <v>2.67</v>
      </c>
      <c r="Q12" s="65">
        <v>2.94</v>
      </c>
      <c r="R12" s="65">
        <v>1.74</v>
      </c>
      <c r="S12" s="1">
        <f t="shared" si="4"/>
        <v>147.46974645918121</v>
      </c>
      <c r="T12" s="41"/>
      <c r="V12" s="66"/>
      <c r="W12" s="37"/>
    </row>
    <row r="13" spans="1:23" x14ac:dyDescent="0.25">
      <c r="A13" s="10" t="s">
        <v>172</v>
      </c>
      <c r="B13" s="1">
        <v>0.69747456378514572</v>
      </c>
      <c r="C13" s="1">
        <f t="shared" si="3"/>
        <v>4.494587206926683</v>
      </c>
      <c r="D13" s="1">
        <v>0.76239999999999997</v>
      </c>
      <c r="E13" s="1">
        <f t="shared" si="1"/>
        <v>5.0744798391927688</v>
      </c>
      <c r="F13" s="10">
        <v>7.5</v>
      </c>
      <c r="G13" s="10">
        <v>15.08</v>
      </c>
      <c r="H13" s="10">
        <v>-1.24</v>
      </c>
      <c r="I13" s="10">
        <v>10.130000000000001</v>
      </c>
      <c r="J13" s="10">
        <v>5.62</v>
      </c>
      <c r="K13" s="65">
        <v>13.47</v>
      </c>
      <c r="L13" s="65">
        <v>5.85</v>
      </c>
      <c r="M13" s="65">
        <v>9.09</v>
      </c>
      <c r="N13" s="65">
        <v>8.99</v>
      </c>
      <c r="O13" s="65">
        <v>5.76</v>
      </c>
      <c r="P13" s="65">
        <v>-0.53</v>
      </c>
      <c r="Q13" s="65">
        <v>0.35</v>
      </c>
      <c r="R13" s="65">
        <v>5.24</v>
      </c>
      <c r="S13" s="1">
        <f t="shared" si="4"/>
        <v>125.47401013346479</v>
      </c>
      <c r="T13" s="41"/>
      <c r="V13" s="66"/>
      <c r="W13" s="37"/>
    </row>
    <row r="14" spans="1:23" x14ac:dyDescent="0.25">
      <c r="A14" s="10" t="s">
        <v>173</v>
      </c>
      <c r="B14" s="1">
        <v>1.1838995700610941</v>
      </c>
      <c r="C14" s="1">
        <f t="shared" si="3"/>
        <v>7.629152571536288</v>
      </c>
      <c r="D14" s="1">
        <v>1.0680000000000001</v>
      </c>
      <c r="E14" s="1">
        <f t="shared" si="1"/>
        <v>7.1085315690685702</v>
      </c>
      <c r="F14" s="10">
        <v>15.63</v>
      </c>
      <c r="G14" s="10">
        <v>8.23</v>
      </c>
      <c r="H14" s="10">
        <v>-1.61</v>
      </c>
      <c r="I14" s="10">
        <v>10.1</v>
      </c>
      <c r="J14" s="10">
        <v>5.38</v>
      </c>
      <c r="K14" s="65">
        <v>12.78</v>
      </c>
      <c r="L14" s="65">
        <v>7.51</v>
      </c>
      <c r="M14" s="65">
        <v>2.69</v>
      </c>
      <c r="N14" s="65">
        <v>10.64</v>
      </c>
      <c r="O14" s="65">
        <v>6.73</v>
      </c>
      <c r="P14" s="65">
        <v>-5.08</v>
      </c>
      <c r="Q14" s="65">
        <v>3.08</v>
      </c>
      <c r="R14" s="65">
        <v>13.81</v>
      </c>
      <c r="S14" s="1">
        <f t="shared" si="4"/>
        <v>133.90257511340164</v>
      </c>
      <c r="T14" s="41"/>
      <c r="V14" s="66"/>
      <c r="W14" s="37"/>
    </row>
    <row r="15" spans="1:23" x14ac:dyDescent="0.25">
      <c r="A15" s="10" t="s">
        <v>174</v>
      </c>
      <c r="B15" s="1">
        <v>2.1012637601786515</v>
      </c>
      <c r="C15" s="1">
        <f t="shared" si="3"/>
        <v>13.54072779890925</v>
      </c>
      <c r="D15" s="1">
        <v>1.8436999999999999</v>
      </c>
      <c r="E15" s="1">
        <f t="shared" si="1"/>
        <v>12.271535256452921</v>
      </c>
      <c r="F15" s="10">
        <v>19.79</v>
      </c>
      <c r="G15" s="10">
        <v>0.68</v>
      </c>
      <c r="H15" s="10">
        <v>-0.45</v>
      </c>
      <c r="I15" s="10">
        <v>11.42</v>
      </c>
      <c r="J15" s="10">
        <v>8.07</v>
      </c>
      <c r="K15" s="65">
        <v>5.73</v>
      </c>
      <c r="L15" s="65">
        <v>15.97</v>
      </c>
      <c r="M15" s="65">
        <v>1.07</v>
      </c>
      <c r="N15" s="65">
        <v>7.22</v>
      </c>
      <c r="O15" s="65">
        <v>15.13</v>
      </c>
      <c r="P15" s="65">
        <v>-5.85</v>
      </c>
      <c r="Q15" s="65">
        <v>6.22</v>
      </c>
      <c r="R15" s="65">
        <v>1.88</v>
      </c>
      <c r="S15" s="1">
        <f t="shared" si="4"/>
        <v>125.33017920466662</v>
      </c>
      <c r="T15" s="41"/>
      <c r="V15" s="66"/>
      <c r="W15" s="37"/>
    </row>
    <row r="16" spans="1:23" x14ac:dyDescent="0.25">
      <c r="A16" s="10" t="s">
        <v>175</v>
      </c>
      <c r="B16" s="1">
        <v>2.1962053676420288</v>
      </c>
      <c r="C16" s="1">
        <f t="shared" ref="C16:C20" si="5">B16/$B$4*100</f>
        <v>14.152539836891185</v>
      </c>
      <c r="D16" s="1">
        <v>1.8587</v>
      </c>
      <c r="E16" s="1">
        <f t="shared" si="1"/>
        <v>12.371374182984784</v>
      </c>
      <c r="F16" s="10">
        <v>7.19</v>
      </c>
      <c r="G16" s="10">
        <v>14.78</v>
      </c>
      <c r="H16" s="10">
        <v>-0.69</v>
      </c>
      <c r="I16" s="10">
        <v>7.12</v>
      </c>
      <c r="J16" s="10">
        <v>5.07</v>
      </c>
      <c r="K16" s="65">
        <v>8.76</v>
      </c>
      <c r="L16" s="65">
        <v>13.49</v>
      </c>
      <c r="M16" s="65">
        <v>5.42</v>
      </c>
      <c r="N16" s="65">
        <v>10.64</v>
      </c>
      <c r="O16" s="65">
        <v>6.48</v>
      </c>
      <c r="P16" s="65">
        <v>1.92</v>
      </c>
      <c r="Q16" s="65">
        <v>4.37</v>
      </c>
      <c r="R16" s="65">
        <v>0.82</v>
      </c>
      <c r="S16" s="1">
        <f t="shared" ref="S16:S32" si="6">(100*(1+F16/100)*(1+G16/100)*(1+H16/100)*(1+I16/100)*(1+J16/100)*(1+K16/100)*(1+L16/100)*(1+M16/100)*(1+N16/100)*(1+O16/100)*(1+P16/100)*(1+Q16/100)*(1+R16/100))-100</f>
        <v>126.08647227634603</v>
      </c>
      <c r="T16" s="41"/>
      <c r="V16" s="66"/>
      <c r="W16" s="37"/>
    </row>
    <row r="17" spans="1:23" x14ac:dyDescent="0.25">
      <c r="A17" s="10" t="s">
        <v>176</v>
      </c>
      <c r="B17" s="1">
        <v>0.62131262595882042</v>
      </c>
      <c r="C17" s="1">
        <f t="shared" si="5"/>
        <v>4.0037930056998752</v>
      </c>
      <c r="D17" s="1">
        <v>0.50029999999999997</v>
      </c>
      <c r="E17" s="1">
        <f t="shared" si="1"/>
        <v>3.3299609962593681</v>
      </c>
      <c r="F17" s="10">
        <v>12.6</v>
      </c>
      <c r="G17" s="10">
        <v>6.24</v>
      </c>
      <c r="H17" s="10">
        <v>-2.5</v>
      </c>
      <c r="I17" s="10">
        <v>4.33</v>
      </c>
      <c r="J17" s="10">
        <v>8.3000000000000007</v>
      </c>
      <c r="K17" s="65">
        <v>19.11</v>
      </c>
      <c r="L17" s="65">
        <v>-9.92</v>
      </c>
      <c r="M17" s="65">
        <v>-0.48</v>
      </c>
      <c r="N17" s="65">
        <v>14.04</v>
      </c>
      <c r="O17" s="65">
        <v>12.48</v>
      </c>
      <c r="P17" s="65">
        <v>-2.4</v>
      </c>
      <c r="Q17" s="65">
        <v>1.45</v>
      </c>
      <c r="R17" s="65">
        <v>4.87</v>
      </c>
      <c r="S17" s="1">
        <f t="shared" si="6"/>
        <v>87.430971005262933</v>
      </c>
      <c r="T17" s="41"/>
      <c r="V17" s="66"/>
      <c r="W17" s="37"/>
    </row>
    <row r="18" spans="1:23" x14ac:dyDescent="0.25">
      <c r="A18" s="10" t="s">
        <v>177</v>
      </c>
      <c r="B18" s="1">
        <v>1.6261693713602758</v>
      </c>
      <c r="C18" s="1">
        <f t="shared" si="5"/>
        <v>10.479177926068999</v>
      </c>
      <c r="D18" s="1">
        <v>1.6520999999999999</v>
      </c>
      <c r="E18" s="1">
        <f t="shared" si="1"/>
        <v>10.996259368219272</v>
      </c>
      <c r="F18" s="10">
        <v>5.5</v>
      </c>
      <c r="G18" s="10">
        <v>3.79</v>
      </c>
      <c r="H18" s="10">
        <v>6.05</v>
      </c>
      <c r="I18" s="10">
        <v>5.82</v>
      </c>
      <c r="J18" s="10">
        <v>11.77</v>
      </c>
      <c r="K18" s="65">
        <v>10.53</v>
      </c>
      <c r="L18" s="65">
        <v>5.24</v>
      </c>
      <c r="M18" s="65">
        <v>8.6</v>
      </c>
      <c r="N18" s="65">
        <v>9.6999999999999993</v>
      </c>
      <c r="O18" s="65">
        <v>11.32</v>
      </c>
      <c r="P18" s="65">
        <v>3.3</v>
      </c>
      <c r="Q18" s="65">
        <v>-0.32</v>
      </c>
      <c r="R18" s="65">
        <v>-0.47</v>
      </c>
      <c r="S18" s="1">
        <f t="shared" si="6"/>
        <v>117.14241688437673</v>
      </c>
      <c r="T18" s="41"/>
      <c r="V18" s="66"/>
      <c r="W18" s="37"/>
    </row>
    <row r="19" spans="1:23" x14ac:dyDescent="0.25">
      <c r="A19" s="10" t="s">
        <v>178</v>
      </c>
      <c r="B19" s="1">
        <v>0.15112432506052312</v>
      </c>
      <c r="C19" s="1">
        <f t="shared" si="5"/>
        <v>0.97385839332442581</v>
      </c>
      <c r="D19" s="1">
        <v>0.1701</v>
      </c>
      <c r="E19" s="1">
        <f t="shared" si="1"/>
        <v>1.1321734268713142</v>
      </c>
      <c r="F19" s="10">
        <v>1.26</v>
      </c>
      <c r="G19" s="10">
        <v>6.69</v>
      </c>
      <c r="H19" s="10">
        <v>5.27</v>
      </c>
      <c r="I19" s="10">
        <v>0.43</v>
      </c>
      <c r="J19" s="10">
        <v>-0.35</v>
      </c>
      <c r="K19" s="65">
        <v>12.01</v>
      </c>
      <c r="L19" s="65">
        <v>9.94</v>
      </c>
      <c r="M19" s="65">
        <v>3.11</v>
      </c>
      <c r="N19" s="65">
        <v>7.12</v>
      </c>
      <c r="O19" s="65">
        <v>9.81</v>
      </c>
      <c r="P19" s="65">
        <v>2.98</v>
      </c>
      <c r="Q19" s="65">
        <v>3.43</v>
      </c>
      <c r="R19" s="65">
        <v>2.36</v>
      </c>
      <c r="S19" s="1">
        <f t="shared" si="6"/>
        <v>85.337153446819116</v>
      </c>
      <c r="T19" s="41"/>
      <c r="V19" s="66"/>
      <c r="W19" s="37"/>
    </row>
    <row r="20" spans="1:23" x14ac:dyDescent="0.25">
      <c r="A20" s="32" t="s">
        <v>179</v>
      </c>
      <c r="B20" s="29">
        <v>0.40298531952673144</v>
      </c>
      <c r="C20" s="29">
        <f t="shared" si="5"/>
        <v>2.5968727115933339</v>
      </c>
      <c r="D20" s="29">
        <v>0.36399999999999999</v>
      </c>
      <c r="E20" s="29">
        <f t="shared" si="1"/>
        <v>2.422757950506516</v>
      </c>
      <c r="F20" s="32">
        <v>3.19</v>
      </c>
      <c r="G20" s="32">
        <v>7.47</v>
      </c>
      <c r="H20" s="32">
        <v>8.68</v>
      </c>
      <c r="I20" s="32">
        <v>10.23</v>
      </c>
      <c r="J20" s="32">
        <v>-0.5</v>
      </c>
      <c r="K20" s="33">
        <v>14.61</v>
      </c>
      <c r="L20" s="33">
        <v>2.1</v>
      </c>
      <c r="M20" s="33">
        <v>8.86</v>
      </c>
      <c r="N20" s="33">
        <v>21.2</v>
      </c>
      <c r="O20" s="33">
        <v>10.53</v>
      </c>
      <c r="P20" s="33">
        <v>-4.25</v>
      </c>
      <c r="Q20" s="33">
        <v>-0.34</v>
      </c>
      <c r="R20" s="33">
        <v>8.26</v>
      </c>
      <c r="S20" s="29">
        <f t="shared" si="6"/>
        <v>133.03676451759662</v>
      </c>
      <c r="T20" s="41"/>
      <c r="V20" s="66"/>
      <c r="W20" s="37"/>
    </row>
    <row r="21" spans="1:23" s="62" customFormat="1" x14ac:dyDescent="0.25">
      <c r="A21" s="32"/>
      <c r="B21" s="29"/>
      <c r="C21" s="29"/>
      <c r="D21" s="29"/>
      <c r="E21" s="29"/>
      <c r="F21" s="30"/>
      <c r="G21" s="30"/>
      <c r="H21" s="30"/>
      <c r="I21" s="30"/>
      <c r="J21" s="30"/>
      <c r="K21" s="31"/>
      <c r="L21" s="31"/>
      <c r="M21" s="31"/>
      <c r="N21" s="31"/>
      <c r="O21" s="31"/>
      <c r="P21" s="31"/>
      <c r="Q21" s="31"/>
      <c r="R21" s="31"/>
      <c r="S21" s="29"/>
      <c r="T21" s="67"/>
      <c r="V21" s="68"/>
    </row>
    <row r="22" spans="1:23" x14ac:dyDescent="0.25">
      <c r="A22" s="38" t="s">
        <v>180</v>
      </c>
      <c r="B22" s="1">
        <v>6.6236488813198502</v>
      </c>
      <c r="C22" s="1">
        <v>100</v>
      </c>
      <c r="D22" s="1">
        <v>7.0586000000000002</v>
      </c>
      <c r="E22" s="3">
        <v>100</v>
      </c>
      <c r="F22" s="10">
        <v>7.67</v>
      </c>
      <c r="G22" s="10">
        <v>11.99</v>
      </c>
      <c r="H22" s="10">
        <v>7.75</v>
      </c>
      <c r="I22" s="10">
        <v>9.81</v>
      </c>
      <c r="J22" s="10">
        <v>10.49</v>
      </c>
      <c r="K22" s="65">
        <v>9.51</v>
      </c>
      <c r="L22" s="65">
        <v>10.07</v>
      </c>
      <c r="M22" s="65">
        <v>9.7899999999999991</v>
      </c>
      <c r="N22" s="65">
        <v>10.38</v>
      </c>
      <c r="O22" s="65">
        <v>7.22</v>
      </c>
      <c r="P22" s="65">
        <v>3.83</v>
      </c>
      <c r="Q22" s="65">
        <v>3.17</v>
      </c>
      <c r="R22" s="65">
        <v>3.76</v>
      </c>
      <c r="S22" s="3">
        <f t="shared" si="6"/>
        <v>174.41893366271745</v>
      </c>
      <c r="T22" s="41"/>
      <c r="U22" s="37"/>
      <c r="V22" s="37"/>
      <c r="W22" s="37"/>
    </row>
    <row r="23" spans="1:23" x14ac:dyDescent="0.25">
      <c r="A23" s="38" t="s">
        <v>181</v>
      </c>
      <c r="B23" s="1">
        <v>6.6236488813198502</v>
      </c>
      <c r="C23" s="1">
        <v>100</v>
      </c>
      <c r="D23" s="1">
        <v>7.0586000000000002</v>
      </c>
      <c r="E23" s="3">
        <v>100</v>
      </c>
      <c r="F23" s="10">
        <v>7.67</v>
      </c>
      <c r="G23" s="10">
        <v>11.99</v>
      </c>
      <c r="H23" s="10">
        <v>7.75</v>
      </c>
      <c r="I23" s="10">
        <v>9.81</v>
      </c>
      <c r="J23" s="10">
        <v>10.49</v>
      </c>
      <c r="K23" s="65">
        <v>9.51</v>
      </c>
      <c r="L23" s="65">
        <v>10.07</v>
      </c>
      <c r="M23" s="65">
        <v>9.7899999999999991</v>
      </c>
      <c r="N23" s="65">
        <v>10.38</v>
      </c>
      <c r="O23" s="65">
        <v>7.22</v>
      </c>
      <c r="P23" s="65">
        <v>3.83</v>
      </c>
      <c r="Q23" s="65">
        <v>3.17</v>
      </c>
      <c r="R23" s="65">
        <v>3.76</v>
      </c>
      <c r="S23" s="3">
        <f t="shared" si="6"/>
        <v>174.41893366271745</v>
      </c>
      <c r="T23" s="41"/>
      <c r="U23" s="37"/>
      <c r="V23" s="37"/>
      <c r="W23" s="37"/>
    </row>
    <row r="24" spans="1:23" x14ac:dyDescent="0.25">
      <c r="A24" s="18" t="s">
        <v>182</v>
      </c>
      <c r="B24" s="1">
        <v>3.5377855731130179</v>
      </c>
      <c r="C24" s="1">
        <f t="shared" ref="C24:C32" si="7">B24/$B$23*100</f>
        <v>53.41142981009083</v>
      </c>
      <c r="D24" s="1">
        <v>4.1638000000000002</v>
      </c>
      <c r="E24" s="3">
        <f>D24/$D$23*100</f>
        <v>58.989034652764005</v>
      </c>
      <c r="F24" s="18">
        <v>7.81</v>
      </c>
      <c r="G24" s="18">
        <v>14.45</v>
      </c>
      <c r="H24" s="18">
        <v>9.0500000000000007</v>
      </c>
      <c r="I24" s="18">
        <v>10.62</v>
      </c>
      <c r="J24" s="18">
        <v>10.49</v>
      </c>
      <c r="K24" s="21">
        <v>8.59</v>
      </c>
      <c r="L24" s="21">
        <v>9.49</v>
      </c>
      <c r="M24" s="21">
        <v>9.9600000000000009</v>
      </c>
      <c r="N24" s="21">
        <v>9.7100000000000009</v>
      </c>
      <c r="O24" s="21">
        <v>5.67</v>
      </c>
      <c r="P24" s="21">
        <v>3.91</v>
      </c>
      <c r="Q24" s="21">
        <v>2.38</v>
      </c>
      <c r="R24" s="21">
        <v>3.14</v>
      </c>
      <c r="S24" s="3">
        <f t="shared" si="6"/>
        <v>173.49770118200627</v>
      </c>
      <c r="T24" s="41"/>
      <c r="U24" s="37"/>
      <c r="V24" s="37"/>
      <c r="W24" s="37"/>
    </row>
    <row r="25" spans="1:23" x14ac:dyDescent="0.25">
      <c r="A25" s="18" t="s">
        <v>183</v>
      </c>
      <c r="B25" s="1">
        <v>1.3560309275497784</v>
      </c>
      <c r="C25" s="1">
        <f t="shared" si="7"/>
        <v>20.472566584471053</v>
      </c>
      <c r="D25" s="1">
        <v>1.6122000000000001</v>
      </c>
      <c r="E25" s="3">
        <f t="shared" ref="E25:E32" si="8">D25/$D$23*100</f>
        <v>22.840223273736999</v>
      </c>
      <c r="F25" s="18">
        <v>8.1</v>
      </c>
      <c r="G25" s="18">
        <v>10.84</v>
      </c>
      <c r="H25" s="18">
        <v>5.26</v>
      </c>
      <c r="I25" s="18">
        <v>9.59</v>
      </c>
      <c r="J25" s="18">
        <v>9.24</v>
      </c>
      <c r="K25" s="21">
        <v>11.23</v>
      </c>
      <c r="L25" s="21">
        <v>12.28</v>
      </c>
      <c r="M25" s="21">
        <v>9.2100000000000009</v>
      </c>
      <c r="N25" s="21">
        <v>10.76</v>
      </c>
      <c r="O25" s="21">
        <v>10.74</v>
      </c>
      <c r="P25" s="21">
        <v>3.81</v>
      </c>
      <c r="Q25" s="21">
        <v>4.3499999999999996</v>
      </c>
      <c r="R25" s="21">
        <v>6.04</v>
      </c>
      <c r="S25" s="3">
        <f t="shared" si="6"/>
        <v>190.14411967852425</v>
      </c>
      <c r="T25" s="41"/>
      <c r="U25" s="37"/>
      <c r="V25" s="37"/>
      <c r="W25" s="37"/>
    </row>
    <row r="26" spans="1:23" x14ac:dyDescent="0.25">
      <c r="A26" s="18" t="s">
        <v>184</v>
      </c>
      <c r="B26" s="1">
        <v>0.1433790527637607</v>
      </c>
      <c r="C26" s="1">
        <f t="shared" si="7"/>
        <v>2.1646535819270438</v>
      </c>
      <c r="D26" s="1">
        <v>7.9799999999999996E-2</v>
      </c>
      <c r="E26" s="3">
        <f t="shared" si="8"/>
        <v>1.1305358003003427</v>
      </c>
      <c r="F26" s="18">
        <v>11.77</v>
      </c>
      <c r="G26" s="18">
        <v>9.19</v>
      </c>
      <c r="H26" s="18">
        <v>9.09</v>
      </c>
      <c r="I26" s="18">
        <v>6.79</v>
      </c>
      <c r="J26" s="18">
        <v>10.62</v>
      </c>
      <c r="K26" s="21">
        <v>10.85</v>
      </c>
      <c r="L26" s="21">
        <v>12.01</v>
      </c>
      <c r="M26" s="21">
        <v>10.220000000000001</v>
      </c>
      <c r="N26" s="21">
        <v>14.12</v>
      </c>
      <c r="O26" s="21">
        <v>12.2</v>
      </c>
      <c r="P26" s="21">
        <v>3.48</v>
      </c>
      <c r="Q26" s="21">
        <v>2.59</v>
      </c>
      <c r="R26" s="21">
        <v>6.26</v>
      </c>
      <c r="S26" s="3">
        <f t="shared" si="6"/>
        <v>210.88236136395193</v>
      </c>
      <c r="T26" s="41"/>
      <c r="U26" s="37"/>
      <c r="V26" s="37"/>
      <c r="W26" s="37"/>
    </row>
    <row r="27" spans="1:23" x14ac:dyDescent="0.25">
      <c r="A27" s="18" t="s">
        <v>185</v>
      </c>
      <c r="B27" s="1">
        <v>0.44749581034284069</v>
      </c>
      <c r="C27" s="1">
        <f t="shared" si="7"/>
        <v>6.7560315826051331</v>
      </c>
      <c r="D27" s="1">
        <v>0.3085</v>
      </c>
      <c r="E27" s="3">
        <f t="shared" si="8"/>
        <v>4.3705550675771399</v>
      </c>
      <c r="F27" s="18">
        <v>7.15</v>
      </c>
      <c r="G27" s="18">
        <v>7.15</v>
      </c>
      <c r="H27" s="18">
        <v>7.38</v>
      </c>
      <c r="I27" s="18">
        <v>8.68</v>
      </c>
      <c r="J27" s="18">
        <v>11</v>
      </c>
      <c r="K27" s="21">
        <v>9.1999999999999993</v>
      </c>
      <c r="L27" s="21">
        <v>9.36</v>
      </c>
      <c r="M27" s="21">
        <v>9.3800000000000008</v>
      </c>
      <c r="N27" s="21">
        <v>10.67</v>
      </c>
      <c r="O27" s="21">
        <v>10.220000000000001</v>
      </c>
      <c r="P27" s="21">
        <v>2</v>
      </c>
      <c r="Q27" s="21">
        <v>4.7</v>
      </c>
      <c r="R27" s="21">
        <v>2.98</v>
      </c>
      <c r="S27" s="3">
        <f t="shared" si="6"/>
        <v>160.60903940965267</v>
      </c>
      <c r="T27" s="41"/>
      <c r="U27" s="37"/>
      <c r="V27" s="37"/>
      <c r="W27" s="37"/>
    </row>
    <row r="28" spans="1:23" x14ac:dyDescent="0.25">
      <c r="A28" s="18" t="s">
        <v>186</v>
      </c>
      <c r="B28" s="1">
        <v>5.6855760513395463E-2</v>
      </c>
      <c r="C28" s="1">
        <f t="shared" si="7"/>
        <v>0.8583752178310845</v>
      </c>
      <c r="D28" s="1">
        <v>5.3800000000000001E-2</v>
      </c>
      <c r="E28" s="3">
        <f t="shared" si="8"/>
        <v>0.76219080270875239</v>
      </c>
      <c r="F28" s="18">
        <v>10.119999999999999</v>
      </c>
      <c r="G28" s="18">
        <v>8.24</v>
      </c>
      <c r="H28" s="18">
        <v>10.53</v>
      </c>
      <c r="I28" s="18">
        <v>11.23</v>
      </c>
      <c r="J28" s="18">
        <v>12.93</v>
      </c>
      <c r="K28" s="21">
        <v>8.67</v>
      </c>
      <c r="L28" s="21">
        <v>11.78</v>
      </c>
      <c r="M28" s="21">
        <v>11.96</v>
      </c>
      <c r="N28" s="21">
        <v>15.67</v>
      </c>
      <c r="O28" s="21">
        <v>15.78</v>
      </c>
      <c r="P28" s="21">
        <v>2.56</v>
      </c>
      <c r="Q28" s="21">
        <v>8.64</v>
      </c>
      <c r="R28" s="21">
        <v>7.56</v>
      </c>
      <c r="S28" s="3">
        <f t="shared" si="6"/>
        <v>261.22261085408053</v>
      </c>
      <c r="T28" s="41"/>
      <c r="U28" s="37"/>
      <c r="V28" s="37"/>
      <c r="W28" s="37"/>
    </row>
    <row r="29" spans="1:23" x14ac:dyDescent="0.25">
      <c r="A29" s="18" t="s">
        <v>187</v>
      </c>
      <c r="B29" s="1">
        <v>0.67028352038549965</v>
      </c>
      <c r="C29" s="1">
        <f t="shared" si="7"/>
        <v>10.119550906085117</v>
      </c>
      <c r="D29" s="1">
        <v>0.53520000000000001</v>
      </c>
      <c r="E29" s="3">
        <f t="shared" si="8"/>
        <v>7.5822401042699692</v>
      </c>
      <c r="F29" s="18">
        <v>5.6</v>
      </c>
      <c r="G29" s="18">
        <v>7.22</v>
      </c>
      <c r="H29" s="18">
        <v>7.38</v>
      </c>
      <c r="I29" s="18">
        <v>7.74</v>
      </c>
      <c r="J29" s="18">
        <v>14.72</v>
      </c>
      <c r="K29" s="21">
        <v>12.8</v>
      </c>
      <c r="L29" s="21">
        <v>10.52</v>
      </c>
      <c r="M29" s="21">
        <v>9.99</v>
      </c>
      <c r="N29" s="21">
        <v>13.21</v>
      </c>
      <c r="O29" s="21">
        <v>5.0199999999999996</v>
      </c>
      <c r="P29" s="21">
        <v>4.3499999999999996</v>
      </c>
      <c r="Q29" s="21">
        <v>3.71</v>
      </c>
      <c r="R29" s="21">
        <v>1.1299999999999999</v>
      </c>
      <c r="S29" s="3">
        <f t="shared" si="6"/>
        <v>168.12191182298517</v>
      </c>
      <c r="T29" s="41"/>
      <c r="U29" s="37"/>
      <c r="V29" s="37"/>
      <c r="W29" s="37"/>
    </row>
    <row r="30" spans="1:23" x14ac:dyDescent="0.25">
      <c r="A30" s="53" t="s">
        <v>188</v>
      </c>
      <c r="B30" s="1">
        <v>2.1974771304265769E-2</v>
      </c>
      <c r="C30" s="1">
        <f t="shared" si="7"/>
        <v>0.33176232161459324</v>
      </c>
      <c r="D30" s="1"/>
      <c r="E30" s="3"/>
      <c r="F30" s="18">
        <v>4.58</v>
      </c>
      <c r="G30" s="18">
        <v>8.42</v>
      </c>
      <c r="H30" s="18">
        <v>12.96</v>
      </c>
      <c r="I30" s="18">
        <v>7.64</v>
      </c>
      <c r="J30" s="18">
        <v>10.67</v>
      </c>
      <c r="K30" s="21"/>
      <c r="L30" s="21"/>
      <c r="M30" s="21"/>
      <c r="N30" s="21"/>
      <c r="O30" s="21"/>
      <c r="P30" s="21"/>
      <c r="Q30" s="21"/>
      <c r="R30" s="21"/>
      <c r="S30" s="3">
        <f t="shared" si="6"/>
        <v>52.576034475675158</v>
      </c>
      <c r="T30" s="41"/>
      <c r="U30" s="37"/>
      <c r="V30" s="37"/>
      <c r="W30" s="37"/>
    </row>
    <row r="31" spans="1:23" x14ac:dyDescent="0.25">
      <c r="A31" s="18" t="s">
        <v>189</v>
      </c>
      <c r="B31" s="1">
        <v>9.9698223970961564E-2</v>
      </c>
      <c r="C31" s="1">
        <f t="shared" si="7"/>
        <v>1.5051858236648463</v>
      </c>
      <c r="D31" s="1">
        <v>5.7299999999999997E-2</v>
      </c>
      <c r="E31" s="3">
        <f t="shared" si="8"/>
        <v>0.81177570623069717</v>
      </c>
      <c r="F31" s="18">
        <v>7.48</v>
      </c>
      <c r="G31" s="18">
        <v>8.52</v>
      </c>
      <c r="H31" s="18">
        <v>9.6300000000000008</v>
      </c>
      <c r="I31" s="18">
        <v>9.81</v>
      </c>
      <c r="J31" s="18">
        <v>7.87</v>
      </c>
      <c r="K31" s="21">
        <v>9.23</v>
      </c>
      <c r="L31" s="21">
        <v>8.4499999999999993</v>
      </c>
      <c r="M31" s="21">
        <v>8.86</v>
      </c>
      <c r="N31" s="21">
        <v>9.89</v>
      </c>
      <c r="O31" s="21">
        <v>8.09</v>
      </c>
      <c r="P31" s="21">
        <v>3.05</v>
      </c>
      <c r="Q31" s="21">
        <v>2.37</v>
      </c>
      <c r="R31" s="21">
        <v>2.11</v>
      </c>
      <c r="S31" s="3">
        <f t="shared" si="6"/>
        <v>149.90900940235025</v>
      </c>
      <c r="T31" s="37"/>
      <c r="U31" s="37"/>
      <c r="V31" s="37"/>
      <c r="W31" s="37"/>
    </row>
    <row r="32" spans="1:23" x14ac:dyDescent="0.25">
      <c r="A32" s="18" t="s">
        <v>190</v>
      </c>
      <c r="B32" s="1">
        <v>0.2901452413763308</v>
      </c>
      <c r="C32" s="1">
        <f t="shared" si="7"/>
        <v>4.3804441717103142</v>
      </c>
      <c r="D32" s="1">
        <v>0.248</v>
      </c>
      <c r="E32" s="3">
        <f t="shared" si="8"/>
        <v>3.5134445924120925</v>
      </c>
      <c r="F32" s="18">
        <v>7.23</v>
      </c>
      <c r="G32" s="18">
        <v>9.0399999999999991</v>
      </c>
      <c r="H32" s="18">
        <v>2.57</v>
      </c>
      <c r="I32" s="18">
        <v>7.79</v>
      </c>
      <c r="J32" s="18">
        <v>6.93</v>
      </c>
      <c r="K32" s="21">
        <v>7.5</v>
      </c>
      <c r="L32" s="21">
        <v>4.45</v>
      </c>
      <c r="M32" s="21">
        <v>10.25</v>
      </c>
      <c r="N32" s="21">
        <v>10.08</v>
      </c>
      <c r="O32" s="21">
        <v>7.86</v>
      </c>
      <c r="P32" s="21">
        <v>4.67</v>
      </c>
      <c r="Q32" s="21">
        <v>4.2699999999999996</v>
      </c>
      <c r="R32" s="21">
        <v>3.86</v>
      </c>
      <c r="S32" s="3">
        <f t="shared" si="6"/>
        <v>130.3004585033093</v>
      </c>
      <c r="T32" s="37"/>
      <c r="U32" s="37"/>
      <c r="V32" s="37"/>
      <c r="W32" s="37"/>
    </row>
    <row r="33" spans="1:23" x14ac:dyDescent="0.25">
      <c r="A33" s="54"/>
      <c r="B33" s="55"/>
      <c r="C33" s="56"/>
      <c r="D33" s="55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7"/>
      <c r="R33" s="58"/>
      <c r="S33" s="59"/>
      <c r="T33" s="37"/>
      <c r="U33" s="37"/>
      <c r="V33" s="37"/>
      <c r="W33" s="37"/>
    </row>
    <row r="34" spans="1:23" x14ac:dyDescent="0.25">
      <c r="D34" s="55"/>
      <c r="E34" s="54"/>
      <c r="P34" s="54"/>
      <c r="Q34" s="54"/>
      <c r="R34" s="54"/>
    </row>
    <row r="36" spans="1:23" x14ac:dyDescent="0.25">
      <c r="F36" s="54"/>
      <c r="G36" s="54"/>
      <c r="H36" s="54"/>
      <c r="I36" s="54"/>
      <c r="J36" s="54"/>
    </row>
  </sheetData>
  <mergeCells count="7">
    <mergeCell ref="S1:S2"/>
    <mergeCell ref="A1:A2"/>
    <mergeCell ref="B1:B2"/>
    <mergeCell ref="C1:C2"/>
    <mergeCell ref="D1:D2"/>
    <mergeCell ref="E1:E2"/>
    <mergeCell ref="F1:R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CE7C-BBC3-42C8-BA9B-B4E47E7D751A}">
  <dimension ref="A1:H40"/>
  <sheetViews>
    <sheetView topLeftCell="A22" workbookViewId="0">
      <selection activeCell="L38" sqref="L38"/>
    </sheetView>
  </sheetViews>
  <sheetFormatPr defaultRowHeight="15" x14ac:dyDescent="0.25"/>
  <cols>
    <col min="1" max="1" width="37.5703125" style="34" bestFit="1" customWidth="1"/>
    <col min="2" max="2" width="10.42578125" style="34" bestFit="1" customWidth="1"/>
    <col min="3" max="3" width="11.42578125" style="34" bestFit="1" customWidth="1"/>
    <col min="4" max="4" width="9.7109375" style="34" bestFit="1" customWidth="1"/>
    <col min="5" max="6" width="7" style="34" bestFit="1" customWidth="1"/>
    <col min="7" max="16384" width="9.140625" style="34"/>
  </cols>
  <sheetData>
    <row r="1" spans="1:8" x14ac:dyDescent="0.25">
      <c r="A1" s="135" t="s">
        <v>163</v>
      </c>
      <c r="B1" s="122" t="s">
        <v>243</v>
      </c>
      <c r="C1" s="122" t="s">
        <v>254</v>
      </c>
      <c r="D1" s="122" t="s">
        <v>245</v>
      </c>
      <c r="E1" s="137" t="s">
        <v>215</v>
      </c>
      <c r="F1" s="137"/>
    </row>
    <row r="2" spans="1:8" x14ac:dyDescent="0.25">
      <c r="A2" s="135"/>
      <c r="B2" s="122"/>
      <c r="C2" s="122"/>
      <c r="D2" s="122"/>
      <c r="E2" s="22" t="s">
        <v>252</v>
      </c>
      <c r="F2" s="69" t="s">
        <v>253</v>
      </c>
      <c r="G2" s="37"/>
      <c r="H2" s="37"/>
    </row>
    <row r="3" spans="1:8" x14ac:dyDescent="0.25">
      <c r="A3" s="38" t="s">
        <v>212</v>
      </c>
      <c r="B3" s="3">
        <v>22.10547287280577</v>
      </c>
      <c r="C3" s="3"/>
      <c r="D3" s="3">
        <v>155.67708303566533</v>
      </c>
      <c r="E3" s="17"/>
      <c r="F3" s="69"/>
      <c r="G3" s="37"/>
      <c r="H3" s="37"/>
    </row>
    <row r="4" spans="1:8" x14ac:dyDescent="0.25">
      <c r="A4" s="7" t="s">
        <v>0</v>
      </c>
      <c r="B4" s="3">
        <v>15.214161764605828</v>
      </c>
      <c r="C4" s="14"/>
      <c r="D4" s="3">
        <v>146.08574526118795</v>
      </c>
      <c r="E4" s="70"/>
      <c r="F4" s="69"/>
      <c r="G4" s="37"/>
      <c r="H4" s="37"/>
    </row>
    <row r="5" spans="1:8" x14ac:dyDescent="0.25">
      <c r="A5" s="10" t="s">
        <v>164</v>
      </c>
      <c r="B5" s="1">
        <v>1.1490345167670821</v>
      </c>
      <c r="C5" s="9">
        <v>7.5471490085555608</v>
      </c>
      <c r="D5" s="1">
        <v>122.12265813883639</v>
      </c>
      <c r="E5" s="70">
        <f>D5*C5/100</f>
        <v>9.2167789829468862</v>
      </c>
      <c r="F5" s="71">
        <f>E5/149.98*100</f>
        <v>6.1453387004579856</v>
      </c>
      <c r="G5" s="37"/>
      <c r="H5" s="37"/>
    </row>
    <row r="6" spans="1:8" x14ac:dyDescent="0.25">
      <c r="A6" s="10" t="s">
        <v>165</v>
      </c>
      <c r="B6" s="1">
        <v>0.68824143441707464</v>
      </c>
      <c r="C6" s="9">
        <v>4.5205805441495306</v>
      </c>
      <c r="D6" s="1">
        <v>114.54022962697135</v>
      </c>
      <c r="E6" s="70">
        <f t="shared" ref="E6:E10" si="0">D6*C6/100</f>
        <v>5.177883335741063</v>
      </c>
      <c r="F6" s="71">
        <f t="shared" ref="F6:F20" si="1">E6/149.98*100</f>
        <v>3.4523825414995755</v>
      </c>
      <c r="G6" s="42"/>
      <c r="H6" s="37"/>
    </row>
    <row r="7" spans="1:8" x14ac:dyDescent="0.25">
      <c r="A7" s="10" t="s">
        <v>166</v>
      </c>
      <c r="B7" s="1">
        <v>0.59803377966615479</v>
      </c>
      <c r="C7" s="9">
        <v>3.9338253148700817</v>
      </c>
      <c r="D7" s="1">
        <v>184.8838570039232</v>
      </c>
      <c r="E7" s="70">
        <f t="shared" si="0"/>
        <v>7.2730079699285328</v>
      </c>
      <c r="F7" s="71">
        <f t="shared" si="1"/>
        <v>4.8493185557597895</v>
      </c>
      <c r="G7" s="37"/>
      <c r="H7" s="37"/>
    </row>
    <row r="8" spans="1:8" x14ac:dyDescent="0.25">
      <c r="A8" s="10" t="s">
        <v>167</v>
      </c>
      <c r="B8" s="1">
        <v>0.79947414419020701</v>
      </c>
      <c r="C8" s="9">
        <v>5.2500582487302854</v>
      </c>
      <c r="D8" s="1">
        <v>110.5618064901704</v>
      </c>
      <c r="E8" s="70">
        <f t="shared" si="0"/>
        <v>5.8045592415824068</v>
      </c>
      <c r="F8" s="71">
        <f t="shared" si="1"/>
        <v>3.8702221906803622</v>
      </c>
      <c r="G8" s="37"/>
      <c r="H8" s="37"/>
    </row>
    <row r="9" spans="1:8" x14ac:dyDescent="0.25">
      <c r="A9" s="10" t="s">
        <v>168</v>
      </c>
      <c r="B9" s="1">
        <v>0.17258124400701053</v>
      </c>
      <c r="C9" s="9">
        <v>1.134981393783415</v>
      </c>
      <c r="D9" s="1">
        <v>186.51321173188819</v>
      </c>
      <c r="E9" s="70">
        <f t="shared" si="0"/>
        <v>2.1168902501047966</v>
      </c>
      <c r="F9" s="71">
        <f t="shared" si="1"/>
        <v>1.411448359851178</v>
      </c>
      <c r="G9" s="37"/>
      <c r="H9" s="37"/>
    </row>
    <row r="10" spans="1:8" x14ac:dyDescent="0.25">
      <c r="A10" s="10" t="s">
        <v>169</v>
      </c>
      <c r="B10" s="1">
        <v>0.80380403859903826</v>
      </c>
      <c r="C10" s="9">
        <v>5.2852869005870691</v>
      </c>
      <c r="D10" s="1">
        <v>175.20916353031197</v>
      </c>
      <c r="E10" s="70">
        <f t="shared" si="0"/>
        <v>9.2603069686957546</v>
      </c>
      <c r="F10" s="71">
        <f t="shared" si="1"/>
        <v>6.1743612272941428</v>
      </c>
      <c r="G10" s="37"/>
      <c r="H10" s="37"/>
    </row>
    <row r="11" spans="1:8" x14ac:dyDescent="0.25">
      <c r="A11" s="10" t="s">
        <v>170</v>
      </c>
      <c r="B11" s="1">
        <v>2.2320257134806414</v>
      </c>
      <c r="C11" s="9">
        <v>14.702147332257276</v>
      </c>
      <c r="D11" s="1">
        <v>273.93942261690592</v>
      </c>
      <c r="E11" s="70">
        <f t="shared" ref="E11:E15" si="2">D11*C11/100</f>
        <v>40.274977514272422</v>
      </c>
      <c r="F11" s="71">
        <f t="shared" si="1"/>
        <v>26.853565484912938</v>
      </c>
      <c r="G11" s="37"/>
      <c r="H11" s="37"/>
    </row>
    <row r="12" spans="1:8" x14ac:dyDescent="0.25">
      <c r="A12" s="10" t="s">
        <v>171</v>
      </c>
      <c r="B12" s="1">
        <v>0.25892269979659266</v>
      </c>
      <c r="C12" s="9">
        <v>1.7021152592826008</v>
      </c>
      <c r="D12" s="1">
        <v>147.46974645918121</v>
      </c>
      <c r="E12" s="70">
        <f t="shared" si="2"/>
        <v>2.510105057307086</v>
      </c>
      <c r="F12" s="71">
        <f t="shared" si="1"/>
        <v>1.6736265217409563</v>
      </c>
      <c r="G12" s="37"/>
      <c r="H12" s="37"/>
    </row>
    <row r="13" spans="1:8" x14ac:dyDescent="0.25">
      <c r="A13" s="10" t="s">
        <v>172</v>
      </c>
      <c r="B13" s="1">
        <v>0.73742867837890214</v>
      </c>
      <c r="C13" s="9">
        <v>4.8514442113981202</v>
      </c>
      <c r="D13" s="1">
        <v>125.47401013346479</v>
      </c>
      <c r="E13" s="70">
        <f t="shared" si="2"/>
        <v>6.0873016014290684</v>
      </c>
      <c r="F13" s="71">
        <f t="shared" si="1"/>
        <v>4.058742233250479</v>
      </c>
      <c r="G13" s="37"/>
      <c r="H13" s="37"/>
    </row>
    <row r="14" spans="1:8" x14ac:dyDescent="0.25">
      <c r="A14" s="10" t="s">
        <v>173</v>
      </c>
      <c r="B14" s="1">
        <v>1.1125767577158054</v>
      </c>
      <c r="C14" s="9">
        <v>7.308770416171539</v>
      </c>
      <c r="D14" s="1">
        <v>133.90257511340164</v>
      </c>
      <c r="E14" s="70">
        <f t="shared" si="2"/>
        <v>9.7866317963801723</v>
      </c>
      <c r="F14" s="71">
        <f t="shared" si="1"/>
        <v>6.5252912364183038</v>
      </c>
      <c r="G14" s="37"/>
      <c r="H14" s="37"/>
    </row>
    <row r="15" spans="1:8" x14ac:dyDescent="0.25">
      <c r="A15" s="10" t="s">
        <v>174</v>
      </c>
      <c r="B15" s="1">
        <v>1.9427629846840966</v>
      </c>
      <c r="C15" s="9">
        <v>12.759686234320741</v>
      </c>
      <c r="D15" s="1">
        <v>125.33017920466662</v>
      </c>
      <c r="E15" s="70">
        <f t="shared" si="2"/>
        <v>15.991737623427362</v>
      </c>
      <c r="F15" s="71">
        <f t="shared" si="1"/>
        <v>10.662580092963971</v>
      </c>
      <c r="G15" s="37"/>
      <c r="H15" s="37"/>
    </row>
    <row r="16" spans="1:8" x14ac:dyDescent="0.25">
      <c r="A16" s="10" t="s">
        <v>175</v>
      </c>
      <c r="B16" s="1">
        <v>1.988509756785396</v>
      </c>
      <c r="C16" s="9">
        <v>13.056437896025708</v>
      </c>
      <c r="D16" s="1">
        <v>126.08647227634603</v>
      </c>
      <c r="E16" s="70">
        <f t="shared" ref="E16:E20" si="3">D16*C16/100</f>
        <v>16.46240194805079</v>
      </c>
      <c r="F16" s="71">
        <f t="shared" si="1"/>
        <v>10.976398151787432</v>
      </c>
      <c r="G16" s="37"/>
      <c r="H16" s="37"/>
    </row>
    <row r="17" spans="1:8" x14ac:dyDescent="0.25">
      <c r="A17" s="10" t="s">
        <v>176</v>
      </c>
      <c r="B17" s="1">
        <v>0.54684331767646932</v>
      </c>
      <c r="C17" s="9">
        <v>3.5891271537364866</v>
      </c>
      <c r="D17" s="1">
        <v>87.430971005262933</v>
      </c>
      <c r="E17" s="70">
        <f t="shared" si="3"/>
        <v>3.1380087211253662</v>
      </c>
      <c r="F17" s="71">
        <f t="shared" si="1"/>
        <v>2.0922847853882964</v>
      </c>
      <c r="G17" s="37"/>
      <c r="H17" s="37"/>
    </row>
    <row r="18" spans="1:8" x14ac:dyDescent="0.25">
      <c r="A18" s="10" t="s">
        <v>177</v>
      </c>
      <c r="B18" s="1">
        <v>1.6421266812924138</v>
      </c>
      <c r="C18" s="9">
        <v>10.797381890469167</v>
      </c>
      <c r="D18" s="1">
        <v>117.14241688437673</v>
      </c>
      <c r="E18" s="70">
        <f t="shared" si="3"/>
        <v>12.648314106731588</v>
      </c>
      <c r="F18" s="71">
        <f t="shared" si="1"/>
        <v>8.4333338490009258</v>
      </c>
      <c r="G18" s="37"/>
      <c r="H18" s="37"/>
    </row>
    <row r="19" spans="1:8" x14ac:dyDescent="0.25">
      <c r="A19" s="10" t="s">
        <v>178</v>
      </c>
      <c r="B19" s="1">
        <v>0.16280166348481659</v>
      </c>
      <c r="C19" s="9">
        <v>1.0712830293532802</v>
      </c>
      <c r="D19" s="1">
        <v>85.337153446819116</v>
      </c>
      <c r="E19" s="70">
        <f t="shared" si="3"/>
        <v>0.91420244260894112</v>
      </c>
      <c r="F19" s="71">
        <f t="shared" si="1"/>
        <v>0.60954956834840723</v>
      </c>
      <c r="G19" s="37"/>
      <c r="H19" s="37"/>
    </row>
    <row r="20" spans="1:8" x14ac:dyDescent="0.25">
      <c r="A20" s="32" t="s">
        <v>179</v>
      </c>
      <c r="B20" s="1">
        <v>0.37899435366412748</v>
      </c>
      <c r="C20" s="9">
        <v>2.489725166309138</v>
      </c>
      <c r="D20" s="29">
        <v>133.03676451759662</v>
      </c>
      <c r="E20" s="70">
        <f t="shared" si="3"/>
        <v>3.3122498066380284</v>
      </c>
      <c r="F20" s="71">
        <f t="shared" si="1"/>
        <v>2.2084609992252489</v>
      </c>
      <c r="G20" s="37"/>
      <c r="H20" s="37"/>
    </row>
    <row r="21" spans="1:8" x14ac:dyDescent="0.25">
      <c r="A21" s="18" t="s">
        <v>257</v>
      </c>
      <c r="B21" s="19">
        <f>SUM(B5:B20)</f>
        <v>15.214161764605828</v>
      </c>
      <c r="C21" s="19">
        <f t="shared" ref="C21:F21" si="4">SUM(C5:C20)</f>
        <v>100.00000000000001</v>
      </c>
      <c r="D21" s="19"/>
      <c r="E21" s="19">
        <f t="shared" si="4"/>
        <v>149.97535736697029</v>
      </c>
      <c r="F21" s="19">
        <f t="shared" si="4"/>
        <v>99.996904498580022</v>
      </c>
      <c r="G21" s="37"/>
      <c r="H21" s="37"/>
    </row>
    <row r="22" spans="1:8" x14ac:dyDescent="0.25">
      <c r="A22" s="72"/>
      <c r="B22" s="73"/>
      <c r="C22" s="73"/>
      <c r="D22" s="73"/>
      <c r="E22" s="73"/>
      <c r="F22" s="73"/>
      <c r="G22" s="37"/>
      <c r="H22" s="37"/>
    </row>
    <row r="23" spans="1:8" x14ac:dyDescent="0.25">
      <c r="A23" s="44" t="s">
        <v>216</v>
      </c>
      <c r="B23" s="18"/>
      <c r="C23" s="18"/>
      <c r="D23" s="22"/>
      <c r="E23" s="22"/>
      <c r="F23" s="22"/>
    </row>
    <row r="24" spans="1:8" x14ac:dyDescent="0.25">
      <c r="A24" s="22" t="s">
        <v>170</v>
      </c>
      <c r="B24" s="21">
        <v>2.2320257134806414</v>
      </c>
      <c r="C24" s="21">
        <v>14.702147332257276</v>
      </c>
      <c r="D24" s="21">
        <v>273.93942261690592</v>
      </c>
      <c r="E24" s="21">
        <v>40.274977514272422</v>
      </c>
      <c r="F24" s="21">
        <v>26.853565484912938</v>
      </c>
      <c r="G24" s="66"/>
    </row>
    <row r="25" spans="1:8" x14ac:dyDescent="0.25">
      <c r="A25" s="22" t="s">
        <v>175</v>
      </c>
      <c r="B25" s="21">
        <v>1.988509756785396</v>
      </c>
      <c r="C25" s="21">
        <v>13.056437896025708</v>
      </c>
      <c r="D25" s="21">
        <v>126.08647227634603</v>
      </c>
      <c r="E25" s="21">
        <v>16.46240194805079</v>
      </c>
      <c r="F25" s="21">
        <v>10.976398151787432</v>
      </c>
      <c r="G25" s="66"/>
    </row>
    <row r="26" spans="1:8" x14ac:dyDescent="0.25">
      <c r="A26" s="22" t="s">
        <v>174</v>
      </c>
      <c r="B26" s="21">
        <v>1.9427629846840966</v>
      </c>
      <c r="C26" s="21">
        <v>12.759686234320741</v>
      </c>
      <c r="D26" s="21">
        <v>125.33017920466662</v>
      </c>
      <c r="E26" s="21">
        <v>15.991737623427362</v>
      </c>
      <c r="F26" s="21">
        <v>10.662580092963971</v>
      </c>
      <c r="G26" s="66"/>
    </row>
    <row r="27" spans="1:8" x14ac:dyDescent="0.25">
      <c r="A27" s="22" t="s">
        <v>177</v>
      </c>
      <c r="B27" s="21">
        <v>1.6421266812924138</v>
      </c>
      <c r="C27" s="21">
        <v>10.797381890469167</v>
      </c>
      <c r="D27" s="21">
        <v>117.14241688437673</v>
      </c>
      <c r="E27" s="21">
        <v>12.648314106731588</v>
      </c>
      <c r="F27" s="21">
        <v>8.4333338490009258</v>
      </c>
      <c r="G27" s="66"/>
    </row>
    <row r="28" spans="1:8" x14ac:dyDescent="0.25">
      <c r="A28" s="22" t="s">
        <v>173</v>
      </c>
      <c r="B28" s="21">
        <v>1.1125767577158054</v>
      </c>
      <c r="C28" s="21">
        <v>7.308770416171539</v>
      </c>
      <c r="D28" s="21">
        <v>133.90257511340164</v>
      </c>
      <c r="E28" s="21">
        <v>9.7866317963801723</v>
      </c>
      <c r="F28" s="21">
        <v>6.5252912364183038</v>
      </c>
      <c r="G28" s="66"/>
    </row>
    <row r="29" spans="1:8" x14ac:dyDescent="0.25">
      <c r="A29" s="22" t="s">
        <v>169</v>
      </c>
      <c r="B29" s="21">
        <v>0.80380403859903826</v>
      </c>
      <c r="C29" s="21">
        <v>5.2852869005870691</v>
      </c>
      <c r="D29" s="21">
        <v>175.20916353031197</v>
      </c>
      <c r="E29" s="21">
        <v>9.2603069686957546</v>
      </c>
      <c r="F29" s="21">
        <v>6.1743612272941428</v>
      </c>
      <c r="G29" s="66"/>
    </row>
    <row r="30" spans="1:8" x14ac:dyDescent="0.25">
      <c r="A30" s="22" t="s">
        <v>164</v>
      </c>
      <c r="B30" s="21">
        <v>1.1490345167670821</v>
      </c>
      <c r="C30" s="21">
        <v>7.5471490085555608</v>
      </c>
      <c r="D30" s="21">
        <v>122.12265813883639</v>
      </c>
      <c r="E30" s="21">
        <v>9.2167789829468862</v>
      </c>
      <c r="F30" s="21">
        <v>6.1453387004579856</v>
      </c>
      <c r="G30" s="66"/>
    </row>
    <row r="31" spans="1:8" x14ac:dyDescent="0.25">
      <c r="A31" s="22" t="s">
        <v>166</v>
      </c>
      <c r="B31" s="21">
        <v>0.59803377966615479</v>
      </c>
      <c r="C31" s="21">
        <v>3.9338253148700817</v>
      </c>
      <c r="D31" s="21">
        <v>184.8838570039232</v>
      </c>
      <c r="E31" s="21">
        <v>7.2730079699285328</v>
      </c>
      <c r="F31" s="21">
        <v>4.8493185557597895</v>
      </c>
      <c r="G31" s="66"/>
    </row>
    <row r="32" spans="1:8" x14ac:dyDescent="0.25">
      <c r="A32" s="22" t="s">
        <v>172</v>
      </c>
      <c r="B32" s="21">
        <v>0.73742867837890214</v>
      </c>
      <c r="C32" s="21">
        <v>4.8514442113981202</v>
      </c>
      <c r="D32" s="21">
        <v>125.47401013346479</v>
      </c>
      <c r="E32" s="21">
        <v>6.0873016014290684</v>
      </c>
      <c r="F32" s="21">
        <v>4.058742233250479</v>
      </c>
      <c r="G32" s="66"/>
    </row>
    <row r="33" spans="1:7" x14ac:dyDescent="0.25">
      <c r="A33" s="22" t="s">
        <v>167</v>
      </c>
      <c r="B33" s="21">
        <v>0.79947414419020701</v>
      </c>
      <c r="C33" s="21">
        <v>5.2500582487302854</v>
      </c>
      <c r="D33" s="21">
        <v>110.5618064901704</v>
      </c>
      <c r="E33" s="21">
        <v>5.8045592415824068</v>
      </c>
      <c r="F33" s="21">
        <v>3.8702221906803622</v>
      </c>
      <c r="G33" s="66"/>
    </row>
    <row r="34" spans="1:7" x14ac:dyDescent="0.25">
      <c r="A34" s="22" t="s">
        <v>165</v>
      </c>
      <c r="B34" s="21">
        <v>0.68824143441707464</v>
      </c>
      <c r="C34" s="21">
        <v>4.5205805441495306</v>
      </c>
      <c r="D34" s="21">
        <v>114.54022962697135</v>
      </c>
      <c r="E34" s="21">
        <v>5.177883335741063</v>
      </c>
      <c r="F34" s="21">
        <v>3.4523825414995755</v>
      </c>
      <c r="G34" s="66"/>
    </row>
    <row r="35" spans="1:7" x14ac:dyDescent="0.25">
      <c r="A35" s="22" t="s">
        <v>179</v>
      </c>
      <c r="B35" s="21">
        <v>0.37899435366412748</v>
      </c>
      <c r="C35" s="21">
        <v>2.489725166309138</v>
      </c>
      <c r="D35" s="21">
        <v>133.03676451759662</v>
      </c>
      <c r="E35" s="21">
        <v>3.3122498066380284</v>
      </c>
      <c r="F35" s="21">
        <v>2.2084609992252489</v>
      </c>
      <c r="G35" s="66"/>
    </row>
    <row r="36" spans="1:7" x14ac:dyDescent="0.25">
      <c r="A36" s="22" t="s">
        <v>176</v>
      </c>
      <c r="B36" s="21">
        <v>0.54684331767646932</v>
      </c>
      <c r="C36" s="21">
        <v>3.5891271537364866</v>
      </c>
      <c r="D36" s="21">
        <v>87.430971005262933</v>
      </c>
      <c r="E36" s="21">
        <v>3.1380087211253662</v>
      </c>
      <c r="F36" s="21">
        <v>2.0922847853882964</v>
      </c>
      <c r="G36" s="66"/>
    </row>
    <row r="37" spans="1:7" x14ac:dyDescent="0.25">
      <c r="A37" s="22" t="s">
        <v>171</v>
      </c>
      <c r="B37" s="21">
        <v>0.25892269979659266</v>
      </c>
      <c r="C37" s="21">
        <v>1.7021152592826008</v>
      </c>
      <c r="D37" s="21">
        <v>147.46974645918121</v>
      </c>
      <c r="E37" s="21">
        <v>2.510105057307086</v>
      </c>
      <c r="F37" s="21">
        <v>1.6736265217409563</v>
      </c>
      <c r="G37" s="66"/>
    </row>
    <row r="38" spans="1:7" x14ac:dyDescent="0.25">
      <c r="A38" s="22" t="s">
        <v>168</v>
      </c>
      <c r="B38" s="21">
        <v>0.17258124400701053</v>
      </c>
      <c r="C38" s="21">
        <v>1.134981393783415</v>
      </c>
      <c r="D38" s="21">
        <v>186.51321173188819</v>
      </c>
      <c r="E38" s="21">
        <v>2.1168902501047966</v>
      </c>
      <c r="F38" s="21">
        <v>1.411448359851178</v>
      </c>
      <c r="G38" s="66"/>
    </row>
    <row r="39" spans="1:7" x14ac:dyDescent="0.25">
      <c r="A39" s="22" t="s">
        <v>178</v>
      </c>
      <c r="B39" s="21">
        <v>0.16280166348481659</v>
      </c>
      <c r="C39" s="21">
        <v>1.0712830293532802</v>
      </c>
      <c r="D39" s="21">
        <v>85.337153446819116</v>
      </c>
      <c r="E39" s="21">
        <v>0.91420244260894112</v>
      </c>
      <c r="F39" s="21">
        <v>0.60954956834840723</v>
      </c>
      <c r="G39" s="66"/>
    </row>
    <row r="40" spans="1:7" x14ac:dyDescent="0.25">
      <c r="A40" s="22" t="s">
        <v>257</v>
      </c>
      <c r="B40" s="21">
        <f>SUM(B24:B39)</f>
        <v>15.21416176460583</v>
      </c>
      <c r="C40" s="21">
        <f>SUM(C24:C39)</f>
        <v>100</v>
      </c>
      <c r="D40" s="21">
        <f>SUM(D24:D39)</f>
        <v>2248.9806381801232</v>
      </c>
      <c r="E40" s="21">
        <f>SUM(E24:E39)</f>
        <v>149.97535736697026</v>
      </c>
      <c r="F40" s="21">
        <f>SUM(F24:F39)</f>
        <v>99.996904498580022</v>
      </c>
    </row>
  </sheetData>
  <mergeCells count="5">
    <mergeCell ref="A1:A2"/>
    <mergeCell ref="B1:B2"/>
    <mergeCell ref="C1:C2"/>
    <mergeCell ref="D1:D2"/>
    <mergeCell ref="E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3FA7-48F1-4471-8C19-F6777FE1D0B3}">
  <dimension ref="A1:W194"/>
  <sheetViews>
    <sheetView topLeftCell="A95" workbookViewId="0">
      <selection activeCell="B37" sqref="B37"/>
    </sheetView>
  </sheetViews>
  <sheetFormatPr defaultRowHeight="15" x14ac:dyDescent="0.25"/>
  <cols>
    <col min="1" max="1" width="39.5703125" style="34" bestFit="1" customWidth="1"/>
    <col min="2" max="2" width="17.42578125" style="62" bestFit="1" customWidth="1"/>
    <col min="3" max="4" width="7.85546875" style="34" customWidth="1"/>
    <col min="5" max="5" width="9.85546875" style="34" customWidth="1"/>
    <col min="6" max="6" width="7" style="34" bestFit="1" customWidth="1"/>
    <col min="7" max="9" width="6.7109375" style="34" bestFit="1" customWidth="1"/>
    <col min="10" max="12" width="6.28515625" style="34" bestFit="1" customWidth="1"/>
    <col min="13" max="14" width="6.5703125" style="34" bestFit="1" customWidth="1"/>
    <col min="15" max="17" width="6.28515625" style="34" bestFit="1" customWidth="1"/>
    <col min="18" max="18" width="8.5703125" style="34" bestFit="1" customWidth="1"/>
    <col min="19" max="20" width="9.5703125" style="34" bestFit="1" customWidth="1"/>
    <col min="21" max="16384" width="9.140625" style="34"/>
  </cols>
  <sheetData>
    <row r="1" spans="1:22" x14ac:dyDescent="0.25">
      <c r="A1" s="34" t="s">
        <v>262</v>
      </c>
      <c r="B1" s="2" t="s">
        <v>206</v>
      </c>
      <c r="C1" s="18" t="s">
        <v>225</v>
      </c>
      <c r="D1" s="18" t="s">
        <v>226</v>
      </c>
      <c r="E1" s="36">
        <v>2007</v>
      </c>
      <c r="F1" s="36">
        <v>2008</v>
      </c>
      <c r="G1" s="36">
        <v>2009</v>
      </c>
      <c r="H1" s="36">
        <v>2010</v>
      </c>
      <c r="I1" s="36">
        <v>2011</v>
      </c>
      <c r="J1" s="36">
        <v>2012</v>
      </c>
      <c r="K1" s="36">
        <v>2013</v>
      </c>
      <c r="L1" s="36">
        <v>2014</v>
      </c>
      <c r="M1" s="36">
        <v>2015</v>
      </c>
      <c r="N1" s="36">
        <v>2016</v>
      </c>
      <c r="O1" s="36">
        <v>2017</v>
      </c>
      <c r="P1" s="36">
        <v>2018</v>
      </c>
      <c r="Q1" s="36">
        <v>2019</v>
      </c>
      <c r="R1" s="18" t="s">
        <v>224</v>
      </c>
      <c r="S1" s="81" t="s">
        <v>228</v>
      </c>
      <c r="T1" s="81" t="s">
        <v>229</v>
      </c>
    </row>
    <row r="2" spans="1:22" x14ac:dyDescent="0.25">
      <c r="A2" s="16" t="s">
        <v>1</v>
      </c>
      <c r="B2" s="10" t="s">
        <v>191</v>
      </c>
      <c r="C2" s="9">
        <v>0.722919053289651</v>
      </c>
      <c r="D2" s="9">
        <v>4.7486088839708511</v>
      </c>
      <c r="E2" s="18">
        <v>-1.9</v>
      </c>
      <c r="F2" s="18">
        <v>33.950000000000003</v>
      </c>
      <c r="G2" s="18">
        <v>-13.14</v>
      </c>
      <c r="H2" s="18">
        <v>1.07</v>
      </c>
      <c r="I2" s="18">
        <v>-5.08</v>
      </c>
      <c r="J2" s="21">
        <v>36.67</v>
      </c>
      <c r="K2" s="21">
        <v>-4.87</v>
      </c>
      <c r="L2" s="21">
        <v>8.6300000000000008</v>
      </c>
      <c r="M2" s="21">
        <v>9.65</v>
      </c>
      <c r="N2" s="21">
        <v>16.16</v>
      </c>
      <c r="O2" s="21">
        <v>-10.86</v>
      </c>
      <c r="P2" s="21">
        <v>5.31</v>
      </c>
      <c r="Q2" s="21">
        <v>1.17</v>
      </c>
      <c r="R2" s="3">
        <f t="shared" ref="R2:R40" si="0">(100*(1+E2/100)*(1+F2/100)*(1+G2/100)*(1+H2/100)*(1+I2/100)*(1+J2/100)*(1+K2/100)*(1+L2/100)*(1+M2/100)*(1+N2/100)*(1+O2/100)*(1+P2/100)*(1+Q2/100))-100</f>
        <v>87.0730591460526</v>
      </c>
      <c r="S2" s="70">
        <f>R2*C2</f>
        <v>62.946773484898131</v>
      </c>
      <c r="T2" s="17">
        <f>R2*D2</f>
        <v>413.47590221546477</v>
      </c>
      <c r="U2" s="42"/>
      <c r="V2" s="37"/>
    </row>
    <row r="3" spans="1:22" x14ac:dyDescent="0.25">
      <c r="A3" s="16" t="s">
        <v>7</v>
      </c>
      <c r="B3" s="10" t="s">
        <v>191</v>
      </c>
      <c r="C3" s="9">
        <v>9.9460616072511738E-3</v>
      </c>
      <c r="D3" s="9">
        <v>6.551425550336637E-2</v>
      </c>
      <c r="E3" s="18">
        <v>2.79</v>
      </c>
      <c r="F3" s="18">
        <v>11.9</v>
      </c>
      <c r="G3" s="18">
        <v>8.33</v>
      </c>
      <c r="H3" s="18">
        <v>6.31</v>
      </c>
      <c r="I3" s="18">
        <v>0.96</v>
      </c>
      <c r="J3" s="21">
        <v>9.0500000000000007</v>
      </c>
      <c r="K3" s="21">
        <v>17.91</v>
      </c>
      <c r="L3" s="21">
        <v>-3.54</v>
      </c>
      <c r="M3" s="21">
        <v>8.06</v>
      </c>
      <c r="N3" s="21">
        <v>3.56</v>
      </c>
      <c r="O3" s="21">
        <v>12.63</v>
      </c>
      <c r="P3" s="21">
        <v>7.15</v>
      </c>
      <c r="Q3" s="21">
        <v>-6.47</v>
      </c>
      <c r="R3" s="3">
        <f t="shared" si="0"/>
        <v>109.52262256547323</v>
      </c>
      <c r="S3" s="70">
        <f t="shared" ref="S3:S66" si="1">R3*C3</f>
        <v>1.0893187514239144</v>
      </c>
      <c r="T3" s="17">
        <f t="shared" ref="T3:T66" si="2">R3*D3</f>
        <v>7.1752930781531719</v>
      </c>
      <c r="U3" s="42"/>
      <c r="V3" s="37"/>
    </row>
    <row r="4" spans="1:22" x14ac:dyDescent="0.25">
      <c r="A4" s="85" t="s">
        <v>260</v>
      </c>
      <c r="B4" s="49" t="s">
        <v>191</v>
      </c>
      <c r="C4" s="86">
        <f>SUM(C2:C3)</f>
        <v>0.7328651148969022</v>
      </c>
      <c r="D4" s="86">
        <f>SUM(D2:D3)</f>
        <v>4.8141231394742174</v>
      </c>
      <c r="E4" s="49"/>
      <c r="F4" s="49"/>
      <c r="G4" s="49"/>
      <c r="H4" s="49"/>
      <c r="I4" s="49"/>
      <c r="J4" s="51"/>
      <c r="K4" s="51"/>
      <c r="L4" s="51"/>
      <c r="M4" s="51"/>
      <c r="N4" s="51"/>
      <c r="O4" s="51"/>
      <c r="P4" s="51"/>
      <c r="Q4" s="51"/>
      <c r="R4" s="50"/>
      <c r="S4" s="97">
        <f>(S2+S3)/C4</f>
        <v>87.377732866068399</v>
      </c>
      <c r="T4" s="97">
        <f>(T2+T3)/D4</f>
        <v>87.378569909111235</v>
      </c>
      <c r="U4" s="42"/>
      <c r="V4" s="37"/>
    </row>
    <row r="5" spans="1:22" x14ac:dyDescent="0.25">
      <c r="A5" s="7" t="s">
        <v>99</v>
      </c>
      <c r="B5" s="10" t="s">
        <v>259</v>
      </c>
      <c r="C5" s="9">
        <v>0.53474429139719326</v>
      </c>
      <c r="D5" s="9">
        <v>3.5076531880410053</v>
      </c>
      <c r="E5" s="18">
        <v>16.170000000000002</v>
      </c>
      <c r="F5" s="18">
        <v>8.0500000000000007</v>
      </c>
      <c r="G5" s="18">
        <v>-5.18</v>
      </c>
      <c r="H5" s="18">
        <v>14.68</v>
      </c>
      <c r="I5" s="18">
        <v>1.99</v>
      </c>
      <c r="J5" s="21">
        <v>16.93</v>
      </c>
      <c r="K5" s="21">
        <v>5.36</v>
      </c>
      <c r="L5" s="21">
        <v>2.0099999999999998</v>
      </c>
      <c r="M5" s="21">
        <v>13.42</v>
      </c>
      <c r="N5" s="21">
        <v>7.31</v>
      </c>
      <c r="O5" s="21">
        <v>-8.67</v>
      </c>
      <c r="P5" s="21">
        <v>4.08</v>
      </c>
      <c r="Q5" s="21">
        <v>12.21</v>
      </c>
      <c r="R5" s="3">
        <f t="shared" si="0"/>
        <v>127.11749433496234</v>
      </c>
      <c r="S5" s="70">
        <f t="shared" si="1"/>
        <v>67.975354432336161</v>
      </c>
      <c r="T5" s="17">
        <f t="shared" si="2"/>
        <v>445.8840842598151</v>
      </c>
      <c r="U5" s="42"/>
      <c r="V5" s="37"/>
    </row>
    <row r="6" spans="1:22" x14ac:dyDescent="0.25">
      <c r="A6" s="7" t="s">
        <v>100</v>
      </c>
      <c r="B6" s="10" t="s">
        <v>259</v>
      </c>
      <c r="C6" s="9">
        <v>0.38043146577058085</v>
      </c>
      <c r="D6" s="9">
        <v>2.5051783124270059</v>
      </c>
      <c r="E6" s="18">
        <v>8.3800000000000008</v>
      </c>
      <c r="F6" s="18">
        <v>8.61</v>
      </c>
      <c r="G6" s="18">
        <v>2.68</v>
      </c>
      <c r="H6" s="18">
        <v>3.86</v>
      </c>
      <c r="I6" s="18">
        <v>10.43</v>
      </c>
      <c r="J6" s="21">
        <v>5.38</v>
      </c>
      <c r="K6" s="21">
        <v>9.2200000000000006</v>
      </c>
      <c r="L6" s="21">
        <v>4.4800000000000004</v>
      </c>
      <c r="M6" s="21">
        <v>3.43</v>
      </c>
      <c r="N6" s="21">
        <v>4.1500000000000004</v>
      </c>
      <c r="O6" s="21">
        <v>-5.13</v>
      </c>
      <c r="P6" s="21">
        <v>6.44</v>
      </c>
      <c r="Q6" s="21">
        <v>15.26</v>
      </c>
      <c r="R6" s="3">
        <f t="shared" si="0"/>
        <v>109.00271215603033</v>
      </c>
      <c r="S6" s="70">
        <f t="shared" si="1"/>
        <v>41.468061558487328</v>
      </c>
      <c r="T6" s="17">
        <f t="shared" si="2"/>
        <v>273.07123048901076</v>
      </c>
      <c r="U6" s="42"/>
      <c r="V6" s="37"/>
    </row>
    <row r="7" spans="1:22" x14ac:dyDescent="0.25">
      <c r="A7" s="85" t="s">
        <v>260</v>
      </c>
      <c r="B7" s="49" t="s">
        <v>259</v>
      </c>
      <c r="C7" s="86">
        <f>SUM(C5:C6)</f>
        <v>0.91517575716777411</v>
      </c>
      <c r="D7" s="86">
        <f>SUM(D5:D6)</f>
        <v>6.0128315004680113</v>
      </c>
      <c r="E7" s="49"/>
      <c r="F7" s="49"/>
      <c r="G7" s="49"/>
      <c r="H7" s="49"/>
      <c r="I7" s="49"/>
      <c r="J7" s="51"/>
      <c r="K7" s="51"/>
      <c r="L7" s="51"/>
      <c r="M7" s="51"/>
      <c r="N7" s="51"/>
      <c r="O7" s="51"/>
      <c r="P7" s="51"/>
      <c r="Q7" s="51"/>
      <c r="R7" s="50"/>
      <c r="S7" s="97">
        <f>(S5+S6)/C7</f>
        <v>119.5873198493826</v>
      </c>
      <c r="T7" s="97">
        <f>(T5+T6)/D7</f>
        <v>119.57017499872826</v>
      </c>
      <c r="U7" s="42"/>
      <c r="V7" s="37"/>
    </row>
    <row r="8" spans="1:22" x14ac:dyDescent="0.25">
      <c r="A8" s="7" t="s">
        <v>101</v>
      </c>
      <c r="B8" s="10" t="s">
        <v>227</v>
      </c>
      <c r="C8" s="9">
        <v>0.19740100054803139</v>
      </c>
      <c r="D8" s="9">
        <v>1.2959389157035257</v>
      </c>
      <c r="E8" s="18">
        <v>26.05</v>
      </c>
      <c r="F8" s="18">
        <v>8.27</v>
      </c>
      <c r="G8" s="18">
        <v>3.77</v>
      </c>
      <c r="H8" s="18">
        <v>5.48</v>
      </c>
      <c r="I8" s="18">
        <v>9.15</v>
      </c>
      <c r="J8" s="21">
        <v>18.77</v>
      </c>
      <c r="K8" s="21">
        <v>9.4</v>
      </c>
      <c r="L8" s="21">
        <v>0.82</v>
      </c>
      <c r="M8" s="21">
        <v>18.55</v>
      </c>
      <c r="N8" s="21">
        <v>9.9600000000000009</v>
      </c>
      <c r="O8" s="21">
        <v>2.94</v>
      </c>
      <c r="P8" s="21">
        <v>-4.03</v>
      </c>
      <c r="Q8" s="21">
        <v>14.73</v>
      </c>
      <c r="R8" s="3">
        <f t="shared" si="0"/>
        <v>215.58792509989621</v>
      </c>
      <c r="S8" s="70">
        <f t="shared" si="1"/>
        <v>42.557272120793563</v>
      </c>
      <c r="T8" s="17">
        <f t="shared" si="2"/>
        <v>279.38878189273242</v>
      </c>
      <c r="U8" s="42"/>
      <c r="V8" s="37"/>
    </row>
    <row r="9" spans="1:22" x14ac:dyDescent="0.25">
      <c r="A9" s="85" t="s">
        <v>260</v>
      </c>
      <c r="B9" s="49" t="s">
        <v>227</v>
      </c>
      <c r="C9" s="86">
        <f>SUM(C8)</f>
        <v>0.19740100054803139</v>
      </c>
      <c r="D9" s="86">
        <f>SUM(D8)</f>
        <v>1.2959389157035257</v>
      </c>
      <c r="E9" s="49"/>
      <c r="F9" s="49"/>
      <c r="G9" s="49"/>
      <c r="H9" s="49"/>
      <c r="I9" s="49"/>
      <c r="J9" s="51"/>
      <c r="K9" s="51"/>
      <c r="L9" s="51"/>
      <c r="M9" s="51"/>
      <c r="N9" s="51"/>
      <c r="O9" s="51"/>
      <c r="P9" s="51"/>
      <c r="Q9" s="51"/>
      <c r="R9" s="50"/>
      <c r="S9" s="97">
        <f>S8/C9</f>
        <v>215.58792509989621</v>
      </c>
      <c r="T9" s="97">
        <f>T8/D9</f>
        <v>215.58792509989621</v>
      </c>
      <c r="U9" s="42"/>
      <c r="V9" s="37"/>
    </row>
    <row r="10" spans="1:22" x14ac:dyDescent="0.25">
      <c r="A10" s="16" t="s">
        <v>39</v>
      </c>
      <c r="B10" s="10" t="s">
        <v>218</v>
      </c>
      <c r="C10" s="9">
        <v>1.1027771970463384E-2</v>
      </c>
      <c r="D10" s="9">
        <v>7.2771691734583865E-2</v>
      </c>
      <c r="E10" s="18">
        <v>-9.48</v>
      </c>
      <c r="F10" s="18">
        <v>25.74</v>
      </c>
      <c r="G10" s="18">
        <v>9.2100000000000009</v>
      </c>
      <c r="H10" s="18">
        <v>3.38</v>
      </c>
      <c r="I10" s="18">
        <v>-0.6</v>
      </c>
      <c r="J10" s="21">
        <v>12.22</v>
      </c>
      <c r="K10" s="21">
        <v>55.4</v>
      </c>
      <c r="L10" s="21">
        <v>-15.02</v>
      </c>
      <c r="M10" s="21">
        <v>11.39</v>
      </c>
      <c r="N10" s="21">
        <v>28.03</v>
      </c>
      <c r="O10" s="21">
        <v>-17.27</v>
      </c>
      <c r="P10" s="21">
        <v>-6.14</v>
      </c>
      <c r="Q10" s="21">
        <v>46.02</v>
      </c>
      <c r="R10" s="3">
        <f t="shared" si="0"/>
        <v>206.09426588435991</v>
      </c>
      <c r="S10" s="70">
        <f t="shared" si="1"/>
        <v>2.2727605685927723</v>
      </c>
      <c r="T10" s="17">
        <f t="shared" si="2"/>
        <v>14.997828385202004</v>
      </c>
      <c r="U10" s="42"/>
      <c r="V10" s="37"/>
    </row>
    <row r="11" spans="1:22" x14ac:dyDescent="0.25">
      <c r="A11" s="16" t="s">
        <v>41</v>
      </c>
      <c r="B11" s="10" t="s">
        <v>218</v>
      </c>
      <c r="C11" s="9">
        <v>7.0745268727868002E-2</v>
      </c>
      <c r="D11" s="9">
        <v>0.4655877608264708</v>
      </c>
      <c r="E11" s="18">
        <v>10.23</v>
      </c>
      <c r="F11" s="18">
        <v>10.14</v>
      </c>
      <c r="G11" s="18">
        <v>1.75</v>
      </c>
      <c r="H11" s="18">
        <v>11.93</v>
      </c>
      <c r="I11" s="18">
        <v>5.52</v>
      </c>
      <c r="J11" s="21">
        <v>7.26</v>
      </c>
      <c r="K11" s="21">
        <v>20.39</v>
      </c>
      <c r="L11" s="21">
        <v>8.5</v>
      </c>
      <c r="M11" s="21">
        <v>19.579999999999998</v>
      </c>
      <c r="N11" s="21">
        <v>40.299999999999997</v>
      </c>
      <c r="O11" s="21">
        <v>-26.39</v>
      </c>
      <c r="P11" s="21">
        <v>-3.1</v>
      </c>
      <c r="Q11" s="21">
        <v>23.57</v>
      </c>
      <c r="R11" s="3">
        <f t="shared" si="0"/>
        <v>202.27928799835064</v>
      </c>
      <c r="S11" s="70">
        <f t="shared" si="1"/>
        <v>14.31030258752512</v>
      </c>
      <c r="T11" s="17">
        <f t="shared" si="2"/>
        <v>94.178760760724884</v>
      </c>
      <c r="U11" s="37"/>
      <c r="V11" s="37"/>
    </row>
    <row r="12" spans="1:22" x14ac:dyDescent="0.25">
      <c r="A12" s="16" t="s">
        <v>42</v>
      </c>
      <c r="B12" s="10" t="s">
        <v>218</v>
      </c>
      <c r="C12" s="9">
        <v>5.2593244515772991E-3</v>
      </c>
      <c r="D12" s="9">
        <v>3.4504256425623651E-2</v>
      </c>
      <c r="E12" s="18">
        <v>32.43</v>
      </c>
      <c r="F12" s="18">
        <v>15.57</v>
      </c>
      <c r="G12" s="18">
        <v>-7.62</v>
      </c>
      <c r="H12" s="18">
        <v>26.15</v>
      </c>
      <c r="I12" s="18">
        <v>5.8</v>
      </c>
      <c r="J12" s="21">
        <v>-10.98</v>
      </c>
      <c r="K12" s="21">
        <v>7.07</v>
      </c>
      <c r="L12" s="21">
        <v>24.4</v>
      </c>
      <c r="M12" s="21">
        <v>-8.7799999999999994</v>
      </c>
      <c r="N12" s="21">
        <v>41.12</v>
      </c>
      <c r="O12" s="21">
        <v>-12.29</v>
      </c>
      <c r="P12" s="21">
        <v>2.34</v>
      </c>
      <c r="Q12" s="21">
        <v>-0.23</v>
      </c>
      <c r="R12" s="3">
        <f t="shared" si="0"/>
        <v>157.94747281505596</v>
      </c>
      <c r="S12" s="70">
        <f t="shared" si="1"/>
        <v>0.83069700584106454</v>
      </c>
      <c r="T12" s="17">
        <f t="shared" si="2"/>
        <v>5.4498601037899119</v>
      </c>
      <c r="U12" s="37"/>
      <c r="V12" s="37"/>
    </row>
    <row r="13" spans="1:22" x14ac:dyDescent="0.25">
      <c r="A13" s="16" t="s">
        <v>43</v>
      </c>
      <c r="B13" s="10" t="s">
        <v>218</v>
      </c>
      <c r="C13" s="9">
        <v>0.1508310533584426</v>
      </c>
      <c r="D13" s="9">
        <v>0.99244864228095309</v>
      </c>
      <c r="E13" s="18">
        <v>7.89</v>
      </c>
      <c r="F13" s="18">
        <v>11.73</v>
      </c>
      <c r="G13" s="18">
        <v>5.84</v>
      </c>
      <c r="H13" s="18">
        <v>7.06</v>
      </c>
      <c r="I13" s="18">
        <v>8.9700000000000006</v>
      </c>
      <c r="J13" s="21">
        <v>11.84</v>
      </c>
      <c r="K13" s="21">
        <v>25.1</v>
      </c>
      <c r="L13" s="21">
        <v>1.21</v>
      </c>
      <c r="M13" s="21">
        <v>7.07</v>
      </c>
      <c r="N13" s="21">
        <v>29.46</v>
      </c>
      <c r="O13" s="21">
        <v>-19.5</v>
      </c>
      <c r="P13" s="21">
        <v>-1.77</v>
      </c>
      <c r="Q13" s="21">
        <v>13.04</v>
      </c>
      <c r="R13" s="3">
        <f t="shared" si="0"/>
        <v>161.14907058920164</v>
      </c>
      <c r="S13" s="70">
        <f t="shared" si="1"/>
        <v>24.306284064703306</v>
      </c>
      <c r="T13" s="17">
        <f t="shared" si="2"/>
        <v>159.93217631109064</v>
      </c>
      <c r="U13" s="37"/>
      <c r="V13" s="37"/>
    </row>
    <row r="14" spans="1:22" x14ac:dyDescent="0.25">
      <c r="A14" s="85" t="s">
        <v>260</v>
      </c>
      <c r="B14" s="49" t="s">
        <v>218</v>
      </c>
      <c r="C14" s="86">
        <f>SUM(C10:C13)</f>
        <v>0.2378634185083513</v>
      </c>
      <c r="D14" s="86">
        <f>SUM(D10:D13)</f>
        <v>1.5653123512676315</v>
      </c>
      <c r="E14" s="49"/>
      <c r="F14" s="49"/>
      <c r="G14" s="49"/>
      <c r="H14" s="49"/>
      <c r="I14" s="49"/>
      <c r="J14" s="51"/>
      <c r="K14" s="51"/>
      <c r="L14" s="51"/>
      <c r="M14" s="51"/>
      <c r="N14" s="51"/>
      <c r="O14" s="51"/>
      <c r="P14" s="51"/>
      <c r="Q14" s="51"/>
      <c r="R14" s="50"/>
      <c r="S14" s="97">
        <f>(S10+S11+S12+S13)/C14</f>
        <v>175.39495769584883</v>
      </c>
      <c r="T14" s="97">
        <f>(T10+T11+T12+T13)/D14</f>
        <v>175.40181379036753</v>
      </c>
      <c r="U14" s="37"/>
      <c r="V14" s="37"/>
    </row>
    <row r="15" spans="1:22" x14ac:dyDescent="0.25">
      <c r="A15" s="16" t="s">
        <v>14</v>
      </c>
      <c r="B15" s="10" t="s">
        <v>221</v>
      </c>
      <c r="C15" s="9">
        <v>0.18600258644723894</v>
      </c>
      <c r="D15" s="9">
        <v>1.2211307552529693</v>
      </c>
      <c r="E15" s="18">
        <v>68.61</v>
      </c>
      <c r="F15" s="18">
        <v>-18.23</v>
      </c>
      <c r="G15" s="18">
        <v>51.5</v>
      </c>
      <c r="H15" s="18">
        <v>-22.32</v>
      </c>
      <c r="I15" s="18">
        <v>-7.81</v>
      </c>
      <c r="J15" s="21">
        <v>49.98</v>
      </c>
      <c r="K15" s="21">
        <v>24.79</v>
      </c>
      <c r="L15" s="21">
        <v>3.75</v>
      </c>
      <c r="M15" s="21">
        <v>34.18</v>
      </c>
      <c r="N15" s="21">
        <v>-29.03</v>
      </c>
      <c r="O15" s="21">
        <v>-3.91</v>
      </c>
      <c r="P15" s="21">
        <v>23.76</v>
      </c>
      <c r="Q15" s="21">
        <v>-2.21</v>
      </c>
      <c r="R15" s="3">
        <f t="shared" si="0"/>
        <v>221.66200389522282</v>
      </c>
      <c r="S15" s="70">
        <f t="shared" si="1"/>
        <v>41.229706041589395</v>
      </c>
      <c r="T15" s="17">
        <f t="shared" si="2"/>
        <v>270.67829022746008</v>
      </c>
      <c r="U15" s="37"/>
      <c r="V15" s="37"/>
    </row>
    <row r="16" spans="1:22" x14ac:dyDescent="0.25">
      <c r="A16" s="85" t="s">
        <v>260</v>
      </c>
      <c r="B16" s="49" t="s">
        <v>221</v>
      </c>
      <c r="C16" s="86">
        <f>SUM(C15)</f>
        <v>0.18600258644723894</v>
      </c>
      <c r="D16" s="86">
        <f>SUM(D15)</f>
        <v>1.2211307552529693</v>
      </c>
      <c r="E16" s="49"/>
      <c r="F16" s="49"/>
      <c r="G16" s="49"/>
      <c r="H16" s="49"/>
      <c r="I16" s="49"/>
      <c r="J16" s="51"/>
      <c r="K16" s="51"/>
      <c r="L16" s="51"/>
      <c r="M16" s="51"/>
      <c r="N16" s="51"/>
      <c r="O16" s="51"/>
      <c r="P16" s="51"/>
      <c r="Q16" s="51"/>
      <c r="R16" s="50"/>
      <c r="S16" s="97">
        <f>S15/C16</f>
        <v>221.66200389522282</v>
      </c>
      <c r="T16" s="97">
        <f>T15/D16</f>
        <v>221.66200389522282</v>
      </c>
      <c r="U16" s="37"/>
      <c r="V16" s="37"/>
    </row>
    <row r="17" spans="1:22" x14ac:dyDescent="0.25">
      <c r="A17" s="16" t="s">
        <v>57</v>
      </c>
      <c r="B17" s="10" t="s">
        <v>201</v>
      </c>
      <c r="C17" s="9">
        <v>2.5265406381324025E-2</v>
      </c>
      <c r="D17" s="9">
        <v>0.16631927280897038</v>
      </c>
      <c r="E17" s="18">
        <v>5.64</v>
      </c>
      <c r="F17" s="18">
        <v>30.25</v>
      </c>
      <c r="G17" s="18">
        <v>-3.73</v>
      </c>
      <c r="H17" s="18">
        <v>16.37</v>
      </c>
      <c r="I17" s="18">
        <v>5.77</v>
      </c>
      <c r="J17" s="21">
        <v>-2.93</v>
      </c>
      <c r="K17" s="21">
        <v>-0.54</v>
      </c>
      <c r="L17" s="21">
        <v>24.78</v>
      </c>
      <c r="M17" s="21">
        <v>15.15</v>
      </c>
      <c r="N17" s="21">
        <v>5.71</v>
      </c>
      <c r="O17" s="21">
        <v>-6.74</v>
      </c>
      <c r="P17" s="21">
        <v>-3.05</v>
      </c>
      <c r="Q17" s="21">
        <v>12.93</v>
      </c>
      <c r="R17" s="3">
        <f t="shared" si="0"/>
        <v>144.12466965108862</v>
      </c>
      <c r="S17" s="70">
        <f t="shared" si="1"/>
        <v>3.6413683483088315</v>
      </c>
      <c r="T17" s="17">
        <f t="shared" si="2"/>
        <v>23.970710250202142</v>
      </c>
      <c r="U17" s="37"/>
      <c r="V17" s="37"/>
    </row>
    <row r="18" spans="1:22" x14ac:dyDescent="0.25">
      <c r="A18" s="16" t="s">
        <v>58</v>
      </c>
      <c r="B18" s="10" t="s">
        <v>201</v>
      </c>
      <c r="C18" s="9">
        <v>0.144026816909269</v>
      </c>
      <c r="D18" s="9">
        <v>0.95833970535590862</v>
      </c>
      <c r="E18" s="18">
        <v>17.63</v>
      </c>
      <c r="F18" s="18">
        <v>25.03</v>
      </c>
      <c r="G18" s="18">
        <v>7.73</v>
      </c>
      <c r="H18" s="18">
        <v>17.059999999999999</v>
      </c>
      <c r="I18" s="18">
        <v>5.17</v>
      </c>
      <c r="J18" s="21">
        <v>8.8800000000000008</v>
      </c>
      <c r="K18" s="21">
        <v>7.14</v>
      </c>
      <c r="L18" s="21">
        <v>16.7</v>
      </c>
      <c r="M18" s="21">
        <v>2.52</v>
      </c>
      <c r="N18" s="21">
        <v>0.75</v>
      </c>
      <c r="O18" s="21">
        <v>-0.41</v>
      </c>
      <c r="P18" s="21">
        <v>-0.4</v>
      </c>
      <c r="Q18" s="21">
        <v>27.26</v>
      </c>
      <c r="R18" s="3">
        <f t="shared" si="0"/>
        <v>246.22676192427127</v>
      </c>
      <c r="S18" s="70">
        <f t="shared" si="1"/>
        <v>35.463256757829186</v>
      </c>
      <c r="T18" s="17">
        <f t="shared" si="2"/>
        <v>235.9688824732456</v>
      </c>
      <c r="U18" s="37"/>
      <c r="V18" s="37"/>
    </row>
    <row r="19" spans="1:22" x14ac:dyDescent="0.25">
      <c r="A19" s="16" t="s">
        <v>60</v>
      </c>
      <c r="B19" s="10" t="s">
        <v>201</v>
      </c>
      <c r="C19" s="9">
        <v>0.28787137942868146</v>
      </c>
      <c r="D19" s="9">
        <v>1.8975408469313613</v>
      </c>
      <c r="E19" s="18">
        <v>25.08</v>
      </c>
      <c r="F19" s="18">
        <v>20.29</v>
      </c>
      <c r="G19" s="18">
        <v>-1.91</v>
      </c>
      <c r="H19" s="18">
        <v>31.68</v>
      </c>
      <c r="I19" s="18">
        <v>3.97</v>
      </c>
      <c r="J19" s="21">
        <v>-1.91</v>
      </c>
      <c r="K19" s="21">
        <v>5.77</v>
      </c>
      <c r="L19" s="21">
        <v>20.53</v>
      </c>
      <c r="M19" s="21">
        <v>13.6</v>
      </c>
      <c r="N19" s="21">
        <v>3.11</v>
      </c>
      <c r="O19" s="21">
        <v>-2.41</v>
      </c>
      <c r="P19" s="21">
        <v>2.4500000000000002</v>
      </c>
      <c r="Q19" s="21">
        <v>30.33</v>
      </c>
      <c r="R19" s="3">
        <f t="shared" si="0"/>
        <v>285.64986485577947</v>
      </c>
      <c r="S19" s="70">
        <f t="shared" si="1"/>
        <v>82.230420629649672</v>
      </c>
      <c r="T19" s="17">
        <f t="shared" si="2"/>
        <v>542.03228648426466</v>
      </c>
      <c r="U19" s="37"/>
      <c r="V19" s="37"/>
    </row>
    <row r="20" spans="1:22" x14ac:dyDescent="0.25">
      <c r="A20" s="16" t="s">
        <v>61</v>
      </c>
      <c r="B20" s="10" t="s">
        <v>201</v>
      </c>
      <c r="C20" s="9">
        <v>3.6413732062518994E-2</v>
      </c>
      <c r="D20" s="9">
        <v>0.24027195029927104</v>
      </c>
      <c r="E20" s="18">
        <v>35.74</v>
      </c>
      <c r="F20" s="18">
        <v>1.05</v>
      </c>
      <c r="G20" s="18">
        <v>-2.85</v>
      </c>
      <c r="H20" s="18">
        <v>69.650000000000006</v>
      </c>
      <c r="I20" s="18">
        <v>-3.93</v>
      </c>
      <c r="J20" s="21">
        <v>-5.57</v>
      </c>
      <c r="K20" s="21">
        <v>-2.0499999999999998</v>
      </c>
      <c r="L20" s="21">
        <v>26.45</v>
      </c>
      <c r="M20" s="21">
        <v>16.05</v>
      </c>
      <c r="N20" s="21">
        <v>2.4900000000000002</v>
      </c>
      <c r="O20" s="21">
        <v>-5.53</v>
      </c>
      <c r="P20" s="21">
        <v>6.54</v>
      </c>
      <c r="Q20" s="21">
        <v>31.48</v>
      </c>
      <c r="R20" s="3">
        <f t="shared" si="0"/>
        <v>299.81108144556043</v>
      </c>
      <c r="S20" s="70">
        <f t="shared" si="1"/>
        <v>10.917240389132697</v>
      </c>
      <c r="T20" s="17">
        <f t="shared" si="2"/>
        <v>72.036193260258401</v>
      </c>
      <c r="U20" s="37"/>
      <c r="V20" s="37"/>
    </row>
    <row r="21" spans="1:22" x14ac:dyDescent="0.25">
      <c r="A21" s="16" t="s">
        <v>62</v>
      </c>
      <c r="B21" s="10" t="s">
        <v>201</v>
      </c>
      <c r="C21" s="9">
        <v>0.22429646316756488</v>
      </c>
      <c r="D21" s="9">
        <v>1.4779769567162606</v>
      </c>
      <c r="E21" s="18">
        <v>21.22</v>
      </c>
      <c r="F21" s="18">
        <v>18.93</v>
      </c>
      <c r="G21" s="18">
        <v>-3.22</v>
      </c>
      <c r="H21" s="18">
        <v>32.29</v>
      </c>
      <c r="I21" s="18">
        <v>4.43</v>
      </c>
      <c r="J21" s="21">
        <v>-2.75</v>
      </c>
      <c r="K21" s="21">
        <v>6.12</v>
      </c>
      <c r="L21" s="21">
        <v>19.12</v>
      </c>
      <c r="M21" s="21">
        <v>12.67</v>
      </c>
      <c r="N21" s="21">
        <v>1.54</v>
      </c>
      <c r="O21" s="21">
        <v>-2.12</v>
      </c>
      <c r="P21" s="21">
        <v>2.08</v>
      </c>
      <c r="Q21" s="21">
        <v>33.68</v>
      </c>
      <c r="R21" s="3">
        <f t="shared" si="0"/>
        <v>262.09427570113741</v>
      </c>
      <c r="S21" s="70">
        <f t="shared" si="1"/>
        <v>58.78681905622976</v>
      </c>
      <c r="T21" s="17">
        <f t="shared" si="2"/>
        <v>387.36929997351962</v>
      </c>
      <c r="U21" s="37"/>
      <c r="V21" s="37"/>
    </row>
    <row r="22" spans="1:22" x14ac:dyDescent="0.25">
      <c r="A22" s="16" t="s">
        <v>63</v>
      </c>
      <c r="B22" s="10" t="s">
        <v>201</v>
      </c>
      <c r="C22" s="9">
        <v>0.38677501221389304</v>
      </c>
      <c r="D22" s="9">
        <v>2.5437883553856078</v>
      </c>
      <c r="E22" s="18">
        <v>25.22</v>
      </c>
      <c r="F22" s="18">
        <v>18.78</v>
      </c>
      <c r="G22" s="18">
        <v>-2.35</v>
      </c>
      <c r="H22" s="18">
        <v>33.35</v>
      </c>
      <c r="I22" s="18">
        <v>4.92</v>
      </c>
      <c r="J22" s="21">
        <v>-2.41</v>
      </c>
      <c r="K22" s="21">
        <v>3.28</v>
      </c>
      <c r="L22" s="21">
        <v>21.28</v>
      </c>
      <c r="M22" s="21">
        <v>10.65</v>
      </c>
      <c r="N22" s="21">
        <v>5.37</v>
      </c>
      <c r="O22" s="21">
        <v>-4.59</v>
      </c>
      <c r="P22" s="21">
        <v>3.27</v>
      </c>
      <c r="Q22" s="21">
        <v>33.299999999999997</v>
      </c>
      <c r="R22" s="3">
        <f t="shared" si="0"/>
        <v>280.3802207230504</v>
      </c>
      <c r="S22" s="70">
        <f t="shared" si="1"/>
        <v>108.44406329469184</v>
      </c>
      <c r="T22" s="17">
        <f t="shared" si="2"/>
        <v>713.22794055574207</v>
      </c>
      <c r="U22" s="37"/>
      <c r="V22" s="37"/>
    </row>
    <row r="23" spans="1:22" x14ac:dyDescent="0.25">
      <c r="A23" s="16" t="s">
        <v>64</v>
      </c>
      <c r="B23" s="10" t="s">
        <v>201</v>
      </c>
      <c r="C23" s="9">
        <v>0.16815692010230465</v>
      </c>
      <c r="D23" s="9">
        <v>1.1074874987279988</v>
      </c>
      <c r="E23" s="18">
        <v>19.28</v>
      </c>
      <c r="F23" s="18">
        <v>21.26</v>
      </c>
      <c r="G23" s="18">
        <v>-4.05</v>
      </c>
      <c r="H23" s="18">
        <v>33.21</v>
      </c>
      <c r="I23" s="18">
        <v>3.37</v>
      </c>
      <c r="J23" s="21">
        <v>-1.62</v>
      </c>
      <c r="K23" s="21">
        <v>5.68</v>
      </c>
      <c r="L23" s="21">
        <v>19.73</v>
      </c>
      <c r="M23" s="21">
        <v>13.23</v>
      </c>
      <c r="N23" s="21">
        <v>0.49</v>
      </c>
      <c r="O23" s="21">
        <v>-1.92</v>
      </c>
      <c r="P23" s="21">
        <v>4.51</v>
      </c>
      <c r="Q23" s="21">
        <v>33.85</v>
      </c>
      <c r="R23" s="3">
        <f t="shared" si="0"/>
        <v>271.3685802129134</v>
      </c>
      <c r="S23" s="70">
        <f t="shared" si="1"/>
        <v>45.632504661138732</v>
      </c>
      <c r="T23" s="17">
        <f t="shared" si="2"/>
        <v>300.53731013336778</v>
      </c>
      <c r="U23" s="37"/>
      <c r="V23" s="37"/>
    </row>
    <row r="24" spans="1:22" x14ac:dyDescent="0.25">
      <c r="A24" s="16" t="s">
        <v>65</v>
      </c>
      <c r="B24" s="10" t="s">
        <v>201</v>
      </c>
      <c r="C24" s="9">
        <v>1.4326836737601168E-2</v>
      </c>
      <c r="D24" s="9">
        <v>9.4526535764424074E-2</v>
      </c>
      <c r="E24" s="18">
        <v>34.83</v>
      </c>
      <c r="F24" s="18">
        <v>20.2</v>
      </c>
      <c r="G24" s="18">
        <v>-1.1299999999999999</v>
      </c>
      <c r="H24" s="18">
        <v>20.95</v>
      </c>
      <c r="I24" s="18">
        <v>8.57</v>
      </c>
      <c r="J24" s="21">
        <v>-2.48</v>
      </c>
      <c r="K24" s="21">
        <v>1.17</v>
      </c>
      <c r="L24" s="21">
        <v>24.2</v>
      </c>
      <c r="M24" s="21">
        <v>3.99</v>
      </c>
      <c r="N24" s="21">
        <v>5.46</v>
      </c>
      <c r="O24" s="21">
        <v>-4.42</v>
      </c>
      <c r="P24" s="21">
        <v>5.27</v>
      </c>
      <c r="Q24" s="21">
        <v>25.71</v>
      </c>
      <c r="R24" s="3">
        <f t="shared" si="0"/>
        <v>257.65072193480847</v>
      </c>
      <c r="S24" s="70">
        <f t="shared" si="1"/>
        <v>3.6913198284850774</v>
      </c>
      <c r="T24" s="17">
        <f t="shared" si="2"/>
        <v>24.354830181700354</v>
      </c>
      <c r="U24" s="37"/>
      <c r="V24" s="37"/>
    </row>
    <row r="25" spans="1:22" x14ac:dyDescent="0.25">
      <c r="A25" s="16" t="s">
        <v>66</v>
      </c>
      <c r="B25" s="10" t="s">
        <v>201</v>
      </c>
      <c r="C25" s="9">
        <v>4.9682076995185204E-2</v>
      </c>
      <c r="D25" s="9">
        <v>0.32728654517664652</v>
      </c>
      <c r="E25" s="18">
        <v>25.02</v>
      </c>
      <c r="F25" s="18">
        <v>19.8</v>
      </c>
      <c r="G25" s="18">
        <v>-6.16</v>
      </c>
      <c r="H25" s="18">
        <v>31.59</v>
      </c>
      <c r="I25" s="18">
        <v>5.58</v>
      </c>
      <c r="J25" s="21">
        <v>-2.5499999999999998</v>
      </c>
      <c r="K25" s="21">
        <v>5.76</v>
      </c>
      <c r="L25" s="21">
        <v>20.64</v>
      </c>
      <c r="M25" s="21">
        <v>10.38</v>
      </c>
      <c r="N25" s="21">
        <v>2.96</v>
      </c>
      <c r="O25" s="21">
        <v>-1.43</v>
      </c>
      <c r="P25" s="21">
        <v>1.67</v>
      </c>
      <c r="Q25" s="21">
        <v>30.22</v>
      </c>
      <c r="R25" s="3">
        <f t="shared" si="0"/>
        <v>260.07889334440722</v>
      </c>
      <c r="S25" s="70">
        <f t="shared" si="1"/>
        <v>12.921259603959401</v>
      </c>
      <c r="T25" s="17">
        <f t="shared" si="2"/>
        <v>85.120322476056558</v>
      </c>
      <c r="U25" s="37"/>
      <c r="V25" s="37"/>
    </row>
    <row r="26" spans="1:22" x14ac:dyDescent="0.25">
      <c r="A26" s="16" t="s">
        <v>67</v>
      </c>
      <c r="B26" s="10" t="s">
        <v>201</v>
      </c>
      <c r="C26" s="9">
        <v>0.11534929404361197</v>
      </c>
      <c r="D26" s="9">
        <v>0.760581095799028</v>
      </c>
      <c r="E26" s="18">
        <v>17.010000000000002</v>
      </c>
      <c r="F26" s="18">
        <v>37.6</v>
      </c>
      <c r="G26" s="18">
        <v>-7.5</v>
      </c>
      <c r="H26" s="18">
        <v>24.04</v>
      </c>
      <c r="I26" s="18">
        <v>5.15</v>
      </c>
      <c r="J26" s="21">
        <v>1.1499999999999999</v>
      </c>
      <c r="K26" s="21">
        <v>5.53</v>
      </c>
      <c r="L26" s="21">
        <v>20.29</v>
      </c>
      <c r="M26" s="21">
        <v>15.87</v>
      </c>
      <c r="N26" s="21">
        <v>6.71</v>
      </c>
      <c r="O26" s="21">
        <v>-2.98</v>
      </c>
      <c r="P26" s="21">
        <v>4.12</v>
      </c>
      <c r="Q26" s="21">
        <v>29.7</v>
      </c>
      <c r="R26" s="3">
        <f t="shared" si="0"/>
        <v>304.05181632960517</v>
      </c>
      <c r="S26" s="70">
        <f t="shared" si="1"/>
        <v>35.072162366297924</v>
      </c>
      <c r="T26" s="17">
        <f t="shared" si="2"/>
        <v>231.25606364365589</v>
      </c>
      <c r="U26" s="37"/>
      <c r="V26" s="37"/>
    </row>
    <row r="27" spans="1:22" x14ac:dyDescent="0.25">
      <c r="A27" s="16" t="s">
        <v>68</v>
      </c>
      <c r="B27" s="10" t="s">
        <v>201</v>
      </c>
      <c r="C27" s="9">
        <v>9.8885492187923058E-2</v>
      </c>
      <c r="D27" s="9">
        <v>0.65220555141240388</v>
      </c>
      <c r="E27" s="18">
        <v>23.24</v>
      </c>
      <c r="F27" s="18">
        <v>32.46</v>
      </c>
      <c r="G27" s="18">
        <v>-7.01</v>
      </c>
      <c r="H27" s="18">
        <v>18.97</v>
      </c>
      <c r="I27" s="18">
        <v>4.3099999999999996</v>
      </c>
      <c r="J27" s="21">
        <v>1.85</v>
      </c>
      <c r="K27" s="21">
        <v>2.1800000000000002</v>
      </c>
      <c r="L27" s="21">
        <v>31.18</v>
      </c>
      <c r="M27" s="21">
        <v>11.85</v>
      </c>
      <c r="N27" s="21">
        <v>1.1000000000000001</v>
      </c>
      <c r="O27" s="21">
        <v>-0.77</v>
      </c>
      <c r="P27" s="21">
        <v>2.88</v>
      </c>
      <c r="Q27" s="21">
        <v>32.11</v>
      </c>
      <c r="R27" s="3">
        <f t="shared" si="0"/>
        <v>292.21792416203175</v>
      </c>
      <c r="S27" s="70">
        <f t="shared" si="1"/>
        <v>28.896113256895681</v>
      </c>
      <c r="T27" s="17">
        <f t="shared" si="2"/>
        <v>190.58615236068593</v>
      </c>
      <c r="U27" s="37"/>
      <c r="V27" s="37"/>
    </row>
    <row r="28" spans="1:22" x14ac:dyDescent="0.25">
      <c r="A28" s="16" t="s">
        <v>69</v>
      </c>
      <c r="B28" s="10" t="s">
        <v>201</v>
      </c>
      <c r="C28" s="9">
        <v>0.25752240996401254</v>
      </c>
      <c r="D28" s="9">
        <v>1.6935740141221305</v>
      </c>
      <c r="E28" s="18">
        <v>22.47</v>
      </c>
      <c r="F28" s="18">
        <v>33</v>
      </c>
      <c r="G28" s="18">
        <v>-9.82</v>
      </c>
      <c r="H28" s="18">
        <v>28.39</v>
      </c>
      <c r="I28" s="18">
        <v>3.45</v>
      </c>
      <c r="J28" s="21">
        <v>7.0000000000000007E-2</v>
      </c>
      <c r="K28" s="21">
        <v>3.93</v>
      </c>
      <c r="L28" s="21">
        <v>26.89</v>
      </c>
      <c r="M28" s="21">
        <v>14.58</v>
      </c>
      <c r="N28" s="21">
        <v>1.33</v>
      </c>
      <c r="O28" s="21">
        <v>-1.18</v>
      </c>
      <c r="P28" s="21">
        <v>1.45</v>
      </c>
      <c r="Q28" s="21">
        <v>36.22</v>
      </c>
      <c r="R28" s="3">
        <f t="shared" si="0"/>
        <v>308.23491478374177</v>
      </c>
      <c r="S28" s="70">
        <f t="shared" si="1"/>
        <v>79.377398090161222</v>
      </c>
      <c r="T28" s="17">
        <f t="shared" si="2"/>
        <v>522.0186419228944</v>
      </c>
      <c r="U28" s="37"/>
      <c r="V28" s="37"/>
    </row>
    <row r="29" spans="1:22" x14ac:dyDescent="0.25">
      <c r="A29" s="16" t="s">
        <v>70</v>
      </c>
      <c r="B29" s="10" t="s">
        <v>201</v>
      </c>
      <c r="C29" s="9">
        <v>2.8825542390862016E-2</v>
      </c>
      <c r="D29" s="9">
        <v>0.18989988273343233</v>
      </c>
      <c r="E29" s="18">
        <v>24</v>
      </c>
      <c r="F29" s="18">
        <v>34.67</v>
      </c>
      <c r="G29" s="18">
        <v>-8.61</v>
      </c>
      <c r="H29" s="18">
        <v>23.11</v>
      </c>
      <c r="I29" s="18">
        <v>5.61</v>
      </c>
      <c r="J29" s="21">
        <v>-0.32</v>
      </c>
      <c r="K29" s="21">
        <v>3.98</v>
      </c>
      <c r="L29" s="21">
        <v>25.74</v>
      </c>
      <c r="M29" s="21">
        <v>12.01</v>
      </c>
      <c r="N29" s="21">
        <v>6.02</v>
      </c>
      <c r="O29" s="21">
        <v>-3.75</v>
      </c>
      <c r="P29" s="21">
        <v>1</v>
      </c>
      <c r="Q29" s="21">
        <v>31.67</v>
      </c>
      <c r="R29" s="3">
        <f t="shared" si="0"/>
        <v>293.07410986927033</v>
      </c>
      <c r="S29" s="70">
        <f t="shared" si="1"/>
        <v>8.448020177700803</v>
      </c>
      <c r="T29" s="17">
        <f t="shared" si="2"/>
        <v>55.654739096379501</v>
      </c>
      <c r="U29" s="37"/>
      <c r="V29" s="37"/>
    </row>
    <row r="30" spans="1:22" x14ac:dyDescent="0.25">
      <c r="A30" s="2" t="s">
        <v>71</v>
      </c>
      <c r="B30" s="10" t="s">
        <v>201</v>
      </c>
      <c r="C30" s="9">
        <v>1.3052338818678642E-3</v>
      </c>
      <c r="D30" s="9">
        <v>8.4110415090315836E-3</v>
      </c>
      <c r="E30" s="18">
        <v>15.38</v>
      </c>
      <c r="F30" s="18">
        <v>27.11</v>
      </c>
      <c r="G30" s="18">
        <v>0.74</v>
      </c>
      <c r="H30" s="18">
        <v>28.85</v>
      </c>
      <c r="I30" s="18">
        <v>8.25</v>
      </c>
      <c r="J30" s="21"/>
      <c r="K30" s="21"/>
      <c r="L30" s="21"/>
      <c r="M30" s="21"/>
      <c r="N30" s="21"/>
      <c r="O30" s="21"/>
      <c r="P30" s="21"/>
      <c r="Q30" s="21"/>
      <c r="R30" s="3">
        <f t="shared" si="0"/>
        <v>106.07462953562543</v>
      </c>
      <c r="S30" s="70">
        <f t="shared" si="1"/>
        <v>0.13845220047647999</v>
      </c>
      <c r="T30" s="17">
        <f t="shared" si="2"/>
        <v>0.89219811207929312</v>
      </c>
      <c r="U30" s="37"/>
      <c r="V30" s="37"/>
    </row>
    <row r="31" spans="1:22" x14ac:dyDescent="0.25">
      <c r="A31" s="16" t="s">
        <v>72</v>
      </c>
      <c r="B31" s="10" t="s">
        <v>201</v>
      </c>
      <c r="C31" s="9">
        <v>0.31697299498342074</v>
      </c>
      <c r="D31" s="9">
        <v>2.0902626779178219</v>
      </c>
      <c r="E31" s="18">
        <v>23.11</v>
      </c>
      <c r="F31" s="18">
        <v>29.04</v>
      </c>
      <c r="G31" s="18">
        <v>-6.4</v>
      </c>
      <c r="H31" s="18">
        <v>29.26</v>
      </c>
      <c r="I31" s="18">
        <v>3.2</v>
      </c>
      <c r="J31" s="21">
        <v>-1.53</v>
      </c>
      <c r="K31" s="21">
        <v>3.75</v>
      </c>
      <c r="L31" s="21">
        <v>25.67</v>
      </c>
      <c r="M31" s="21">
        <v>16.420000000000002</v>
      </c>
      <c r="N31" s="21">
        <v>4.26</v>
      </c>
      <c r="O31" s="21">
        <v>-2.52</v>
      </c>
      <c r="P31" s="21">
        <v>0.96</v>
      </c>
      <c r="Q31" s="21">
        <v>35.07</v>
      </c>
      <c r="R31" s="3">
        <f t="shared" si="0"/>
        <v>310.89430266424375</v>
      </c>
      <c r="S31" s="70">
        <f t="shared" si="1"/>
        <v>98.545098238767423</v>
      </c>
      <c r="T31" s="17">
        <f t="shared" si="2"/>
        <v>649.85075763635598</v>
      </c>
      <c r="U31" s="37"/>
      <c r="V31" s="37"/>
    </row>
    <row r="32" spans="1:22" x14ac:dyDescent="0.25">
      <c r="A32" s="16" t="s">
        <v>97</v>
      </c>
      <c r="B32" s="9" t="s">
        <v>201</v>
      </c>
      <c r="C32" s="9">
        <v>0.12635337632647789</v>
      </c>
      <c r="D32" s="9">
        <v>0.83147932993171714</v>
      </c>
      <c r="E32" s="18">
        <v>20.47</v>
      </c>
      <c r="F32" s="18">
        <v>35.909999999999997</v>
      </c>
      <c r="G32" s="18">
        <v>-5.65</v>
      </c>
      <c r="H32" s="18">
        <v>25.37</v>
      </c>
      <c r="I32" s="18">
        <v>-1.59</v>
      </c>
      <c r="J32" s="21">
        <v>2.82</v>
      </c>
      <c r="K32" s="21">
        <v>1.17</v>
      </c>
      <c r="L32" s="21">
        <v>29.55</v>
      </c>
      <c r="M32" s="21">
        <v>15</v>
      </c>
      <c r="N32" s="21">
        <v>2.19</v>
      </c>
      <c r="O32" s="21">
        <v>-3.32</v>
      </c>
      <c r="P32" s="21">
        <v>-0.02</v>
      </c>
      <c r="Q32" s="21">
        <v>19.29</v>
      </c>
      <c r="R32" s="3">
        <f t="shared" si="0"/>
        <v>248.0421990975795</v>
      </c>
      <c r="S32" s="70">
        <f t="shared" si="1"/>
        <v>31.340969327423618</v>
      </c>
      <c r="T32" s="17">
        <f t="shared" si="2"/>
        <v>206.24196150044497</v>
      </c>
      <c r="U32" s="37"/>
      <c r="V32" s="37"/>
    </row>
    <row r="33" spans="1:23" x14ac:dyDescent="0.25">
      <c r="A33" s="16" t="s">
        <v>98</v>
      </c>
      <c r="B33" s="9" t="s">
        <v>201</v>
      </c>
      <c r="C33" s="9">
        <v>4.6241096462799874E-3</v>
      </c>
      <c r="D33" s="9">
        <v>3.003282219293802E-2</v>
      </c>
      <c r="E33" s="18">
        <v>6.36</v>
      </c>
      <c r="F33" s="18">
        <v>14.53</v>
      </c>
      <c r="G33" s="18">
        <v>-1.0900000000000001</v>
      </c>
      <c r="H33" s="18">
        <v>7.54</v>
      </c>
      <c r="I33" s="18">
        <v>3.67</v>
      </c>
      <c r="J33" s="21">
        <v>8.0399999999999991</v>
      </c>
      <c r="K33" s="21">
        <v>7.7</v>
      </c>
      <c r="L33" s="21">
        <v>8.14</v>
      </c>
      <c r="M33" s="21">
        <v>3.85</v>
      </c>
      <c r="N33" s="21">
        <v>21.21</v>
      </c>
      <c r="O33" s="21">
        <v>0.47</v>
      </c>
      <c r="P33" s="21">
        <v>10.71</v>
      </c>
      <c r="Q33" s="21">
        <v>2.4500000000000002</v>
      </c>
      <c r="R33" s="3">
        <f t="shared" si="0"/>
        <v>142.45309579591745</v>
      </c>
      <c r="S33" s="70">
        <f t="shared" si="1"/>
        <v>0.65871873441234896</v>
      </c>
      <c r="T33" s="17">
        <f t="shared" si="2"/>
        <v>4.2782684968723554</v>
      </c>
      <c r="U33" s="37"/>
      <c r="V33" s="37"/>
    </row>
    <row r="34" spans="1:23" x14ac:dyDescent="0.25">
      <c r="A34" s="16" t="s">
        <v>132</v>
      </c>
      <c r="B34" s="10" t="s">
        <v>201</v>
      </c>
      <c r="C34" s="9">
        <v>6.116915735451354E-3</v>
      </c>
      <c r="D34" s="9">
        <v>4.0291376955774193E-2</v>
      </c>
      <c r="E34" s="18">
        <v>2.0499999999999998</v>
      </c>
      <c r="F34" s="18">
        <v>10.24</v>
      </c>
      <c r="G34" s="18">
        <v>0.04</v>
      </c>
      <c r="H34" s="18">
        <v>-3.27</v>
      </c>
      <c r="I34" s="18">
        <v>0.79</v>
      </c>
      <c r="J34" s="21">
        <v>14.72</v>
      </c>
      <c r="K34" s="21">
        <v>0.26</v>
      </c>
      <c r="L34" s="21">
        <v>9.57</v>
      </c>
      <c r="M34" s="21">
        <v>11.37</v>
      </c>
      <c r="N34" s="21">
        <v>14.45</v>
      </c>
      <c r="O34" s="21">
        <v>2.52</v>
      </c>
      <c r="P34" s="21">
        <v>-1.89</v>
      </c>
      <c r="Q34" s="21">
        <v>5.58</v>
      </c>
      <c r="R34" s="3">
        <f t="shared" si="0"/>
        <v>87.176179036298066</v>
      </c>
      <c r="S34" s="70">
        <f t="shared" si="1"/>
        <v>0.53324934130365609</v>
      </c>
      <c r="T34" s="17">
        <f t="shared" si="2"/>
        <v>3.512448291115545</v>
      </c>
      <c r="U34" s="37"/>
      <c r="V34" s="37"/>
    </row>
    <row r="35" spans="1:23" x14ac:dyDescent="0.25">
      <c r="A35" s="85" t="s">
        <v>260</v>
      </c>
      <c r="B35" s="49" t="s">
        <v>201</v>
      </c>
      <c r="C35" s="86">
        <f>SUM(C17:C34)</f>
        <v>2.2927700131582496</v>
      </c>
      <c r="D35" s="86">
        <f>SUM(D17:D34)</f>
        <v>15.110275459740727</v>
      </c>
      <c r="E35" s="49"/>
      <c r="F35" s="49"/>
      <c r="G35" s="49"/>
      <c r="H35" s="49"/>
      <c r="I35" s="49"/>
      <c r="J35" s="51"/>
      <c r="K35" s="51"/>
      <c r="L35" s="51"/>
      <c r="M35" s="51"/>
      <c r="N35" s="51"/>
      <c r="O35" s="51"/>
      <c r="P35" s="51"/>
      <c r="Q35" s="51"/>
      <c r="R35" s="50"/>
      <c r="S35" s="97">
        <f>(S17+S18+S19+S20+S21+S22+S23+S24+S25+S26+S27+S28+S29+S30+S31+S32+S33+S34)/C35</f>
        <v>281.20501864674543</v>
      </c>
      <c r="T35" s="97">
        <f>(T17+T18+T19+T20+T21+T22+T23+T24+T25+T26+T27+T28+T29+T30+T31+T32+T33+T34)/D35</f>
        <v>281.19335204506899</v>
      </c>
      <c r="U35" s="37"/>
      <c r="V35" s="37"/>
    </row>
    <row r="36" spans="1:23" x14ac:dyDescent="0.25">
      <c r="A36" s="16" t="s">
        <v>26</v>
      </c>
      <c r="B36" s="10" t="s">
        <v>196</v>
      </c>
      <c r="C36" s="9">
        <v>0.129818051161533</v>
      </c>
      <c r="D36" s="9">
        <v>0.85658274229931552</v>
      </c>
      <c r="E36" s="18">
        <v>0.91</v>
      </c>
      <c r="F36" s="18">
        <v>5.59</v>
      </c>
      <c r="G36" s="18">
        <v>5.33</v>
      </c>
      <c r="H36" s="18">
        <v>0.25</v>
      </c>
      <c r="I36" s="18">
        <v>0.97</v>
      </c>
      <c r="J36" s="21">
        <v>3.71</v>
      </c>
      <c r="K36" s="21">
        <v>0.56000000000000005</v>
      </c>
      <c r="L36" s="21">
        <v>8.3800000000000008</v>
      </c>
      <c r="M36" s="21">
        <v>12.27</v>
      </c>
      <c r="N36" s="21">
        <v>19.2</v>
      </c>
      <c r="O36" s="21">
        <v>-6.51</v>
      </c>
      <c r="P36" s="21">
        <v>-1.49</v>
      </c>
      <c r="Q36" s="21">
        <v>-7.46</v>
      </c>
      <c r="R36" s="3">
        <f t="shared" si="0"/>
        <v>46.452171487157216</v>
      </c>
      <c r="S36" s="70">
        <f t="shared" si="1"/>
        <v>6.0303303746840795</v>
      </c>
      <c r="T36" s="17">
        <f t="shared" si="2"/>
        <v>39.7901284382272</v>
      </c>
      <c r="U36" s="37"/>
      <c r="V36" s="37"/>
    </row>
    <row r="37" spans="1:23" x14ac:dyDescent="0.25">
      <c r="A37" s="16" t="s">
        <v>29</v>
      </c>
      <c r="B37" s="10" t="s">
        <v>196</v>
      </c>
      <c r="C37" s="9">
        <v>0.13368112844406591</v>
      </c>
      <c r="D37" s="9">
        <v>0.87799604338889092</v>
      </c>
      <c r="E37" s="18">
        <v>0.87</v>
      </c>
      <c r="F37" s="18">
        <v>2.9</v>
      </c>
      <c r="G37" s="18">
        <v>3.78</v>
      </c>
      <c r="H37" s="18">
        <v>7.34</v>
      </c>
      <c r="I37" s="18">
        <v>9.74</v>
      </c>
      <c r="J37" s="21">
        <v>10.88</v>
      </c>
      <c r="K37" s="21">
        <v>10.74</v>
      </c>
      <c r="L37" s="21">
        <v>8.6300000000000008</v>
      </c>
      <c r="M37" s="21">
        <v>9.5399999999999991</v>
      </c>
      <c r="N37" s="21">
        <v>13.57</v>
      </c>
      <c r="O37" s="21">
        <v>0.99</v>
      </c>
      <c r="P37" s="21">
        <v>1.92</v>
      </c>
      <c r="Q37" s="21">
        <v>2.1800000000000002</v>
      </c>
      <c r="R37" s="3">
        <f t="shared" si="0"/>
        <v>121.4446399353223</v>
      </c>
      <c r="S37" s="70">
        <f t="shared" si="1"/>
        <v>16.234856510037154</v>
      </c>
      <c r="T37" s="17">
        <f t="shared" si="2"/>
        <v>106.62791335400148</v>
      </c>
      <c r="U37" s="37"/>
      <c r="V37" s="37"/>
    </row>
    <row r="38" spans="1:23" x14ac:dyDescent="0.25">
      <c r="A38" s="85" t="s">
        <v>260</v>
      </c>
      <c r="B38" s="49" t="s">
        <v>196</v>
      </c>
      <c r="C38" s="86">
        <f>SUM(C36:C37)</f>
        <v>0.26349917960559888</v>
      </c>
      <c r="D38" s="86">
        <f>SUM(D36:D37)</f>
        <v>1.7345787856882064</v>
      </c>
      <c r="E38" s="49"/>
      <c r="F38" s="49"/>
      <c r="G38" s="49"/>
      <c r="H38" s="49"/>
      <c r="I38" s="49"/>
      <c r="J38" s="51"/>
      <c r="K38" s="51"/>
      <c r="L38" s="51"/>
      <c r="M38" s="51"/>
      <c r="N38" s="51"/>
      <c r="O38" s="51"/>
      <c r="P38" s="51"/>
      <c r="Q38" s="51"/>
      <c r="R38" s="50"/>
      <c r="S38" s="97">
        <f>(S36+S37)/C38</f>
        <v>84.498126020913574</v>
      </c>
      <c r="T38" s="97">
        <f>(T36+T37)/D38</f>
        <v>84.411295122657847</v>
      </c>
      <c r="U38" s="37"/>
      <c r="V38" s="37"/>
    </row>
    <row r="39" spans="1:23" x14ac:dyDescent="0.25">
      <c r="A39" s="16" t="s">
        <v>121</v>
      </c>
      <c r="B39" s="10" t="s">
        <v>205</v>
      </c>
      <c r="C39" s="9">
        <v>0.31141190175934774</v>
      </c>
      <c r="D39" s="9">
        <v>2.0503461260058806</v>
      </c>
      <c r="E39" s="18">
        <v>11.73</v>
      </c>
      <c r="F39" s="18">
        <v>3.56</v>
      </c>
      <c r="G39" s="18">
        <v>-0.3</v>
      </c>
      <c r="H39" s="18">
        <v>2.5</v>
      </c>
      <c r="I39" s="18">
        <v>25.11</v>
      </c>
      <c r="J39" s="21">
        <v>12.24</v>
      </c>
      <c r="K39" s="21">
        <v>-5.45</v>
      </c>
      <c r="L39" s="21">
        <v>6.6</v>
      </c>
      <c r="M39" s="21">
        <v>11.21</v>
      </c>
      <c r="N39" s="21">
        <v>20.34</v>
      </c>
      <c r="O39" s="21">
        <v>6.59</v>
      </c>
      <c r="P39" s="21">
        <v>-8.2200000000000006</v>
      </c>
      <c r="Q39" s="21">
        <v>-7.39</v>
      </c>
      <c r="R39" s="3">
        <f t="shared" si="0"/>
        <v>102.91564454464049</v>
      </c>
      <c r="S39" s="70">
        <f t="shared" si="1"/>
        <v>32.049156588435537</v>
      </c>
      <c r="T39" s="17">
        <f t="shared" si="2"/>
        <v>211.01269309750185</v>
      </c>
      <c r="U39" s="37"/>
      <c r="V39" s="37"/>
    </row>
    <row r="40" spans="1:23" x14ac:dyDescent="0.25">
      <c r="A40" s="16" t="s">
        <v>122</v>
      </c>
      <c r="B40" s="10" t="s">
        <v>205</v>
      </c>
      <c r="C40" s="9">
        <v>1.7295959725970898E-2</v>
      </c>
      <c r="D40" s="9">
        <v>0.11356856997613542</v>
      </c>
      <c r="E40" s="18">
        <v>14.47</v>
      </c>
      <c r="F40" s="18">
        <v>-3.53</v>
      </c>
      <c r="G40" s="18">
        <v>-0.12</v>
      </c>
      <c r="H40" s="18">
        <v>-2.85</v>
      </c>
      <c r="I40" s="18">
        <v>6.67</v>
      </c>
      <c r="J40" s="21">
        <v>9.83</v>
      </c>
      <c r="K40" s="21">
        <v>3.76</v>
      </c>
      <c r="L40" s="21">
        <v>5.38</v>
      </c>
      <c r="M40" s="21">
        <v>7.11</v>
      </c>
      <c r="N40" s="21">
        <v>17.190000000000001</v>
      </c>
      <c r="O40" s="21">
        <v>3.68</v>
      </c>
      <c r="P40" s="21">
        <v>6.87</v>
      </c>
      <c r="Q40" s="21">
        <v>-3.75</v>
      </c>
      <c r="R40" s="3">
        <f t="shared" si="0"/>
        <v>83.750633751262228</v>
      </c>
      <c r="S40" s="70">
        <f t="shared" si="1"/>
        <v>1.4485475883863705</v>
      </c>
      <c r="T40" s="17">
        <f t="shared" si="2"/>
        <v>9.5114397097259129</v>
      </c>
      <c r="U40" s="37"/>
      <c r="V40" s="37"/>
    </row>
    <row r="41" spans="1:23" x14ac:dyDescent="0.25">
      <c r="A41" s="85" t="s">
        <v>261</v>
      </c>
      <c r="B41" s="49" t="s">
        <v>205</v>
      </c>
      <c r="C41" s="86">
        <f>SUM(C39:C40)</f>
        <v>0.32870786148531866</v>
      </c>
      <c r="D41" s="86">
        <f>SUM(D39:D40)</f>
        <v>2.1639146959820161</v>
      </c>
      <c r="E41" s="49"/>
      <c r="F41" s="49"/>
      <c r="G41" s="49"/>
      <c r="H41" s="49"/>
      <c r="I41" s="49"/>
      <c r="J41" s="51"/>
      <c r="K41" s="51"/>
      <c r="L41" s="51"/>
      <c r="M41" s="51"/>
      <c r="N41" s="51"/>
      <c r="O41" s="51"/>
      <c r="P41" s="51"/>
      <c r="Q41" s="51"/>
      <c r="R41" s="50"/>
      <c r="S41" s="97">
        <f>(S39+S40)/C41</f>
        <v>101.9072194545552</v>
      </c>
      <c r="T41" s="97">
        <f>(T39+T40)/D41</f>
        <v>101.90980874463293</v>
      </c>
      <c r="U41" s="37"/>
      <c r="V41" s="37"/>
    </row>
    <row r="42" spans="1:23" x14ac:dyDescent="0.25">
      <c r="A42" s="16" t="s">
        <v>22</v>
      </c>
      <c r="B42" s="10" t="s">
        <v>222</v>
      </c>
      <c r="C42" s="9">
        <v>0.10901667761813758</v>
      </c>
      <c r="D42" s="9">
        <v>0.71743965266465637</v>
      </c>
      <c r="E42" s="18">
        <v>56.7</v>
      </c>
      <c r="F42" s="18">
        <v>14.87</v>
      </c>
      <c r="G42" s="18">
        <v>53.8</v>
      </c>
      <c r="H42" s="18">
        <v>-44.7</v>
      </c>
      <c r="I42" s="18">
        <v>23.33</v>
      </c>
      <c r="J42" s="21">
        <v>30.91</v>
      </c>
      <c r="K42" s="21">
        <v>-7.9</v>
      </c>
      <c r="L42" s="21">
        <v>23.61</v>
      </c>
      <c r="M42" s="21">
        <v>60.61</v>
      </c>
      <c r="N42" s="21">
        <v>-36.5</v>
      </c>
      <c r="O42" s="21">
        <v>-0.72</v>
      </c>
      <c r="P42" s="21">
        <v>36.71</v>
      </c>
      <c r="Q42" s="21">
        <v>-9.2200000000000006</v>
      </c>
      <c r="R42" s="3">
        <f t="shared" ref="R42:R78" si="3">(100*(1+E42/100)*(1+F42/100)*(1+G42/100)*(1+H42/100)*(1+I42/100)*(1+J42/100)*(1+K42/100)*(1+L42/100)*(1+M42/100)*(1+N42/100)*(1+O42/100)*(1+P42/100)*(1+Q42/100))-100</f>
        <v>253.5984990671729</v>
      </c>
      <c r="S42" s="70">
        <f t="shared" si="1"/>
        <v>27.646465817249549</v>
      </c>
      <c r="T42" s="17">
        <f t="shared" si="2"/>
        <v>181.94161908703072</v>
      </c>
      <c r="U42" s="37"/>
      <c r="V42" s="37"/>
    </row>
    <row r="43" spans="1:23" x14ac:dyDescent="0.25">
      <c r="A43" s="85" t="s">
        <v>260</v>
      </c>
      <c r="B43" s="49" t="s">
        <v>222</v>
      </c>
      <c r="C43" s="86">
        <f>SUM(C42)</f>
        <v>0.10901667761813758</v>
      </c>
      <c r="D43" s="86">
        <f>SUM(D42)</f>
        <v>0.71743965266465637</v>
      </c>
      <c r="E43" s="49"/>
      <c r="F43" s="49"/>
      <c r="G43" s="49"/>
      <c r="H43" s="49"/>
      <c r="I43" s="49"/>
      <c r="J43" s="51"/>
      <c r="K43" s="51"/>
      <c r="L43" s="51"/>
      <c r="M43" s="51"/>
      <c r="N43" s="51"/>
      <c r="O43" s="51"/>
      <c r="P43" s="51"/>
      <c r="Q43" s="51"/>
      <c r="R43" s="50"/>
      <c r="S43" s="97">
        <f>S42/C43</f>
        <v>253.5984990671729</v>
      </c>
      <c r="T43" s="97">
        <f>T42/D43</f>
        <v>253.59849906717292</v>
      </c>
      <c r="U43" s="37"/>
      <c r="V43" s="37"/>
    </row>
    <row r="44" spans="1:23" x14ac:dyDescent="0.25">
      <c r="A44" s="16" t="s">
        <v>116</v>
      </c>
      <c r="B44" s="10" t="s">
        <v>204</v>
      </c>
      <c r="C44" s="9">
        <v>0.33882797784442664</v>
      </c>
      <c r="D44" s="9">
        <v>2.223289324476597</v>
      </c>
      <c r="E44" s="18">
        <v>18.95</v>
      </c>
      <c r="F44" s="18">
        <v>4.25</v>
      </c>
      <c r="G44" s="18">
        <v>-1.52</v>
      </c>
      <c r="H44" s="18">
        <v>6.42</v>
      </c>
      <c r="I44" s="18">
        <v>6.72</v>
      </c>
      <c r="J44" s="21">
        <v>23.57</v>
      </c>
      <c r="K44" s="21">
        <v>-17.09</v>
      </c>
      <c r="L44" s="21">
        <v>-2.83</v>
      </c>
      <c r="M44" s="21">
        <v>17.170000000000002</v>
      </c>
      <c r="N44" s="21">
        <v>13.51</v>
      </c>
      <c r="O44" s="21">
        <v>-5.4</v>
      </c>
      <c r="P44" s="21">
        <v>-0.51</v>
      </c>
      <c r="Q44" s="21">
        <v>8.81</v>
      </c>
      <c r="R44" s="3">
        <f t="shared" si="3"/>
        <v>88.061422509742584</v>
      </c>
      <c r="S44" s="70">
        <f t="shared" si="1"/>
        <v>29.837673715079752</v>
      </c>
      <c r="T44" s="17">
        <f t="shared" si="2"/>
        <v>195.78602056413379</v>
      </c>
      <c r="U44" s="37"/>
      <c r="V44" s="37"/>
    </row>
    <row r="45" spans="1:23" x14ac:dyDescent="0.25">
      <c r="A45" s="16" t="s">
        <v>118</v>
      </c>
      <c r="B45" s="10" t="s">
        <v>204</v>
      </c>
      <c r="C45" s="9">
        <v>0.17880987992392655</v>
      </c>
      <c r="D45" s="9">
        <v>1.1730725613167099</v>
      </c>
      <c r="E45" s="18">
        <v>4.71</v>
      </c>
      <c r="F45" s="18">
        <v>11.23</v>
      </c>
      <c r="G45" s="18">
        <v>-3.66</v>
      </c>
      <c r="H45" s="18">
        <v>1.76</v>
      </c>
      <c r="I45" s="18">
        <v>12.77</v>
      </c>
      <c r="J45" s="21">
        <v>13.02</v>
      </c>
      <c r="K45" s="21">
        <v>2.11</v>
      </c>
      <c r="L45" s="21">
        <v>3.54</v>
      </c>
      <c r="M45" s="21">
        <v>7.44</v>
      </c>
      <c r="N45" s="21">
        <v>10.73</v>
      </c>
      <c r="O45" s="21">
        <v>3.02</v>
      </c>
      <c r="P45" s="21">
        <v>3.97</v>
      </c>
      <c r="Q45" s="21">
        <v>0.6</v>
      </c>
      <c r="R45" s="3">
        <f t="shared" si="3"/>
        <v>97.232294514139966</v>
      </c>
      <c r="S45" s="70">
        <f t="shared" si="1"/>
        <v>17.38609490680123</v>
      </c>
      <c r="T45" s="17">
        <f t="shared" si="2"/>
        <v>114.06053676840286</v>
      </c>
      <c r="U45" s="37"/>
      <c r="V45" s="37"/>
    </row>
    <row r="46" spans="1:23" x14ac:dyDescent="0.25">
      <c r="A46" s="2" t="s">
        <v>149</v>
      </c>
      <c r="B46" s="10" t="s">
        <v>204</v>
      </c>
      <c r="C46" s="9">
        <v>6.0953992989256213E-4</v>
      </c>
      <c r="D46" s="9">
        <v>3.9279287206379458E-3</v>
      </c>
      <c r="E46" s="18">
        <v>4.5599999999999996</v>
      </c>
      <c r="F46" s="18">
        <v>6.63</v>
      </c>
      <c r="G46" s="18">
        <v>10.7</v>
      </c>
      <c r="H46" s="18">
        <v>6.01</v>
      </c>
      <c r="I46" s="18">
        <v>5.29</v>
      </c>
      <c r="J46" s="21"/>
      <c r="K46" s="21"/>
      <c r="L46" s="21"/>
      <c r="M46" s="21"/>
      <c r="N46" s="21"/>
      <c r="O46" s="21"/>
      <c r="P46" s="21"/>
      <c r="Q46" s="21"/>
      <c r="R46" s="3">
        <f t="shared" si="3"/>
        <v>37.761088250788248</v>
      </c>
      <c r="S46" s="70">
        <f t="shared" si="1"/>
        <v>2.301689108505232E-2</v>
      </c>
      <c r="T46" s="17">
        <f t="shared" si="2"/>
        <v>0.14832286306281525</v>
      </c>
      <c r="U46" s="37"/>
      <c r="V46" s="37"/>
    </row>
    <row r="47" spans="1:23" x14ac:dyDescent="0.25">
      <c r="A47" s="85" t="s">
        <v>260</v>
      </c>
      <c r="B47" s="49" t="s">
        <v>204</v>
      </c>
      <c r="C47" s="86">
        <f>SUM(C44:C46)</f>
        <v>0.51824739769824568</v>
      </c>
      <c r="D47" s="86">
        <f>SUM(D44:D46)</f>
        <v>3.4002898145139446</v>
      </c>
      <c r="E47" s="49"/>
      <c r="F47" s="49"/>
      <c r="G47" s="49"/>
      <c r="H47" s="49"/>
      <c r="I47" s="49"/>
      <c r="J47" s="51"/>
      <c r="K47" s="51"/>
      <c r="L47" s="51"/>
      <c r="M47" s="51"/>
      <c r="N47" s="51"/>
      <c r="O47" s="51"/>
      <c r="P47" s="51"/>
      <c r="Q47" s="51"/>
      <c r="R47" s="50"/>
      <c r="S47" s="97">
        <f>(S44+S45+S46)/C47</f>
        <v>91.166469378927601</v>
      </c>
      <c r="T47" s="97">
        <f>(T44+T45+T46)/D47</f>
        <v>91.167193711666528</v>
      </c>
      <c r="U47" s="37"/>
      <c r="V47" s="37"/>
    </row>
    <row r="48" spans="1:23" x14ac:dyDescent="0.25">
      <c r="A48" s="2" t="s">
        <v>24</v>
      </c>
      <c r="B48" s="10" t="s">
        <v>258</v>
      </c>
      <c r="C48" s="9">
        <v>0.17562851579934671</v>
      </c>
      <c r="D48" s="9">
        <v>1.1439154307977686</v>
      </c>
      <c r="E48" s="18">
        <v>-22.74</v>
      </c>
      <c r="F48" s="18">
        <v>13.09</v>
      </c>
      <c r="G48" s="18">
        <v>52.99</v>
      </c>
      <c r="H48" s="18">
        <v>22</v>
      </c>
      <c r="I48" s="18">
        <v>2.78</v>
      </c>
      <c r="J48" s="21">
        <v>-3.22</v>
      </c>
      <c r="K48" s="21">
        <v>-14.47</v>
      </c>
      <c r="L48" s="21">
        <v>-2.29</v>
      </c>
      <c r="M48" s="21">
        <v>30.3</v>
      </c>
      <c r="N48" s="21">
        <v>23.62</v>
      </c>
      <c r="O48" s="21">
        <v>-18.21</v>
      </c>
      <c r="P48" s="21">
        <v>-5.93</v>
      </c>
      <c r="Q48" s="21">
        <v>10.16</v>
      </c>
      <c r="R48" s="3">
        <f t="shared" si="3"/>
        <v>85.081041212905092</v>
      </c>
      <c r="S48" s="70">
        <f t="shared" si="1"/>
        <v>14.94265699088557</v>
      </c>
      <c r="T48" s="17">
        <f t="shared" si="2"/>
        <v>97.325515911783029</v>
      </c>
      <c r="U48" s="37"/>
      <c r="V48" s="15"/>
      <c r="W48" s="14"/>
    </row>
    <row r="49" spans="1:23" x14ac:dyDescent="0.25">
      <c r="A49" s="2" t="s">
        <v>25</v>
      </c>
      <c r="B49" s="10" t="s">
        <v>258</v>
      </c>
      <c r="C49" s="9">
        <v>0.24168983666816912</v>
      </c>
      <c r="D49" s="9">
        <v>1.5899310161163878</v>
      </c>
      <c r="E49" s="18">
        <v>-28.69</v>
      </c>
      <c r="F49" s="18">
        <v>12.72</v>
      </c>
      <c r="G49" s="18">
        <v>63.04</v>
      </c>
      <c r="H49" s="18">
        <v>25.29</v>
      </c>
      <c r="I49" s="18">
        <v>-1.3</v>
      </c>
      <c r="J49" s="21">
        <v>-8.74</v>
      </c>
      <c r="K49" s="21">
        <v>-9.39</v>
      </c>
      <c r="L49" s="21">
        <v>-0.02</v>
      </c>
      <c r="M49" s="21">
        <v>29.99</v>
      </c>
      <c r="N49" s="21">
        <v>25.3</v>
      </c>
      <c r="O49" s="21">
        <v>-22.32</v>
      </c>
      <c r="P49" s="21">
        <v>-6.36</v>
      </c>
      <c r="Q49" s="21">
        <v>3.47</v>
      </c>
      <c r="R49" s="3">
        <f t="shared" si="3"/>
        <v>64.246059171300459</v>
      </c>
      <c r="S49" s="70">
        <f t="shared" si="1"/>
        <v>15.527619547685136</v>
      </c>
      <c r="T49" s="17">
        <f t="shared" si="2"/>
        <v>102.14680213969932</v>
      </c>
      <c r="U49" s="37"/>
      <c r="V49" s="15"/>
      <c r="W49" s="14"/>
    </row>
    <row r="50" spans="1:23" x14ac:dyDescent="0.25">
      <c r="A50" s="85" t="s">
        <v>260</v>
      </c>
      <c r="B50" s="49" t="s">
        <v>258</v>
      </c>
      <c r="C50" s="86">
        <f>SUM(C48:C49)</f>
        <v>0.41731835246751581</v>
      </c>
      <c r="D50" s="86">
        <f>SUM(D48:D49)</f>
        <v>2.7338464469141561</v>
      </c>
      <c r="E50" s="49"/>
      <c r="F50" s="49"/>
      <c r="G50" s="49"/>
      <c r="H50" s="49"/>
      <c r="I50" s="49"/>
      <c r="J50" s="51"/>
      <c r="K50" s="51"/>
      <c r="L50" s="51"/>
      <c r="M50" s="51"/>
      <c r="N50" s="51"/>
      <c r="O50" s="51"/>
      <c r="P50" s="51"/>
      <c r="Q50" s="51"/>
      <c r="R50" s="50"/>
      <c r="S50" s="97">
        <f>(S48+S49)/C50</f>
        <v>73.014465715218037</v>
      </c>
      <c r="T50" s="97">
        <f>(T48+T49)/D50</f>
        <v>72.963980210606849</v>
      </c>
      <c r="U50" s="37"/>
      <c r="V50" s="37"/>
    </row>
    <row r="51" spans="1:23" x14ac:dyDescent="0.25">
      <c r="A51" s="2" t="s">
        <v>2</v>
      </c>
      <c r="B51" s="10" t="s">
        <v>192</v>
      </c>
      <c r="C51" s="9">
        <v>2.5612853423871131E-2</v>
      </c>
      <c r="D51" s="9">
        <v>0.16828448849125721</v>
      </c>
      <c r="E51" s="18">
        <v>136.1</v>
      </c>
      <c r="F51" s="18">
        <v>-12.41</v>
      </c>
      <c r="G51" s="18">
        <v>-31.4</v>
      </c>
      <c r="H51" s="18">
        <v>36.06</v>
      </c>
      <c r="I51" s="18">
        <v>3.75</v>
      </c>
      <c r="J51" s="21">
        <v>53.8</v>
      </c>
      <c r="K51" s="21">
        <v>-14.05</v>
      </c>
      <c r="L51" s="21">
        <v>-21.92</v>
      </c>
      <c r="M51" s="21">
        <v>33.020000000000003</v>
      </c>
      <c r="N51" s="21">
        <v>101.59</v>
      </c>
      <c r="O51" s="21">
        <v>-44.62</v>
      </c>
      <c r="P51" s="21">
        <v>2.46</v>
      </c>
      <c r="Q51" s="21">
        <v>12.62</v>
      </c>
      <c r="R51" s="3">
        <f t="shared" si="3"/>
        <v>254.19626446866238</v>
      </c>
      <c r="S51" s="70">
        <f t="shared" si="1"/>
        <v>6.5106916627314302</v>
      </c>
      <c r="T51" s="17">
        <f t="shared" si="2"/>
        <v>42.777288342497187</v>
      </c>
      <c r="U51" s="37"/>
      <c r="V51" s="37"/>
    </row>
    <row r="52" spans="1:23" x14ac:dyDescent="0.25">
      <c r="A52" s="2" t="s">
        <v>3</v>
      </c>
      <c r="B52" s="10" t="s">
        <v>192</v>
      </c>
      <c r="C52" s="9">
        <v>0.11401006165321011</v>
      </c>
      <c r="D52" s="9">
        <v>0.74815738491321981</v>
      </c>
      <c r="E52" s="18">
        <v>39.020000000000003</v>
      </c>
      <c r="F52" s="18">
        <v>65.48</v>
      </c>
      <c r="G52" s="18">
        <v>-44.29</v>
      </c>
      <c r="H52" s="18">
        <v>30.08</v>
      </c>
      <c r="I52" s="18">
        <v>-11.05</v>
      </c>
      <c r="J52" s="21">
        <v>44.2</v>
      </c>
      <c r="K52" s="21">
        <v>21.51</v>
      </c>
      <c r="L52" s="21">
        <v>-7.19</v>
      </c>
      <c r="M52" s="21">
        <v>-2.13</v>
      </c>
      <c r="N52" s="21">
        <v>78.05</v>
      </c>
      <c r="O52" s="21">
        <v>-36.090000000000003</v>
      </c>
      <c r="P52" s="21">
        <v>-3.69</v>
      </c>
      <c r="Q52" s="21">
        <v>7.76</v>
      </c>
      <c r="R52" s="3">
        <f t="shared" si="3"/>
        <v>178.72366172634884</v>
      </c>
      <c r="S52" s="70">
        <f t="shared" si="1"/>
        <v>20.376295692308499</v>
      </c>
      <c r="T52" s="17">
        <f t="shared" si="2"/>
        <v>133.71342737930007</v>
      </c>
      <c r="U52" s="37"/>
      <c r="V52" s="37"/>
    </row>
    <row r="53" spans="1:23" x14ac:dyDescent="0.25">
      <c r="A53" s="2" t="s">
        <v>4</v>
      </c>
      <c r="B53" s="10" t="s">
        <v>192</v>
      </c>
      <c r="C53" s="9">
        <v>3.3411817782240713E-2</v>
      </c>
      <c r="D53" s="9">
        <v>0.22002784296533134</v>
      </c>
      <c r="E53" s="18">
        <v>58.47</v>
      </c>
      <c r="F53" s="18">
        <v>-17.809999999999999</v>
      </c>
      <c r="G53" s="18">
        <v>-22.78</v>
      </c>
      <c r="H53" s="18">
        <v>70.2</v>
      </c>
      <c r="I53" s="18">
        <v>-21</v>
      </c>
      <c r="J53" s="21">
        <v>2.39</v>
      </c>
      <c r="K53" s="21">
        <v>-0.18</v>
      </c>
      <c r="L53" s="21">
        <v>9.94</v>
      </c>
      <c r="M53" s="21">
        <v>22.64</v>
      </c>
      <c r="N53" s="21">
        <v>58.35</v>
      </c>
      <c r="O53" s="21">
        <v>-32.42</v>
      </c>
      <c r="P53" s="21">
        <v>-16.73</v>
      </c>
      <c r="Q53" s="21">
        <v>32.15</v>
      </c>
      <c r="R53" s="3">
        <f t="shared" si="3"/>
        <v>119.45094380364736</v>
      </c>
      <c r="S53" s="70">
        <f t="shared" si="1"/>
        <v>3.9910731682841409</v>
      </c>
      <c r="T53" s="17">
        <f t="shared" si="2"/>
        <v>26.282533505289543</v>
      </c>
      <c r="U53" s="37"/>
      <c r="V53" s="37"/>
    </row>
    <row r="54" spans="1:23" x14ac:dyDescent="0.25">
      <c r="A54" s="2" t="s">
        <v>5</v>
      </c>
      <c r="B54" s="10" t="s">
        <v>192</v>
      </c>
      <c r="C54" s="9">
        <v>0.25150462000437551</v>
      </c>
      <c r="D54" s="9">
        <v>1.6519138133094973</v>
      </c>
      <c r="E54" s="18">
        <v>144.41999999999999</v>
      </c>
      <c r="F54" s="18">
        <v>-29.5</v>
      </c>
      <c r="G54" s="18">
        <v>-35.85</v>
      </c>
      <c r="H54" s="18">
        <v>63.62</v>
      </c>
      <c r="I54" s="18">
        <v>-2.74</v>
      </c>
      <c r="J54" s="21">
        <v>31.53</v>
      </c>
      <c r="K54" s="21">
        <v>-17.32</v>
      </c>
      <c r="L54" s="21">
        <v>-3.72</v>
      </c>
      <c r="M54" s="21">
        <v>30.38</v>
      </c>
      <c r="N54" s="21">
        <v>46.39</v>
      </c>
      <c r="O54" s="21">
        <v>-46.06</v>
      </c>
      <c r="P54" s="21">
        <v>4.55</v>
      </c>
      <c r="Q54" s="21">
        <v>55.99</v>
      </c>
      <c r="R54" s="3">
        <f t="shared" si="3"/>
        <v>209.24925746908622</v>
      </c>
      <c r="S54" s="70">
        <f t="shared" si="1"/>
        <v>52.62715498596026</v>
      </c>
      <c r="T54" s="17">
        <f t="shared" si="2"/>
        <v>345.66173883793903</v>
      </c>
      <c r="U54" s="37"/>
      <c r="V54" s="37"/>
    </row>
    <row r="55" spans="1:23" x14ac:dyDescent="0.25">
      <c r="A55" s="2" t="s">
        <v>6</v>
      </c>
      <c r="B55" s="10" t="s">
        <v>192</v>
      </c>
      <c r="C55" s="9">
        <v>1.5761106137337311E-3</v>
      </c>
      <c r="D55" s="9">
        <v>1.0156594905403863E-2</v>
      </c>
      <c r="E55" s="18">
        <v>18.850000000000001</v>
      </c>
      <c r="F55" s="18">
        <v>27.4</v>
      </c>
      <c r="G55" s="18">
        <v>-17.760000000000002</v>
      </c>
      <c r="H55" s="18">
        <v>44.71</v>
      </c>
      <c r="I55" s="18">
        <v>11.42</v>
      </c>
      <c r="J55" s="21"/>
      <c r="K55" s="21"/>
      <c r="L55" s="21"/>
      <c r="M55" s="21"/>
      <c r="N55" s="21"/>
      <c r="O55" s="21"/>
      <c r="P55" s="21"/>
      <c r="Q55" s="21"/>
      <c r="R55" s="3">
        <f t="shared" si="3"/>
        <v>100.77674694420935</v>
      </c>
      <c r="S55" s="70">
        <f t="shared" si="1"/>
        <v>0.15883530047632671</v>
      </c>
      <c r="T55" s="17">
        <f t="shared" si="2"/>
        <v>1.0235485945967309</v>
      </c>
      <c r="U55" s="37"/>
      <c r="V55" s="37"/>
    </row>
    <row r="56" spans="1:23" x14ac:dyDescent="0.25">
      <c r="A56" s="85" t="s">
        <v>260</v>
      </c>
      <c r="B56" s="49" t="s">
        <v>192</v>
      </c>
      <c r="C56" s="86">
        <f>SUM(C51:C55)</f>
        <v>0.42611546347743123</v>
      </c>
      <c r="D56" s="86">
        <f>SUM(D51:D55)</f>
        <v>2.7985401245847092</v>
      </c>
      <c r="E56" s="49"/>
      <c r="F56" s="49"/>
      <c r="G56" s="49"/>
      <c r="H56" s="49"/>
      <c r="I56" s="49"/>
      <c r="J56" s="51"/>
      <c r="K56" s="51"/>
      <c r="L56" s="51"/>
      <c r="M56" s="51"/>
      <c r="N56" s="51"/>
      <c r="O56" s="51"/>
      <c r="P56" s="51"/>
      <c r="Q56" s="51"/>
      <c r="R56" s="50"/>
      <c r="S56" s="97">
        <f>(S51+S52+S53+S54+S55)/C56</f>
        <v>196.34126892978114</v>
      </c>
      <c r="T56" s="97">
        <f>(T51+T52+T53+T54+T55)/D56</f>
        <v>196.33755894107813</v>
      </c>
      <c r="U56" s="37"/>
      <c r="V56" s="37"/>
    </row>
    <row r="57" spans="1:23" x14ac:dyDescent="0.25">
      <c r="A57" s="2" t="s">
        <v>40</v>
      </c>
      <c r="B57" s="10" t="s">
        <v>199</v>
      </c>
      <c r="C57" s="9">
        <v>2.4641366559914606E-2</v>
      </c>
      <c r="D57" s="9">
        <v>0.16288454160061108</v>
      </c>
      <c r="E57" s="18">
        <v>26.95</v>
      </c>
      <c r="F57" s="18">
        <v>9.23</v>
      </c>
      <c r="G57" s="18">
        <v>13.43</v>
      </c>
      <c r="H57" s="18">
        <v>32.729999999999997</v>
      </c>
      <c r="I57" s="18">
        <v>-16.98</v>
      </c>
      <c r="J57" s="21">
        <v>21.3</v>
      </c>
      <c r="K57" s="21">
        <v>16.22</v>
      </c>
      <c r="L57" s="21">
        <v>15.04</v>
      </c>
      <c r="M57" s="21">
        <v>2.76</v>
      </c>
      <c r="N57" s="21">
        <v>-0.11</v>
      </c>
      <c r="O57" s="21">
        <v>-4.32</v>
      </c>
      <c r="P57" s="21">
        <v>2.4900000000000002</v>
      </c>
      <c r="Q57" s="21">
        <v>10.88</v>
      </c>
      <c r="R57" s="3">
        <f t="shared" si="3"/>
        <v>213.72340873733089</v>
      </c>
      <c r="S57" s="70">
        <f t="shared" si="1"/>
        <v>5.2664368571310263</v>
      </c>
      <c r="T57" s="17">
        <f t="shared" si="2"/>
        <v>34.812239461500177</v>
      </c>
      <c r="U57" s="37"/>
      <c r="V57" s="37"/>
    </row>
    <row r="58" spans="1:23" x14ac:dyDescent="0.25">
      <c r="A58" s="2" t="s">
        <v>153</v>
      </c>
      <c r="B58" s="10" t="s">
        <v>199</v>
      </c>
      <c r="C58" s="9">
        <v>1.1692307692307692E-3</v>
      </c>
      <c r="D58" s="9">
        <v>7.7823163245348782E-3</v>
      </c>
      <c r="E58" s="18"/>
      <c r="F58" s="18"/>
      <c r="G58" s="18"/>
      <c r="H58" s="18"/>
      <c r="I58" s="18"/>
      <c r="J58" s="21">
        <v>-0.22</v>
      </c>
      <c r="K58" s="21">
        <v>47.06</v>
      </c>
      <c r="L58" s="21">
        <v>-30.53</v>
      </c>
      <c r="M58" s="21">
        <v>119.52</v>
      </c>
      <c r="N58" s="21">
        <v>-7.18</v>
      </c>
      <c r="O58" s="21">
        <v>-5.94</v>
      </c>
      <c r="P58" s="21">
        <v>-27.9</v>
      </c>
      <c r="Q58" s="21">
        <v>1.0900000000000001</v>
      </c>
      <c r="R58" s="3">
        <f t="shared" si="3"/>
        <v>42.396545608083898</v>
      </c>
      <c r="S58" s="70">
        <f t="shared" si="1"/>
        <v>4.9571345634067322E-2</v>
      </c>
      <c r="T58" s="17">
        <f t="shared" si="2"/>
        <v>0.32994332898967882</v>
      </c>
      <c r="U58" s="37"/>
      <c r="V58" s="37"/>
    </row>
    <row r="59" spans="1:23" x14ac:dyDescent="0.25">
      <c r="A59" s="2" t="s">
        <v>45</v>
      </c>
      <c r="B59" s="10" t="s">
        <v>199</v>
      </c>
      <c r="C59" s="9">
        <v>0.13593066689751077</v>
      </c>
      <c r="D59" s="9">
        <v>0.89413484733878001</v>
      </c>
      <c r="E59" s="18">
        <v>-2.56</v>
      </c>
      <c r="F59" s="18">
        <v>19.21</v>
      </c>
      <c r="G59" s="18">
        <v>-11.13</v>
      </c>
      <c r="H59" s="18">
        <v>4.59</v>
      </c>
      <c r="I59" s="18">
        <v>10.69</v>
      </c>
      <c r="J59" s="21">
        <v>17.36</v>
      </c>
      <c r="K59" s="21">
        <v>14.44</v>
      </c>
      <c r="L59" s="21">
        <v>0.93</v>
      </c>
      <c r="M59" s="21">
        <v>25.78</v>
      </c>
      <c r="N59" s="21">
        <v>14.48</v>
      </c>
      <c r="O59" s="21">
        <v>-23.26</v>
      </c>
      <c r="P59" s="21">
        <v>18.420000000000002</v>
      </c>
      <c r="Q59" s="21">
        <v>3.33</v>
      </c>
      <c r="R59" s="3">
        <f t="shared" si="3"/>
        <v>119.04654588654228</v>
      </c>
      <c r="S59" s="70">
        <f t="shared" si="1"/>
        <v>16.182076374202808</v>
      </c>
      <c r="T59" s="17">
        <f t="shared" si="2"/>
        <v>106.44366513247255</v>
      </c>
      <c r="U59" s="37"/>
      <c r="V59" s="37"/>
    </row>
    <row r="60" spans="1:23" x14ac:dyDescent="0.25">
      <c r="A60" s="2" t="s">
        <v>46</v>
      </c>
      <c r="B60" s="10" t="s">
        <v>199</v>
      </c>
      <c r="C60" s="9">
        <v>7.8343007990624935E-2</v>
      </c>
      <c r="D60" s="9">
        <v>0.51543473071036217</v>
      </c>
      <c r="E60" s="18">
        <v>-1.6</v>
      </c>
      <c r="F60" s="18">
        <v>23.7</v>
      </c>
      <c r="G60" s="18">
        <v>25.11</v>
      </c>
      <c r="H60" s="18">
        <v>-20.190000000000001</v>
      </c>
      <c r="I60" s="18">
        <v>21.12</v>
      </c>
      <c r="J60" s="21">
        <v>15.97</v>
      </c>
      <c r="K60" s="21">
        <v>2.04</v>
      </c>
      <c r="L60" s="21">
        <v>7.52</v>
      </c>
      <c r="M60" s="21">
        <v>8.2100000000000009</v>
      </c>
      <c r="N60" s="21">
        <v>17.54</v>
      </c>
      <c r="O60" s="21">
        <v>-15.37</v>
      </c>
      <c r="P60" s="21">
        <v>16.260000000000002</v>
      </c>
      <c r="Q60" s="21">
        <v>-5.3</v>
      </c>
      <c r="R60" s="3">
        <f t="shared" si="3"/>
        <v>121.96938555076036</v>
      </c>
      <c r="S60" s="70">
        <f t="shared" si="1"/>
        <v>9.5554485468148336</v>
      </c>
      <c r="T60" s="17">
        <f t="shared" si="2"/>
        <v>62.867257396264506</v>
      </c>
      <c r="U60" s="37"/>
      <c r="V60" s="37"/>
    </row>
    <row r="61" spans="1:23" x14ac:dyDescent="0.25">
      <c r="A61" s="2" t="s">
        <v>47</v>
      </c>
      <c r="B61" s="10" t="s">
        <v>199</v>
      </c>
      <c r="C61" s="9">
        <v>1.6497345961498881E-2</v>
      </c>
      <c r="D61" s="9">
        <v>0.10752272423558676</v>
      </c>
      <c r="E61" s="18">
        <v>9.4499999999999993</v>
      </c>
      <c r="F61" s="18">
        <v>12.63</v>
      </c>
      <c r="G61" s="18">
        <v>26.64</v>
      </c>
      <c r="H61" s="18">
        <v>-8.9499999999999993</v>
      </c>
      <c r="I61" s="18">
        <v>4.9800000000000004</v>
      </c>
      <c r="J61" s="21">
        <v>18.12</v>
      </c>
      <c r="K61" s="21">
        <v>10.16</v>
      </c>
      <c r="L61" s="21">
        <v>2.61</v>
      </c>
      <c r="M61" s="21">
        <v>24.34</v>
      </c>
      <c r="N61" s="21">
        <v>-14.05</v>
      </c>
      <c r="O61" s="21">
        <v>14.46</v>
      </c>
      <c r="P61" s="21">
        <v>-10.57</v>
      </c>
      <c r="Q61" s="21">
        <v>8.59</v>
      </c>
      <c r="R61" s="3">
        <f t="shared" si="3"/>
        <v>136.67254075482597</v>
      </c>
      <c r="S61" s="70">
        <f t="shared" si="1"/>
        <v>2.2547341882694196</v>
      </c>
      <c r="T61" s="17">
        <f t="shared" si="2"/>
        <v>14.695403910158145</v>
      </c>
      <c r="U61" s="37"/>
      <c r="V61" s="37"/>
    </row>
    <row r="62" spans="1:23" x14ac:dyDescent="0.25">
      <c r="A62" s="2" t="s">
        <v>48</v>
      </c>
      <c r="B62" s="10" t="s">
        <v>199</v>
      </c>
      <c r="C62" s="9">
        <v>7.1750380040437193E-3</v>
      </c>
      <c r="D62" s="9">
        <v>4.7253409506701691E-2</v>
      </c>
      <c r="E62" s="18">
        <v>2.85</v>
      </c>
      <c r="F62" s="18">
        <v>26.36</v>
      </c>
      <c r="G62" s="18">
        <v>-3.8</v>
      </c>
      <c r="H62" s="18">
        <v>16.13</v>
      </c>
      <c r="I62" s="18">
        <v>6.74</v>
      </c>
      <c r="J62" s="21">
        <v>46.43</v>
      </c>
      <c r="K62" s="21">
        <v>1.91</v>
      </c>
      <c r="L62" s="21">
        <v>3.72</v>
      </c>
      <c r="M62" s="21">
        <v>13.77</v>
      </c>
      <c r="N62" s="21">
        <v>-12.05</v>
      </c>
      <c r="O62" s="21">
        <v>-9.94</v>
      </c>
      <c r="P62" s="21">
        <v>18.16</v>
      </c>
      <c r="Q62" s="21">
        <v>3.16</v>
      </c>
      <c r="R62" s="3">
        <f t="shared" si="3"/>
        <v>163.47981033702177</v>
      </c>
      <c r="S62" s="70">
        <f t="shared" si="1"/>
        <v>1.1729738520619906</v>
      </c>
      <c r="T62" s="17">
        <f t="shared" si="2"/>
        <v>7.724978423933214</v>
      </c>
      <c r="U62" s="37"/>
      <c r="V62" s="37"/>
    </row>
    <row r="63" spans="1:23" x14ac:dyDescent="0.25">
      <c r="A63" s="2" t="s">
        <v>49</v>
      </c>
      <c r="B63" s="10" t="s">
        <v>199</v>
      </c>
      <c r="C63" s="9">
        <v>4.5253298651040705E-2</v>
      </c>
      <c r="D63" s="9">
        <v>0.29739132827311576</v>
      </c>
      <c r="E63" s="18">
        <v>22.35</v>
      </c>
      <c r="F63" s="18">
        <v>5.61</v>
      </c>
      <c r="G63" s="18">
        <v>6.9</v>
      </c>
      <c r="H63" s="18">
        <v>4.58</v>
      </c>
      <c r="I63" s="18">
        <v>7.4</v>
      </c>
      <c r="J63" s="21">
        <v>14.87</v>
      </c>
      <c r="K63" s="21">
        <v>15.05</v>
      </c>
      <c r="L63" s="21">
        <v>6.25</v>
      </c>
      <c r="M63" s="21">
        <v>17.87</v>
      </c>
      <c r="N63" s="21">
        <v>3</v>
      </c>
      <c r="O63" s="21">
        <v>-1.27</v>
      </c>
      <c r="P63" s="21">
        <v>4.0999999999999996</v>
      </c>
      <c r="Q63" s="21">
        <v>15.48</v>
      </c>
      <c r="R63" s="3">
        <f t="shared" si="3"/>
        <v>213.9127627297342</v>
      </c>
      <c r="S63" s="70">
        <f t="shared" si="1"/>
        <v>9.6802581370778711</v>
      </c>
      <c r="T63" s="17">
        <f t="shared" si="2"/>
        <v>63.615800642767503</v>
      </c>
      <c r="U63" s="37"/>
      <c r="V63" s="37"/>
    </row>
    <row r="64" spans="1:23" x14ac:dyDescent="0.25">
      <c r="A64" s="2" t="s">
        <v>50</v>
      </c>
      <c r="B64" s="10" t="s">
        <v>199</v>
      </c>
      <c r="C64" s="9">
        <v>8.5652382422521443E-4</v>
      </c>
      <c r="D64" s="9">
        <v>5.5195145782785272E-3</v>
      </c>
      <c r="E64" s="18">
        <v>-1.72</v>
      </c>
      <c r="F64" s="18">
        <v>18.489999999999998</v>
      </c>
      <c r="G64" s="18">
        <v>17.260000000000002</v>
      </c>
      <c r="H64" s="18">
        <v>9.24</v>
      </c>
      <c r="I64" s="18">
        <v>1.41</v>
      </c>
      <c r="J64" s="21"/>
      <c r="K64" s="21"/>
      <c r="L64" s="21"/>
      <c r="M64" s="21"/>
      <c r="N64" s="21"/>
      <c r="O64" s="21"/>
      <c r="P64" s="21"/>
      <c r="Q64" s="21"/>
      <c r="R64" s="3">
        <f t="shared" si="3"/>
        <v>51.272230752878102</v>
      </c>
      <c r="S64" s="70">
        <f t="shared" si="1"/>
        <v>4.3915887161012794E-2</v>
      </c>
      <c r="T64" s="17">
        <f t="shared" si="2"/>
        <v>0.28299782510137128</v>
      </c>
      <c r="U64" s="37"/>
      <c r="V64" s="37"/>
    </row>
    <row r="65" spans="1:22" x14ac:dyDescent="0.25">
      <c r="A65" s="2" t="s">
        <v>51</v>
      </c>
      <c r="B65" s="10" t="s">
        <v>199</v>
      </c>
      <c r="C65" s="9">
        <v>1.9853662295472439E-2</v>
      </c>
      <c r="D65" s="9">
        <v>0.13138033791549214</v>
      </c>
      <c r="E65" s="18">
        <v>-5.2</v>
      </c>
      <c r="F65" s="18">
        <v>22.7</v>
      </c>
      <c r="G65" s="18">
        <v>-10.67</v>
      </c>
      <c r="H65" s="18">
        <v>-4.4800000000000004</v>
      </c>
      <c r="I65" s="18">
        <v>14.63</v>
      </c>
      <c r="J65" s="21">
        <v>12.39</v>
      </c>
      <c r="K65" s="21">
        <v>4.45</v>
      </c>
      <c r="L65" s="21">
        <v>0.34</v>
      </c>
      <c r="M65" s="21">
        <v>33.630000000000003</v>
      </c>
      <c r="N65" s="21">
        <v>0.42</v>
      </c>
      <c r="O65" s="21">
        <v>-8.5399999999999991</v>
      </c>
      <c r="P65" s="21">
        <v>10.86</v>
      </c>
      <c r="Q65" s="21">
        <v>1.2</v>
      </c>
      <c r="R65" s="3">
        <f t="shared" si="3"/>
        <v>84.528657324125561</v>
      </c>
      <c r="S65" s="70">
        <f t="shared" si="1"/>
        <v>1.6782034168029019</v>
      </c>
      <c r="T65" s="17">
        <f t="shared" si="2"/>
        <v>11.105403562786456</v>
      </c>
      <c r="U65" s="37"/>
      <c r="V65" s="37"/>
    </row>
    <row r="66" spans="1:22" x14ac:dyDescent="0.25">
      <c r="A66" s="2" t="s">
        <v>53</v>
      </c>
      <c r="B66" s="10" t="s">
        <v>199</v>
      </c>
      <c r="C66" s="9">
        <v>5.9356050817964912E-2</v>
      </c>
      <c r="D66" s="9">
        <v>0.39012186177786445</v>
      </c>
      <c r="E66" s="18">
        <v>14.74</v>
      </c>
      <c r="F66" s="18">
        <v>4.26</v>
      </c>
      <c r="G66" s="18">
        <v>19.2</v>
      </c>
      <c r="H66" s="18">
        <v>-0.05</v>
      </c>
      <c r="I66" s="18">
        <v>8.6199999999999992</v>
      </c>
      <c r="J66" s="21">
        <v>5.87</v>
      </c>
      <c r="K66" s="21">
        <v>21.5</v>
      </c>
      <c r="L66" s="21">
        <v>5.51</v>
      </c>
      <c r="M66" s="21">
        <v>8.2799999999999994</v>
      </c>
      <c r="N66" s="21">
        <v>17.36</v>
      </c>
      <c r="O66" s="21">
        <v>-13.12</v>
      </c>
      <c r="P66" s="21">
        <v>11.92</v>
      </c>
      <c r="Q66" s="21">
        <v>8.5399999999999991</v>
      </c>
      <c r="R66" s="3">
        <f t="shared" si="3"/>
        <v>181.79281233888662</v>
      </c>
      <c r="S66" s="70">
        <f t="shared" si="1"/>
        <v>10.790503407527712</v>
      </c>
      <c r="T66" s="17">
        <f t="shared" si="2"/>
        <v>70.921350407480375</v>
      </c>
      <c r="U66" s="37"/>
      <c r="V66" s="37"/>
    </row>
    <row r="67" spans="1:22" x14ac:dyDescent="0.25">
      <c r="A67" s="2" t="s">
        <v>54</v>
      </c>
      <c r="B67" s="10" t="s">
        <v>199</v>
      </c>
      <c r="C67" s="9">
        <v>7.3205154843564962E-2</v>
      </c>
      <c r="D67" s="9">
        <v>0.48718851613074438</v>
      </c>
      <c r="E67" s="18">
        <v>18.21</v>
      </c>
      <c r="F67" s="18">
        <v>1.46</v>
      </c>
      <c r="G67" s="18">
        <v>4.01</v>
      </c>
      <c r="H67" s="18">
        <v>17.489999999999998</v>
      </c>
      <c r="I67" s="18">
        <v>-9.5</v>
      </c>
      <c r="J67" s="21">
        <v>1.01</v>
      </c>
      <c r="K67" s="21">
        <v>21.94</v>
      </c>
      <c r="L67" s="21">
        <v>10.57</v>
      </c>
      <c r="M67" s="21">
        <v>10.19</v>
      </c>
      <c r="N67" s="21">
        <v>25.43</v>
      </c>
      <c r="O67" s="21">
        <v>-11.21</v>
      </c>
      <c r="P67" s="21">
        <v>19.48</v>
      </c>
      <c r="Q67" s="21">
        <v>1.95</v>
      </c>
      <c r="R67" s="3">
        <f t="shared" si="3"/>
        <v>170.02976064037915</v>
      </c>
      <c r="S67" s="70">
        <f t="shared" ref="S67:S129" si="4">R67*C67</f>
        <v>12.447054955693243</v>
      </c>
      <c r="T67" s="17">
        <f t="shared" ref="T67:T129" si="5">R67*D67</f>
        <v>82.836546784451969</v>
      </c>
      <c r="U67" s="37"/>
      <c r="V67" s="37"/>
    </row>
    <row r="68" spans="1:22" x14ac:dyDescent="0.25">
      <c r="A68" s="2" t="s">
        <v>56</v>
      </c>
      <c r="B68" s="9" t="s">
        <v>199</v>
      </c>
      <c r="C68" s="9">
        <v>2.4253270288532715E-3</v>
      </c>
      <c r="D68" s="9">
        <v>1.5994037906774651E-2</v>
      </c>
      <c r="E68" s="18">
        <v>16.989999999999998</v>
      </c>
      <c r="F68" s="18">
        <v>39.26</v>
      </c>
      <c r="G68" s="18">
        <v>9.67</v>
      </c>
      <c r="H68" s="18">
        <v>-6.11</v>
      </c>
      <c r="I68" s="18">
        <v>-3.21</v>
      </c>
      <c r="J68" s="21">
        <v>10.26</v>
      </c>
      <c r="K68" s="21">
        <v>39.86</v>
      </c>
      <c r="L68" s="21">
        <v>2.5499999999999998</v>
      </c>
      <c r="M68" s="21">
        <v>20.100000000000001</v>
      </c>
      <c r="N68" s="21">
        <v>1.4</v>
      </c>
      <c r="O68" s="21">
        <v>-4.78</v>
      </c>
      <c r="P68" s="21">
        <v>5.24</v>
      </c>
      <c r="Q68" s="21">
        <v>-2.36</v>
      </c>
      <c r="R68" s="3">
        <f t="shared" si="3"/>
        <v>205.9692138575233</v>
      </c>
      <c r="S68" s="70">
        <f t="shared" si="4"/>
        <v>0.49954270148031105</v>
      </c>
      <c r="T68" s="17">
        <f t="shared" si="5"/>
        <v>3.2942794140658025</v>
      </c>
      <c r="U68" s="37"/>
      <c r="V68" s="37"/>
    </row>
    <row r="69" spans="1:22" x14ac:dyDescent="0.25">
      <c r="A69" s="2" t="s">
        <v>120</v>
      </c>
      <c r="B69" s="10" t="s">
        <v>199</v>
      </c>
      <c r="C69" s="9">
        <v>3.107791795760843E-2</v>
      </c>
      <c r="D69" s="9">
        <v>0.20423187925155237</v>
      </c>
      <c r="E69" s="18">
        <v>1.97</v>
      </c>
      <c r="F69" s="18">
        <v>20.68</v>
      </c>
      <c r="G69" s="18">
        <v>22.59</v>
      </c>
      <c r="H69" s="18">
        <v>-1.18</v>
      </c>
      <c r="I69" s="18">
        <v>23.86</v>
      </c>
      <c r="J69" s="21">
        <v>6.92</v>
      </c>
      <c r="K69" s="21">
        <v>8.01</v>
      </c>
      <c r="L69" s="21">
        <v>29.73</v>
      </c>
      <c r="M69" s="21">
        <v>-2.14</v>
      </c>
      <c r="N69" s="21">
        <v>-3.09</v>
      </c>
      <c r="O69" s="21">
        <v>3.78</v>
      </c>
      <c r="P69" s="21">
        <v>1.33</v>
      </c>
      <c r="Q69" s="21">
        <v>-0.53</v>
      </c>
      <c r="R69" s="3">
        <f t="shared" si="3"/>
        <v>174.42246260313641</v>
      </c>
      <c r="S69" s="70">
        <f t="shared" si="4"/>
        <v>5.4206869827442983</v>
      </c>
      <c r="T69" s="17">
        <f t="shared" si="5"/>
        <v>35.622627321122167</v>
      </c>
      <c r="U69" s="37"/>
      <c r="V69" s="37"/>
    </row>
    <row r="70" spans="1:22" x14ac:dyDescent="0.25">
      <c r="A70" s="2" t="s">
        <v>161</v>
      </c>
      <c r="B70" s="9" t="s">
        <v>199</v>
      </c>
      <c r="C70" s="9">
        <v>4.3076923076923075E-3</v>
      </c>
      <c r="D70" s="9">
        <v>2.8671691721970607E-2</v>
      </c>
      <c r="E70" s="10"/>
      <c r="F70" s="10"/>
      <c r="G70" s="10"/>
      <c r="H70" s="10"/>
      <c r="I70" s="10"/>
      <c r="J70" s="21">
        <v>-3.36</v>
      </c>
      <c r="K70" s="21">
        <v>16.23</v>
      </c>
      <c r="L70" s="21">
        <v>13.03</v>
      </c>
      <c r="M70" s="21">
        <v>5.39</v>
      </c>
      <c r="N70" s="21">
        <v>6.72</v>
      </c>
      <c r="O70" s="21">
        <v>4.0199999999999996</v>
      </c>
      <c r="P70" s="21">
        <v>0.12</v>
      </c>
      <c r="Q70" s="21">
        <v>4.2300000000000004</v>
      </c>
      <c r="R70" s="3">
        <f t="shared" si="3"/>
        <v>55.004581864893169</v>
      </c>
      <c r="S70" s="70">
        <f t="shared" si="4"/>
        <v>0.23694281418723209</v>
      </c>
      <c r="T70" s="17">
        <f t="shared" si="5"/>
        <v>1.577074414526112</v>
      </c>
      <c r="U70" s="37"/>
      <c r="V70" s="37"/>
    </row>
    <row r="71" spans="1:22" x14ac:dyDescent="0.25">
      <c r="A71" s="2" t="s">
        <v>139</v>
      </c>
      <c r="B71" s="10" t="s">
        <v>199</v>
      </c>
      <c r="C71" s="9">
        <v>3.6708109904109217E-3</v>
      </c>
      <c r="D71" s="9">
        <v>2.4189518340027468E-2</v>
      </c>
      <c r="E71" s="18">
        <v>-0.15</v>
      </c>
      <c r="F71" s="18">
        <v>7.81</v>
      </c>
      <c r="G71" s="18">
        <v>9.81</v>
      </c>
      <c r="H71" s="18">
        <v>6.94</v>
      </c>
      <c r="I71" s="18">
        <v>-4.8600000000000003</v>
      </c>
      <c r="J71" s="21">
        <v>1.55</v>
      </c>
      <c r="K71" s="21">
        <v>22.13</v>
      </c>
      <c r="L71" s="21">
        <v>16.97</v>
      </c>
      <c r="M71" s="21">
        <v>14.01</v>
      </c>
      <c r="N71" s="21">
        <v>-2.2000000000000002</v>
      </c>
      <c r="O71" s="21">
        <v>13.19</v>
      </c>
      <c r="P71" s="21">
        <v>-2.69</v>
      </c>
      <c r="Q71" s="21">
        <v>6.35</v>
      </c>
      <c r="R71" s="3">
        <f t="shared" si="3"/>
        <v>127.88405332867103</v>
      </c>
      <c r="S71" s="70">
        <f t="shared" si="4"/>
        <v>0.46943818845718205</v>
      </c>
      <c r="T71" s="17">
        <f t="shared" si="5"/>
        <v>3.0934536533909385</v>
      </c>
      <c r="U71" s="37"/>
      <c r="V71" s="37"/>
    </row>
    <row r="72" spans="1:22" x14ac:dyDescent="0.25">
      <c r="A72" s="2" t="s">
        <v>146</v>
      </c>
      <c r="B72" s="10" t="s">
        <v>199</v>
      </c>
      <c r="C72" s="9">
        <v>8.041579310585318E-3</v>
      </c>
      <c r="D72" s="9">
        <v>5.2472459611134489E-2</v>
      </c>
      <c r="E72" s="18">
        <v>-1.23</v>
      </c>
      <c r="F72" s="18">
        <v>4.12</v>
      </c>
      <c r="G72" s="18">
        <v>3.59</v>
      </c>
      <c r="H72" s="18">
        <v>3.03</v>
      </c>
      <c r="I72" s="18">
        <v>6.03</v>
      </c>
      <c r="J72" s="21">
        <v>14.39</v>
      </c>
      <c r="K72" s="21">
        <v>8.3699999999999992</v>
      </c>
      <c r="L72" s="21">
        <v>9.2200000000000006</v>
      </c>
      <c r="M72" s="21">
        <v>14.32</v>
      </c>
      <c r="N72" s="21">
        <v>3.39</v>
      </c>
      <c r="O72" s="21">
        <v>15.87</v>
      </c>
      <c r="P72" s="21">
        <v>1.0900000000000001</v>
      </c>
      <c r="Q72" s="21">
        <v>-0.32</v>
      </c>
      <c r="R72" s="3">
        <f t="shared" si="3"/>
        <v>117.44869068120232</v>
      </c>
      <c r="S72" s="70">
        <f t="shared" si="4"/>
        <v>0.94447296103729128</v>
      </c>
      <c r="T72" s="17">
        <f t="shared" si="5"/>
        <v>6.1628216781500162</v>
      </c>
      <c r="U72" s="37"/>
      <c r="V72" s="37"/>
    </row>
    <row r="73" spans="1:22" x14ac:dyDescent="0.25">
      <c r="A73" s="85" t="s">
        <v>260</v>
      </c>
      <c r="B73" s="49" t="s">
        <v>199</v>
      </c>
      <c r="C73" s="86">
        <f>SUM(C57:C72)</f>
        <v>0.51180467421024223</v>
      </c>
      <c r="D73" s="86">
        <f>SUM(D57:D72)</f>
        <v>3.3721737152235316</v>
      </c>
      <c r="E73" s="49"/>
      <c r="F73" s="49"/>
      <c r="G73" s="49"/>
      <c r="H73" s="49"/>
      <c r="I73" s="49"/>
      <c r="J73" s="51"/>
      <c r="K73" s="51"/>
      <c r="L73" s="51"/>
      <c r="M73" s="51"/>
      <c r="N73" s="51"/>
      <c r="O73" s="51"/>
      <c r="P73" s="51"/>
      <c r="Q73" s="51"/>
      <c r="R73" s="50"/>
      <c r="S73" s="97">
        <f>(S57+S58+S59+S60+S61+S62+S63+S64+S65+S66+S67+S68+S69+S70+S71+S72)/C73</f>
        <v>149.84673739962579</v>
      </c>
      <c r="T73" s="97">
        <f>(T57+T58+T59+T60+T61+T62+T63+T64+T65+T66+T67+T68+T69+T70+T71+T72)/D73</f>
        <v>149.8694569249557</v>
      </c>
      <c r="U73" s="37"/>
      <c r="V73" s="37"/>
    </row>
    <row r="74" spans="1:22" x14ac:dyDescent="0.25">
      <c r="A74" s="2" t="s">
        <v>15</v>
      </c>
      <c r="B74" s="10" t="s">
        <v>195</v>
      </c>
      <c r="C74" s="9">
        <v>6.0904037509814562E-3</v>
      </c>
      <c r="D74" s="9">
        <v>4.0081422332419993E-2</v>
      </c>
      <c r="E74" s="18">
        <v>-16.559999999999999</v>
      </c>
      <c r="F74" s="18">
        <v>3.05</v>
      </c>
      <c r="G74" s="18">
        <v>19.649999999999999</v>
      </c>
      <c r="H74" s="18">
        <v>27.66</v>
      </c>
      <c r="I74" s="18">
        <v>7.5</v>
      </c>
      <c r="J74" s="21">
        <v>30.33</v>
      </c>
      <c r="K74" s="21">
        <v>37.28</v>
      </c>
      <c r="L74" s="21">
        <v>-17.899999999999999</v>
      </c>
      <c r="M74" s="21">
        <v>59.25</v>
      </c>
      <c r="N74" s="21">
        <v>12.23</v>
      </c>
      <c r="O74" s="21">
        <v>-41.82</v>
      </c>
      <c r="P74" s="21">
        <v>4.34</v>
      </c>
      <c r="Q74" s="21">
        <v>20.85</v>
      </c>
      <c r="R74" s="3">
        <f t="shared" si="3"/>
        <v>171.92724936580061</v>
      </c>
      <c r="S74" s="70">
        <f t="shared" si="4"/>
        <v>1.0471063644333962</v>
      </c>
      <c r="T74" s="17">
        <f t="shared" si="5"/>
        <v>6.8910886922819419</v>
      </c>
      <c r="U74" s="37"/>
      <c r="V74" s="37"/>
    </row>
    <row r="75" spans="1:22" x14ac:dyDescent="0.25">
      <c r="A75" s="2" t="s">
        <v>17</v>
      </c>
      <c r="B75" s="10" t="s">
        <v>195</v>
      </c>
      <c r="C75" s="9">
        <v>1.0556249228827736E-2</v>
      </c>
      <c r="D75" s="9">
        <v>6.9472430720807193E-2</v>
      </c>
      <c r="E75" s="18">
        <v>57.96</v>
      </c>
      <c r="F75" s="18">
        <v>4.3499999999999996</v>
      </c>
      <c r="G75" s="18">
        <v>-11.83</v>
      </c>
      <c r="H75" s="18">
        <v>23.07</v>
      </c>
      <c r="I75" s="18">
        <v>16.170000000000002</v>
      </c>
      <c r="J75" s="21">
        <v>-7.0000000000000007E-2</v>
      </c>
      <c r="K75" s="21">
        <v>18.71</v>
      </c>
      <c r="L75" s="21">
        <v>15</v>
      </c>
      <c r="M75" s="21">
        <v>-0.5</v>
      </c>
      <c r="N75" s="21">
        <v>15.76</v>
      </c>
      <c r="O75" s="21">
        <v>-17.27</v>
      </c>
      <c r="P75" s="21">
        <v>13.5</v>
      </c>
      <c r="Q75" s="21">
        <v>-3.65</v>
      </c>
      <c r="R75" s="3">
        <f t="shared" si="3"/>
        <v>195.37915629816973</v>
      </c>
      <c r="S75" s="70">
        <f t="shared" si="4"/>
        <v>2.0624710680015679</v>
      </c>
      <c r="T75" s="17">
        <f t="shared" si="5"/>
        <v>13.573464900214358</v>
      </c>
      <c r="U75" s="37"/>
      <c r="V75" s="37"/>
    </row>
    <row r="76" spans="1:22" x14ac:dyDescent="0.25">
      <c r="A76" s="2" t="s">
        <v>18</v>
      </c>
      <c r="B76" s="10" t="s">
        <v>195</v>
      </c>
      <c r="C76" s="9">
        <v>3.3792485661281067E-3</v>
      </c>
      <c r="D76" s="9">
        <v>2.1776173874956433E-2</v>
      </c>
      <c r="E76" s="18">
        <v>32.79</v>
      </c>
      <c r="F76" s="18">
        <v>-23.48</v>
      </c>
      <c r="G76" s="18">
        <v>8.66</v>
      </c>
      <c r="H76" s="18">
        <v>12.31</v>
      </c>
      <c r="I76" s="18">
        <v>13.53</v>
      </c>
      <c r="J76" s="21"/>
      <c r="K76" s="21"/>
      <c r="L76" s="21"/>
      <c r="M76" s="21"/>
      <c r="N76" s="21"/>
      <c r="O76" s="21"/>
      <c r="P76" s="21"/>
      <c r="Q76" s="21"/>
      <c r="R76" s="3">
        <f t="shared" si="3"/>
        <v>40.779396155992259</v>
      </c>
      <c r="S76" s="70">
        <f t="shared" si="4"/>
        <v>0.13780371598770688</v>
      </c>
      <c r="T76" s="17">
        <f t="shared" si="5"/>
        <v>0.88801922120861743</v>
      </c>
      <c r="U76" s="37"/>
      <c r="V76" s="37"/>
    </row>
    <row r="77" spans="1:22" x14ac:dyDescent="0.25">
      <c r="A77" s="2" t="s">
        <v>19</v>
      </c>
      <c r="B77" s="10" t="s">
        <v>195</v>
      </c>
      <c r="C77" s="9">
        <v>1.1307074855342094E-2</v>
      </c>
      <c r="D77" s="9">
        <v>7.3580780835579562E-2</v>
      </c>
      <c r="E77" s="18">
        <v>-11.9</v>
      </c>
      <c r="F77" s="18">
        <v>26.35</v>
      </c>
      <c r="G77" s="18">
        <v>8.64</v>
      </c>
      <c r="H77" s="18">
        <v>-8.1</v>
      </c>
      <c r="I77" s="18">
        <v>27.13</v>
      </c>
      <c r="J77" s="21">
        <v>11.16</v>
      </c>
      <c r="K77" s="21">
        <v>-1.43</v>
      </c>
      <c r="L77" s="21">
        <v>8.66</v>
      </c>
      <c r="M77" s="21">
        <v>30.11</v>
      </c>
      <c r="N77" s="21">
        <v>-3.69</v>
      </c>
      <c r="O77" s="21">
        <v>-22.94</v>
      </c>
      <c r="P77" s="21">
        <v>27.13</v>
      </c>
      <c r="Q77" s="21">
        <v>15.47</v>
      </c>
      <c r="R77" s="3">
        <f t="shared" si="3"/>
        <v>138.44913018273647</v>
      </c>
      <c r="S77" s="70">
        <f t="shared" si="4"/>
        <v>1.5654546786332038</v>
      </c>
      <c r="T77" s="17">
        <f t="shared" si="5"/>
        <v>10.187195104852556</v>
      </c>
      <c r="U77" s="37"/>
      <c r="V77" s="37"/>
    </row>
    <row r="78" spans="1:22" x14ac:dyDescent="0.25">
      <c r="A78" s="2" t="s">
        <v>20</v>
      </c>
      <c r="B78" s="10" t="s">
        <v>195</v>
      </c>
      <c r="C78" s="9">
        <v>4.69422811671807E-3</v>
      </c>
      <c r="D78" s="9">
        <v>3.070628983684429E-2</v>
      </c>
      <c r="E78" s="18">
        <v>18.2</v>
      </c>
      <c r="F78" s="18">
        <v>36.22</v>
      </c>
      <c r="G78" s="18">
        <v>-24.23</v>
      </c>
      <c r="H78" s="18">
        <v>32.01</v>
      </c>
      <c r="I78" s="18">
        <v>47.05</v>
      </c>
      <c r="J78" s="21">
        <v>-30.9</v>
      </c>
      <c r="K78" s="21">
        <v>26.17</v>
      </c>
      <c r="L78" s="21">
        <v>-5.09</v>
      </c>
      <c r="M78" s="21">
        <v>10.61</v>
      </c>
      <c r="N78" s="21">
        <v>8.2100000000000009</v>
      </c>
      <c r="O78" s="21">
        <v>9.1</v>
      </c>
      <c r="P78" s="21">
        <v>-9.18</v>
      </c>
      <c r="Q78" s="21">
        <v>24.98</v>
      </c>
      <c r="R78" s="3">
        <f t="shared" si="3"/>
        <v>190.45722331661597</v>
      </c>
      <c r="S78" s="70">
        <f t="shared" si="4"/>
        <v>0.8940496527249111</v>
      </c>
      <c r="T78" s="17">
        <f t="shared" si="5"/>
        <v>5.8482347006805879</v>
      </c>
      <c r="U78" s="37"/>
      <c r="V78" s="37"/>
    </row>
    <row r="79" spans="1:22" x14ac:dyDescent="0.25">
      <c r="A79" s="2" t="s">
        <v>23</v>
      </c>
      <c r="B79" s="10" t="s">
        <v>195</v>
      </c>
      <c r="C79" s="9">
        <v>5.519026420623277E-2</v>
      </c>
      <c r="D79" s="9">
        <v>0.36186924121361408</v>
      </c>
      <c r="E79" s="18">
        <v>9.9499999999999993</v>
      </c>
      <c r="F79" s="18">
        <v>4.7300000000000004</v>
      </c>
      <c r="G79" s="18">
        <v>44.67</v>
      </c>
      <c r="H79" s="18">
        <v>-21.49</v>
      </c>
      <c r="I79" s="18">
        <v>2.5299999999999998</v>
      </c>
      <c r="J79" s="21">
        <v>16.27</v>
      </c>
      <c r="K79" s="21">
        <v>11.22</v>
      </c>
      <c r="L79" s="21">
        <v>19.13</v>
      </c>
      <c r="M79" s="21">
        <v>13.51</v>
      </c>
      <c r="N79" s="21">
        <v>-20.47</v>
      </c>
      <c r="O79" s="21">
        <v>18.239999999999998</v>
      </c>
      <c r="P79" s="21">
        <v>12.59</v>
      </c>
      <c r="Q79" s="21">
        <v>-14.01</v>
      </c>
      <c r="R79" s="3">
        <f t="shared" ref="R79:R80" si="6">(100*(1+E79/100)*(1+F79/100)*(1+G79/100)*(1+H79/100)*(1+I79/100)*(1+J79/100)*(1+K79/100)*(1+L79/100)*(1+M79/100)*(1+N79/100)*(1+O79/100)*(1+P79/100)*(1+Q79/100))-100</f>
        <v>113.48617380745392</v>
      </c>
      <c r="S79" s="70">
        <f t="shared" si="4"/>
        <v>6.2633319161878349</v>
      </c>
      <c r="T79" s="17">
        <f t="shared" si="5"/>
        <v>41.067155603939675</v>
      </c>
      <c r="U79" s="37"/>
      <c r="V79" s="37"/>
    </row>
    <row r="80" spans="1:22" x14ac:dyDescent="0.25">
      <c r="A80" s="2" t="s">
        <v>213</v>
      </c>
      <c r="B80" s="10" t="s">
        <v>195</v>
      </c>
      <c r="C80" s="9">
        <v>5.5384615384615381E-3</v>
      </c>
      <c r="D80" s="9">
        <v>3.6863603642533632E-2</v>
      </c>
      <c r="E80" s="18"/>
      <c r="F80" s="18"/>
      <c r="G80" s="18"/>
      <c r="H80" s="18"/>
      <c r="I80" s="18"/>
      <c r="J80" s="21">
        <v>4.8499999999999996</v>
      </c>
      <c r="K80" s="21">
        <v>57.16</v>
      </c>
      <c r="L80" s="21">
        <v>-10.86</v>
      </c>
      <c r="M80" s="21">
        <v>36.119999999999997</v>
      </c>
      <c r="N80" s="21">
        <v>22.09</v>
      </c>
      <c r="O80" s="21">
        <v>-37.369999999999997</v>
      </c>
      <c r="P80" s="21">
        <v>11.96</v>
      </c>
      <c r="Q80" s="21">
        <v>19.809999999999999</v>
      </c>
      <c r="R80" s="3">
        <f t="shared" si="6"/>
        <v>105.08008487736092</v>
      </c>
      <c r="S80" s="70">
        <f t="shared" si="4"/>
        <v>0.58198200855153737</v>
      </c>
      <c r="T80" s="17">
        <f t="shared" si="5"/>
        <v>3.8736305996428251</v>
      </c>
      <c r="U80" s="37"/>
      <c r="V80" s="37"/>
    </row>
    <row r="81" spans="1:22" x14ac:dyDescent="0.25">
      <c r="A81" s="2" t="s">
        <v>33</v>
      </c>
      <c r="B81" s="10" t="s">
        <v>195</v>
      </c>
      <c r="C81" s="9">
        <v>7.6278373292511803E-3</v>
      </c>
      <c r="D81" s="9">
        <v>5.0106106248885313E-2</v>
      </c>
      <c r="E81" s="18">
        <v>5.84</v>
      </c>
      <c r="F81" s="18">
        <v>9.92</v>
      </c>
      <c r="G81" s="18">
        <v>6.93</v>
      </c>
      <c r="H81" s="18">
        <v>26.43</v>
      </c>
      <c r="I81" s="18">
        <v>8.2200000000000006</v>
      </c>
      <c r="J81" s="21">
        <v>9.23</v>
      </c>
      <c r="K81" s="21">
        <v>25.56</v>
      </c>
      <c r="L81" s="21">
        <v>1.5</v>
      </c>
      <c r="M81" s="21">
        <v>35.619999999999997</v>
      </c>
      <c r="N81" s="21">
        <v>-2.95</v>
      </c>
      <c r="O81" s="21">
        <v>-2.17</v>
      </c>
      <c r="P81" s="21">
        <v>-0.56999999999999995</v>
      </c>
      <c r="Q81" s="21">
        <v>-3.34</v>
      </c>
      <c r="R81" s="3">
        <f t="shared" ref="R81:R93" si="7">(100*(1+E81/100)*(1+F81/100)*(1+G81/100)*(1+H81/100)*(1+I81/100)*(1+J81/100)*(1+K81/100)*(1+L81/100)*(1+M81/100)*(1+N81/100)*(1+O81/100)*(1+P81/100)*(1+Q81/100))-100</f>
        <v>193.22340438621262</v>
      </c>
      <c r="S81" s="70">
        <f t="shared" si="4"/>
        <v>1.4738766968621488</v>
      </c>
      <c r="T81" s="17">
        <f t="shared" si="5"/>
        <v>9.6816724299469019</v>
      </c>
      <c r="U81" s="37"/>
      <c r="V81" s="37"/>
    </row>
    <row r="82" spans="1:22" x14ac:dyDescent="0.25">
      <c r="A82" s="2" t="s">
        <v>34</v>
      </c>
      <c r="B82" s="10" t="s">
        <v>195</v>
      </c>
      <c r="C82" s="9">
        <v>1.7195365270078439E-2</v>
      </c>
      <c r="D82" s="9">
        <v>0.11277693055593607</v>
      </c>
      <c r="E82" s="18">
        <v>10.87</v>
      </c>
      <c r="F82" s="18">
        <v>3.99</v>
      </c>
      <c r="G82" s="18">
        <v>11.42</v>
      </c>
      <c r="H82" s="18">
        <v>7.18</v>
      </c>
      <c r="I82" s="18">
        <v>13.15</v>
      </c>
      <c r="J82" s="21">
        <v>9.6199999999999992</v>
      </c>
      <c r="K82" s="21">
        <v>10.6</v>
      </c>
      <c r="L82" s="21">
        <v>10.58</v>
      </c>
      <c r="M82" s="21">
        <v>13.69</v>
      </c>
      <c r="N82" s="21">
        <v>0.08</v>
      </c>
      <c r="O82" s="21">
        <v>-2.19</v>
      </c>
      <c r="P82" s="21">
        <v>9.0500000000000007</v>
      </c>
      <c r="Q82" s="21">
        <v>5.31</v>
      </c>
      <c r="R82" s="3">
        <f t="shared" si="7"/>
        <v>166.93572807335414</v>
      </c>
      <c r="S82" s="70">
        <f t="shared" si="4"/>
        <v>2.8705208208478123</v>
      </c>
      <c r="T82" s="17">
        <f t="shared" si="5"/>
        <v>18.826499012233288</v>
      </c>
      <c r="U82" s="37"/>
      <c r="V82" s="37"/>
    </row>
    <row r="83" spans="1:22" x14ac:dyDescent="0.25">
      <c r="A83" s="2" t="s">
        <v>35</v>
      </c>
      <c r="B83" s="10" t="s">
        <v>195</v>
      </c>
      <c r="C83" s="9">
        <v>6.260790362769047E-3</v>
      </c>
      <c r="D83" s="9">
        <v>4.0840463296455104E-2</v>
      </c>
      <c r="E83" s="18">
        <v>9.74</v>
      </c>
      <c r="F83" s="18">
        <v>13.4</v>
      </c>
      <c r="G83" s="18">
        <v>10.95</v>
      </c>
      <c r="H83" s="18">
        <v>-9.06</v>
      </c>
      <c r="I83" s="18">
        <v>7.23</v>
      </c>
      <c r="J83" s="21">
        <v>30.85</v>
      </c>
      <c r="K83" s="21">
        <v>0.56999999999999995</v>
      </c>
      <c r="L83" s="21">
        <v>7.48</v>
      </c>
      <c r="M83" s="21">
        <v>22.64</v>
      </c>
      <c r="N83" s="21">
        <v>-1.52</v>
      </c>
      <c r="O83" s="21">
        <v>7.1</v>
      </c>
      <c r="P83" s="21">
        <v>9.86</v>
      </c>
      <c r="Q83" s="21">
        <v>12.11</v>
      </c>
      <c r="R83" s="3">
        <f t="shared" si="7"/>
        <v>203.38912370354177</v>
      </c>
      <c r="S83" s="70">
        <f t="shared" si="4"/>
        <v>1.2733766655751759</v>
      </c>
      <c r="T83" s="17">
        <f t="shared" si="5"/>
        <v>8.3065060415126641</v>
      </c>
      <c r="U83" s="37"/>
      <c r="V83" s="37"/>
    </row>
    <row r="84" spans="1:22" x14ac:dyDescent="0.25">
      <c r="A84" s="2" t="s">
        <v>36</v>
      </c>
      <c r="B84" s="10" t="s">
        <v>195</v>
      </c>
      <c r="C84" s="9">
        <v>2.2212278613213291E-2</v>
      </c>
      <c r="D84" s="9">
        <v>0.14630570464069842</v>
      </c>
      <c r="E84" s="18">
        <v>14.44</v>
      </c>
      <c r="F84" s="18">
        <v>10</v>
      </c>
      <c r="G84" s="18">
        <v>10.97</v>
      </c>
      <c r="H84" s="18">
        <v>-9.6199999999999992</v>
      </c>
      <c r="I84" s="18">
        <v>23.63</v>
      </c>
      <c r="J84" s="21">
        <v>14.71</v>
      </c>
      <c r="K84" s="21">
        <v>13.37</v>
      </c>
      <c r="L84" s="21">
        <v>13.04</v>
      </c>
      <c r="M84" s="21">
        <v>33.270000000000003</v>
      </c>
      <c r="N84" s="21">
        <v>-24.02</v>
      </c>
      <c r="O84" s="21">
        <v>5.75</v>
      </c>
      <c r="P84" s="21">
        <v>13.08</v>
      </c>
      <c r="Q84" s="21">
        <v>4.7300000000000004</v>
      </c>
      <c r="R84" s="3">
        <f t="shared" si="7"/>
        <v>190.9865182960063</v>
      </c>
      <c r="S84" s="70">
        <f t="shared" si="4"/>
        <v>4.2422457557584492</v>
      </c>
      <c r="T84" s="17">
        <f t="shared" si="5"/>
        <v>27.942417136170842</v>
      </c>
      <c r="U84" s="37"/>
      <c r="V84" s="37"/>
    </row>
    <row r="85" spans="1:22" x14ac:dyDescent="0.25">
      <c r="A85" s="2" t="s">
        <v>37</v>
      </c>
      <c r="B85" s="10" t="s">
        <v>195</v>
      </c>
      <c r="C85" s="9">
        <v>2.2702874466315574E-2</v>
      </c>
      <c r="D85" s="9">
        <v>0.14974091081351143</v>
      </c>
      <c r="E85" s="18">
        <v>5</v>
      </c>
      <c r="F85" s="18">
        <v>7.66</v>
      </c>
      <c r="G85" s="18">
        <v>10.220000000000001</v>
      </c>
      <c r="H85" s="18">
        <v>14.77</v>
      </c>
      <c r="I85" s="18">
        <v>7.6</v>
      </c>
      <c r="J85" s="21">
        <v>16.489999999999998</v>
      </c>
      <c r="K85" s="21">
        <v>12.51</v>
      </c>
      <c r="L85" s="21">
        <v>12.5</v>
      </c>
      <c r="M85" s="21">
        <v>14.71</v>
      </c>
      <c r="N85" s="21">
        <v>2.02</v>
      </c>
      <c r="O85" s="21">
        <v>5.27</v>
      </c>
      <c r="P85" s="21">
        <v>10.33</v>
      </c>
      <c r="Q85" s="21">
        <v>2.93</v>
      </c>
      <c r="R85" s="3">
        <f t="shared" si="7"/>
        <v>217.3977468543664</v>
      </c>
      <c r="S85" s="70">
        <f t="shared" si="4"/>
        <v>4.9355537560945324</v>
      </c>
      <c r="T85" s="17">
        <f t="shared" si="5"/>
        <v>32.553336622778012</v>
      </c>
      <c r="U85" s="37"/>
      <c r="V85" s="37"/>
    </row>
    <row r="86" spans="1:22" x14ac:dyDescent="0.25">
      <c r="A86" s="2" t="s">
        <v>38</v>
      </c>
      <c r="B86" s="10" t="s">
        <v>195</v>
      </c>
      <c r="C86" s="9">
        <v>1.2426811777621598E-2</v>
      </c>
      <c r="D86" s="9">
        <v>8.1930626777753382E-2</v>
      </c>
      <c r="E86" s="18">
        <v>10.06</v>
      </c>
      <c r="F86" s="18">
        <v>11.15</v>
      </c>
      <c r="G86" s="18">
        <v>18.32</v>
      </c>
      <c r="H86" s="18">
        <v>-15.33</v>
      </c>
      <c r="I86" s="18">
        <v>12.57</v>
      </c>
      <c r="J86" s="21">
        <v>10.43</v>
      </c>
      <c r="K86" s="21">
        <v>9</v>
      </c>
      <c r="L86" s="21">
        <v>8.7899999999999991</v>
      </c>
      <c r="M86" s="21">
        <v>15.66</v>
      </c>
      <c r="N86" s="21">
        <v>-8.44</v>
      </c>
      <c r="O86" s="21">
        <v>5.68</v>
      </c>
      <c r="P86" s="21">
        <v>15.72</v>
      </c>
      <c r="Q86" s="21">
        <v>3.8</v>
      </c>
      <c r="R86" s="3">
        <f t="shared" si="7"/>
        <v>142.85075852028694</v>
      </c>
      <c r="S86" s="70">
        <f t="shared" si="4"/>
        <v>1.7751794884220806</v>
      </c>
      <c r="T86" s="17">
        <f t="shared" si="5"/>
        <v>11.703852181244603</v>
      </c>
      <c r="U86" s="37"/>
      <c r="V86" s="37"/>
    </row>
    <row r="87" spans="1:22" x14ac:dyDescent="0.25">
      <c r="A87" s="2" t="s">
        <v>117</v>
      </c>
      <c r="B87" s="10" t="s">
        <v>195</v>
      </c>
      <c r="C87" s="9">
        <v>2.9266998369654663E-2</v>
      </c>
      <c r="D87" s="9">
        <v>0.19317486353920746</v>
      </c>
      <c r="E87" s="18">
        <v>-3.62</v>
      </c>
      <c r="F87" s="18">
        <v>-3.11</v>
      </c>
      <c r="G87" s="18">
        <v>-7.04</v>
      </c>
      <c r="H87" s="18">
        <v>-5.77</v>
      </c>
      <c r="I87" s="18">
        <v>-5.91</v>
      </c>
      <c r="J87" s="21">
        <v>1.94</v>
      </c>
      <c r="K87" s="21">
        <v>14.45</v>
      </c>
      <c r="L87" s="21">
        <v>0.43</v>
      </c>
      <c r="M87" s="21">
        <v>22.75</v>
      </c>
      <c r="N87" s="21">
        <v>11.74</v>
      </c>
      <c r="O87" s="21">
        <v>-1.43</v>
      </c>
      <c r="P87" s="21">
        <v>6.2</v>
      </c>
      <c r="Q87" s="21">
        <v>-7.95</v>
      </c>
      <c r="R87" s="3">
        <f t="shared" si="7"/>
        <v>19.190536735703603</v>
      </c>
      <c r="S87" s="70">
        <f t="shared" si="4"/>
        <v>0.56164940735663527</v>
      </c>
      <c r="T87" s="17">
        <f t="shared" si="5"/>
        <v>3.7071293151636913</v>
      </c>
      <c r="U87" s="37"/>
      <c r="V87" s="37"/>
    </row>
    <row r="88" spans="1:22" x14ac:dyDescent="0.25">
      <c r="A88" s="2" t="s">
        <v>123</v>
      </c>
      <c r="B88" s="10" t="s">
        <v>195</v>
      </c>
      <c r="C88" s="9">
        <v>2.2624202659648492E-2</v>
      </c>
      <c r="D88" s="9">
        <v>0.14940341544397295</v>
      </c>
      <c r="E88" s="18">
        <v>5.63</v>
      </c>
      <c r="F88" s="18">
        <v>13.08</v>
      </c>
      <c r="G88" s="18">
        <v>9.25</v>
      </c>
      <c r="H88" s="18">
        <v>9.1300000000000008</v>
      </c>
      <c r="I88" s="18">
        <v>8.59</v>
      </c>
      <c r="J88" s="21">
        <v>23</v>
      </c>
      <c r="K88" s="21">
        <v>53.33</v>
      </c>
      <c r="L88" s="21">
        <v>5.45</v>
      </c>
      <c r="M88" s="21">
        <v>2.17</v>
      </c>
      <c r="N88" s="21">
        <v>-0.61</v>
      </c>
      <c r="O88" s="21">
        <v>-3.3</v>
      </c>
      <c r="P88" s="21">
        <v>2.5099999999999998</v>
      </c>
      <c r="Q88" s="21">
        <v>2.72</v>
      </c>
      <c r="R88" s="3">
        <f t="shared" si="7"/>
        <v>217.99562653716708</v>
      </c>
      <c r="S88" s="70">
        <f t="shared" si="4"/>
        <v>4.9319772336939147</v>
      </c>
      <c r="T88" s="17">
        <f t="shared" si="5"/>
        <v>32.569291156501549</v>
      </c>
      <c r="U88" s="37"/>
      <c r="V88" s="37"/>
    </row>
    <row r="89" spans="1:22" x14ac:dyDescent="0.25">
      <c r="A89" s="2" t="s">
        <v>127</v>
      </c>
      <c r="B89" s="10" t="s">
        <v>195</v>
      </c>
      <c r="C89" s="9">
        <v>4.7391210464852555E-3</v>
      </c>
      <c r="D89" s="9">
        <v>3.1256310958471714E-2</v>
      </c>
      <c r="E89" s="18">
        <v>0.68</v>
      </c>
      <c r="F89" s="18">
        <v>3.09</v>
      </c>
      <c r="G89" s="18">
        <v>-0.77</v>
      </c>
      <c r="H89" s="18">
        <v>-1.44</v>
      </c>
      <c r="I89" s="18">
        <v>-5.75</v>
      </c>
      <c r="J89" s="21">
        <v>20.98</v>
      </c>
      <c r="K89" s="21">
        <v>19.760000000000002</v>
      </c>
      <c r="L89" s="21">
        <v>-1.19</v>
      </c>
      <c r="M89" s="21">
        <v>5.38</v>
      </c>
      <c r="N89" s="21">
        <v>17.920000000000002</v>
      </c>
      <c r="O89" s="21">
        <v>-2.97</v>
      </c>
      <c r="P89" s="21">
        <v>1.07</v>
      </c>
      <c r="Q89" s="21">
        <v>10.42</v>
      </c>
      <c r="R89" s="3">
        <f t="shared" si="7"/>
        <v>84.303152124760032</v>
      </c>
      <c r="S89" s="70">
        <f t="shared" si="4"/>
        <v>0.39952284251949843</v>
      </c>
      <c r="T89" s="17">
        <f t="shared" si="5"/>
        <v>2.6350055375908448</v>
      </c>
      <c r="U89" s="37"/>
      <c r="V89" s="37"/>
    </row>
    <row r="90" spans="1:22" x14ac:dyDescent="0.25">
      <c r="A90" s="2" t="s">
        <v>129</v>
      </c>
      <c r="B90" s="10" t="s">
        <v>195</v>
      </c>
      <c r="C90" s="9">
        <v>1.5025438989363558E-2</v>
      </c>
      <c r="D90" s="9">
        <v>9.8780699100554176E-2</v>
      </c>
      <c r="E90" s="18">
        <v>1.19</v>
      </c>
      <c r="F90" s="18">
        <v>1.27</v>
      </c>
      <c r="G90" s="18">
        <v>8.48</v>
      </c>
      <c r="H90" s="18">
        <v>5.57</v>
      </c>
      <c r="I90" s="18">
        <v>4.71</v>
      </c>
      <c r="J90" s="21">
        <v>4.2699999999999996</v>
      </c>
      <c r="K90" s="21">
        <v>6.56</v>
      </c>
      <c r="L90" s="21">
        <v>4.01</v>
      </c>
      <c r="M90" s="21">
        <v>10.51</v>
      </c>
      <c r="N90" s="21">
        <v>2.21</v>
      </c>
      <c r="O90" s="21">
        <v>4.6100000000000003</v>
      </c>
      <c r="P90" s="21">
        <v>1.35</v>
      </c>
      <c r="Q90" s="21">
        <v>1.19</v>
      </c>
      <c r="R90" s="3">
        <f t="shared" si="7"/>
        <v>72.089734093733028</v>
      </c>
      <c r="S90" s="70">
        <f t="shared" si="4"/>
        <v>1.0831799013848276</v>
      </c>
      <c r="T90" s="17">
        <f t="shared" si="5"/>
        <v>7.1210743317520038</v>
      </c>
      <c r="U90" s="37"/>
      <c r="V90" s="37"/>
    </row>
    <row r="91" spans="1:22" x14ac:dyDescent="0.25">
      <c r="A91" s="87" t="s">
        <v>162</v>
      </c>
      <c r="B91" s="10" t="s">
        <v>195</v>
      </c>
      <c r="C91" s="9">
        <v>3.0769230769230769E-3</v>
      </c>
      <c r="D91" s="9">
        <v>2.0479779801407576E-2</v>
      </c>
      <c r="E91" s="18"/>
      <c r="F91" s="18"/>
      <c r="G91" s="18"/>
      <c r="H91" s="18"/>
      <c r="I91" s="18"/>
      <c r="J91" s="21">
        <v>9.58</v>
      </c>
      <c r="K91" s="21">
        <v>12.08</v>
      </c>
      <c r="L91" s="21">
        <v>3.82</v>
      </c>
      <c r="M91" s="21">
        <v>14.5</v>
      </c>
      <c r="N91" s="21">
        <v>-2.13</v>
      </c>
      <c r="O91" s="21">
        <v>1.84</v>
      </c>
      <c r="P91" s="21">
        <v>2.1</v>
      </c>
      <c r="Q91" s="21">
        <v>7.29</v>
      </c>
      <c r="R91" s="3">
        <f t="shared" si="7"/>
        <v>59.403882834558573</v>
      </c>
      <c r="S91" s="70">
        <f t="shared" si="4"/>
        <v>0.18278117795248791</v>
      </c>
      <c r="T91" s="17">
        <f t="shared" si="5"/>
        <v>1.2165784398003749</v>
      </c>
      <c r="U91" s="37"/>
      <c r="V91" s="37"/>
    </row>
    <row r="92" spans="1:22" x14ac:dyDescent="0.25">
      <c r="A92" s="2" t="s">
        <v>135</v>
      </c>
      <c r="B92" s="10" t="s">
        <v>195</v>
      </c>
      <c r="C92" s="9">
        <v>3.0658300874057128E-2</v>
      </c>
      <c r="D92" s="9">
        <v>0.20144961185067933</v>
      </c>
      <c r="E92" s="18">
        <v>-1.66</v>
      </c>
      <c r="F92" s="18">
        <v>2.37</v>
      </c>
      <c r="G92" s="18">
        <v>2.0099999999999998</v>
      </c>
      <c r="H92" s="18">
        <v>-1.39</v>
      </c>
      <c r="I92" s="18">
        <v>-2.82</v>
      </c>
      <c r="J92" s="21">
        <v>11.82</v>
      </c>
      <c r="K92" s="21">
        <v>9.7899999999999991</v>
      </c>
      <c r="L92" s="21">
        <v>5.01</v>
      </c>
      <c r="M92" s="21">
        <v>17.46</v>
      </c>
      <c r="N92" s="21">
        <v>9.6300000000000008</v>
      </c>
      <c r="O92" s="21">
        <v>1.39</v>
      </c>
      <c r="P92" s="21">
        <v>0.23</v>
      </c>
      <c r="Q92" s="21">
        <v>0.01</v>
      </c>
      <c r="R92" s="3">
        <f t="shared" si="7"/>
        <v>66.039773060587208</v>
      </c>
      <c r="S92" s="70">
        <f t="shared" si="4"/>
        <v>2.0246672321459354</v>
      </c>
      <c r="T92" s="17">
        <f t="shared" si="5"/>
        <v>13.303686649762243</v>
      </c>
      <c r="U92" s="37"/>
      <c r="V92" s="37"/>
    </row>
    <row r="93" spans="1:22" x14ac:dyDescent="0.25">
      <c r="A93" s="2" t="s">
        <v>136</v>
      </c>
      <c r="B93" s="10" t="s">
        <v>195</v>
      </c>
      <c r="C93" s="9">
        <v>2.0851247166615405E-2</v>
      </c>
      <c r="D93" s="9">
        <v>0.13776975316867057</v>
      </c>
      <c r="E93" s="18">
        <v>5.37</v>
      </c>
      <c r="F93" s="18">
        <v>13.52</v>
      </c>
      <c r="G93" s="18">
        <v>-2.34</v>
      </c>
      <c r="H93" s="18">
        <v>-1.02</v>
      </c>
      <c r="I93" s="18">
        <v>-12.97</v>
      </c>
      <c r="J93" s="21">
        <v>16.32</v>
      </c>
      <c r="K93" s="21">
        <v>3.71</v>
      </c>
      <c r="L93" s="21">
        <v>-4.76</v>
      </c>
      <c r="M93" s="21">
        <v>5.0999999999999996</v>
      </c>
      <c r="N93" s="21">
        <v>23.06</v>
      </c>
      <c r="O93" s="21">
        <v>-6.37</v>
      </c>
      <c r="P93" s="21">
        <v>-4.9800000000000004</v>
      </c>
      <c r="Q93" s="21">
        <v>15.28</v>
      </c>
      <c r="R93" s="3">
        <f t="shared" si="7"/>
        <v>53.362992455309154</v>
      </c>
      <c r="S93" s="70">
        <f t="shared" si="4"/>
        <v>1.1126849452358842</v>
      </c>
      <c r="T93" s="17">
        <f t="shared" si="5"/>
        <v>7.3518062989095725</v>
      </c>
      <c r="U93" s="37"/>
      <c r="V93" s="37"/>
    </row>
    <row r="94" spans="1:22" x14ac:dyDescent="0.25">
      <c r="A94" s="2" t="s">
        <v>137</v>
      </c>
      <c r="B94" s="10" t="s">
        <v>195</v>
      </c>
      <c r="C94" s="9">
        <v>1.0933529372649871E-3</v>
      </c>
      <c r="D94" s="9">
        <v>7.0456621354305256E-3</v>
      </c>
      <c r="E94" s="18">
        <v>-2.48</v>
      </c>
      <c r="F94" s="18">
        <v>2.14</v>
      </c>
      <c r="G94" s="18">
        <v>4.57</v>
      </c>
      <c r="H94" s="18">
        <v>-6.66</v>
      </c>
      <c r="I94" s="18">
        <v>2.27</v>
      </c>
      <c r="J94" s="21"/>
      <c r="K94" s="21"/>
      <c r="L94" s="21"/>
      <c r="M94" s="21"/>
      <c r="N94" s="21"/>
      <c r="O94" s="21"/>
      <c r="P94" s="21"/>
      <c r="Q94" s="21"/>
      <c r="R94" s="3">
        <f>(100*(1+E94/100)*(1+F94/100)*(1+G94/100)*(1+H94/100)*(1+I94/100)*(1+J94/100)*(1+K94/100)*(1+L94/100)*(1+M94/100)*(1+N94/100)*(1+O94/100)*(1+P94/100)*(1+Q94/100))-100</f>
        <v>-0.57108354263750982</v>
      </c>
      <c r="S94" s="70">
        <f t="shared" si="4"/>
        <v>-6.2439586876641582E-4</v>
      </c>
      <c r="T94" s="17">
        <f t="shared" si="5"/>
        <v>-4.0236616925286269E-3</v>
      </c>
      <c r="U94" s="37"/>
      <c r="V94" s="37"/>
    </row>
    <row r="95" spans="1:22" x14ac:dyDescent="0.25">
      <c r="A95" s="2" t="s">
        <v>141</v>
      </c>
      <c r="B95" s="10" t="s">
        <v>195</v>
      </c>
      <c r="C95" s="9">
        <v>6.3282735603567369E-2</v>
      </c>
      <c r="D95" s="9">
        <v>0.41603847142017297</v>
      </c>
      <c r="E95" s="18">
        <v>-1.53</v>
      </c>
      <c r="F95" s="18">
        <v>-5.26</v>
      </c>
      <c r="G95" s="18">
        <v>40.659999999999997</v>
      </c>
      <c r="H95" s="18">
        <v>40.4</v>
      </c>
      <c r="I95" s="18">
        <v>-34.549999999999997</v>
      </c>
      <c r="J95" s="21">
        <v>50.65</v>
      </c>
      <c r="K95" s="21">
        <v>-13.99</v>
      </c>
      <c r="L95" s="21">
        <v>10.68</v>
      </c>
      <c r="M95" s="21">
        <v>53.66</v>
      </c>
      <c r="N95" s="21">
        <v>19.329999999999998</v>
      </c>
      <c r="O95" s="21">
        <v>-22.5</v>
      </c>
      <c r="P95" s="21">
        <v>-10.81</v>
      </c>
      <c r="Q95" s="21">
        <v>33.5</v>
      </c>
      <c r="R95" s="3">
        <f>(100*(1+E95/100)*(1+F95/100)*(1+G95/100)*(1+H95/100)*(1+I95/100)*(1+J95/100)*(1+K95/100)*(1+L95/100)*(1+M95/100)*(1+N95/100)*(1+O95/100)*(1+P95/100)*(1+Q95/100))-100</f>
        <v>192.60485365888485</v>
      </c>
      <c r="S95" s="70">
        <f t="shared" si="4"/>
        <v>12.188562030058995</v>
      </c>
      <c r="T95" s="17">
        <f t="shared" si="5"/>
        <v>80.131028904348568</v>
      </c>
      <c r="U95" s="37"/>
      <c r="V95" s="37"/>
    </row>
    <row r="96" spans="1:22" x14ac:dyDescent="0.25">
      <c r="A96" s="2" t="s">
        <v>143</v>
      </c>
      <c r="B96" s="9" t="s">
        <v>195</v>
      </c>
      <c r="C96" s="9">
        <v>6.0428204999145925E-4</v>
      </c>
      <c r="D96" s="9">
        <v>3.8940464818207989E-3</v>
      </c>
      <c r="E96" s="18">
        <v>3.98</v>
      </c>
      <c r="F96" s="18">
        <v>4.6900000000000004</v>
      </c>
      <c r="G96" s="18">
        <v>0.6</v>
      </c>
      <c r="H96" s="18">
        <v>3.91</v>
      </c>
      <c r="I96" s="18">
        <v>9.58</v>
      </c>
      <c r="J96" s="21"/>
      <c r="K96" s="21"/>
      <c r="L96" s="21"/>
      <c r="M96" s="21"/>
      <c r="N96" s="21"/>
      <c r="O96" s="21"/>
      <c r="P96" s="21"/>
      <c r="Q96" s="21"/>
      <c r="R96" s="3">
        <f>(100*(1+E96/100)*(1+F96/100)*(1+G96/100)*(1+H96/100)*(1+I96/100)*(1+J96/100)*(1+K96/100)*(1+L96/100)*(1+M96/100)*(1+N96/100)*(1+O96/100)*(1+P96/100)*(1+Q96/100))-100</f>
        <v>24.692873884053483</v>
      </c>
      <c r="S96" s="70">
        <f t="shared" si="4"/>
        <v>1.4921460450836406E-2</v>
      </c>
      <c r="T96" s="17">
        <f t="shared" si="5"/>
        <v>9.6155198674243159E-2</v>
      </c>
      <c r="U96" s="37"/>
      <c r="V96" s="37"/>
    </row>
    <row r="97" spans="1:22" x14ac:dyDescent="0.25">
      <c r="A97" s="85" t="s">
        <v>260</v>
      </c>
      <c r="B97" s="86" t="s">
        <v>195</v>
      </c>
      <c r="C97" s="86">
        <f>SUM(C74:C96)</f>
        <v>0.37640449085551225</v>
      </c>
      <c r="D97" s="86">
        <f>SUM(D74:D96)</f>
        <v>2.4753432986903832</v>
      </c>
      <c r="E97" s="49"/>
      <c r="F97" s="49"/>
      <c r="G97" s="49"/>
      <c r="H97" s="49"/>
      <c r="I97" s="49"/>
      <c r="J97" s="51"/>
      <c r="K97" s="51"/>
      <c r="L97" s="51"/>
      <c r="M97" s="51"/>
      <c r="N97" s="51"/>
      <c r="O97" s="51"/>
      <c r="P97" s="51"/>
      <c r="Q97" s="51"/>
      <c r="R97" s="50"/>
      <c r="S97" s="97">
        <f>(S74+S75+S76+S77+S78+S79+S80+S81+S82+S83+S84+S85+S86+S87+S88+S89+S90+S91+S92+S93+S94+S95+S96)/C97</f>
        <v>137.14574527440078</v>
      </c>
      <c r="T97" s="97">
        <f>(T74+T75+T76+T77+T78+T79+T80+T81+T82+T83+T84+T85+T86+T87+T88+T89+T90+T91+T92+T93+T94+T95+T96)/D97</f>
        <v>137.1408986370171</v>
      </c>
      <c r="U97" s="37"/>
      <c r="V97" s="37"/>
    </row>
    <row r="98" spans="1:22" x14ac:dyDescent="0.25">
      <c r="A98" s="2" t="s">
        <v>152</v>
      </c>
      <c r="B98" s="9" t="s">
        <v>197</v>
      </c>
      <c r="C98" s="9">
        <v>8.5538461538461532E-3</v>
      </c>
      <c r="D98" s="9">
        <v>5.6933787847913059E-2</v>
      </c>
      <c r="E98" s="18"/>
      <c r="F98" s="18"/>
      <c r="G98" s="18"/>
      <c r="H98" s="18"/>
      <c r="I98" s="18"/>
      <c r="J98" s="21">
        <v>-2.15</v>
      </c>
      <c r="K98" s="21">
        <v>3.99</v>
      </c>
      <c r="L98" s="21">
        <v>1.98</v>
      </c>
      <c r="M98" s="21">
        <v>10.18</v>
      </c>
      <c r="N98" s="21">
        <v>14.52</v>
      </c>
      <c r="O98" s="21">
        <v>2.92</v>
      </c>
      <c r="P98" s="21">
        <v>6.99</v>
      </c>
      <c r="Q98" s="21">
        <v>-0.54</v>
      </c>
      <c r="R98" s="3">
        <f t="shared" ref="R98:R109" si="8">(100*(1+E98/100)*(1+F98/100)*(1+G98/100)*(1+H98/100)*(1+I98/100)*(1+J98/100)*(1+K98/100)*(1+L98/100)*(1+M98/100)*(1+N98/100)*(1+O98/100)*(1+P98/100)*(1+Q98/100))-100</f>
        <v>43.39795013806733</v>
      </c>
      <c r="S98" s="70">
        <f t="shared" si="4"/>
        <v>0.37121938887331435</v>
      </c>
      <c r="T98" s="17">
        <f t="shared" si="5"/>
        <v>2.4708096861950346</v>
      </c>
      <c r="U98" s="37"/>
      <c r="V98" s="37"/>
    </row>
    <row r="99" spans="1:22" x14ac:dyDescent="0.25">
      <c r="A99" s="2" t="s">
        <v>27</v>
      </c>
      <c r="B99" s="10" t="s">
        <v>197</v>
      </c>
      <c r="C99" s="9">
        <v>1.7369475266604821E-3</v>
      </c>
      <c r="D99" s="9">
        <v>1.1193042066027257E-2</v>
      </c>
      <c r="E99" s="18">
        <v>1.2</v>
      </c>
      <c r="F99" s="18">
        <v>-0.2</v>
      </c>
      <c r="G99" s="18">
        <v>15.64</v>
      </c>
      <c r="H99" s="18">
        <v>9.4499999999999993</v>
      </c>
      <c r="I99" s="18">
        <v>6.28</v>
      </c>
      <c r="J99" s="21"/>
      <c r="K99" s="21"/>
      <c r="L99" s="21"/>
      <c r="M99" s="21"/>
      <c r="N99" s="21"/>
      <c r="O99" s="21"/>
      <c r="P99" s="21"/>
      <c r="Q99" s="21"/>
      <c r="R99" s="3">
        <f t="shared" si="8"/>
        <v>35.858385240660567</v>
      </c>
      <c r="S99" s="70">
        <f t="shared" si="4"/>
        <v>6.2284133553804112E-2</v>
      </c>
      <c r="T99" s="17">
        <f t="shared" si="5"/>
        <v>0.40136441441852466</v>
      </c>
      <c r="U99" s="37"/>
      <c r="V99" s="37"/>
    </row>
    <row r="100" spans="1:22" x14ac:dyDescent="0.25">
      <c r="A100" s="2" t="s">
        <v>28</v>
      </c>
      <c r="B100" s="10" t="s">
        <v>197</v>
      </c>
      <c r="C100" s="9">
        <v>0.10010566880869499</v>
      </c>
      <c r="D100" s="9">
        <v>0.65987293111631806</v>
      </c>
      <c r="E100" s="18">
        <v>7.06</v>
      </c>
      <c r="F100" s="18">
        <v>5.07</v>
      </c>
      <c r="G100" s="18">
        <v>-1.78</v>
      </c>
      <c r="H100" s="18">
        <v>-2.12</v>
      </c>
      <c r="I100" s="18">
        <v>16.41</v>
      </c>
      <c r="J100" s="21">
        <v>12.88</v>
      </c>
      <c r="K100" s="21">
        <v>10.35</v>
      </c>
      <c r="L100" s="21">
        <v>10.1</v>
      </c>
      <c r="M100" s="21">
        <v>13.94</v>
      </c>
      <c r="N100" s="21">
        <v>8.81</v>
      </c>
      <c r="O100" s="21">
        <v>-4.45</v>
      </c>
      <c r="P100" s="21">
        <v>-4.07</v>
      </c>
      <c r="Q100" s="21">
        <v>7.24</v>
      </c>
      <c r="R100" s="3">
        <f t="shared" si="8"/>
        <v>110.40389480641355</v>
      </c>
      <c r="S100" s="70">
        <f t="shared" si="4"/>
        <v>11.052055728680836</v>
      </c>
      <c r="T100" s="17">
        <f t="shared" si="5"/>
        <v>72.852541672565749</v>
      </c>
      <c r="U100" s="37"/>
      <c r="V100" s="37"/>
    </row>
    <row r="101" spans="1:22" x14ac:dyDescent="0.25">
      <c r="A101" s="2" t="s">
        <v>30</v>
      </c>
      <c r="B101" s="10" t="s">
        <v>197</v>
      </c>
      <c r="C101" s="9">
        <v>2.9437632933903201E-3</v>
      </c>
      <c r="D101" s="9">
        <v>1.9373995696936118E-2</v>
      </c>
      <c r="E101" s="18">
        <v>11.1</v>
      </c>
      <c r="F101" s="18">
        <v>0.62</v>
      </c>
      <c r="G101" s="18">
        <v>-0.36</v>
      </c>
      <c r="H101" s="18">
        <v>23.52</v>
      </c>
      <c r="I101" s="18">
        <v>13.64</v>
      </c>
      <c r="J101" s="21">
        <v>16.690000000000001</v>
      </c>
      <c r="K101" s="21">
        <v>15.43</v>
      </c>
      <c r="L101" s="21">
        <v>3.59</v>
      </c>
      <c r="M101" s="21">
        <v>10.83</v>
      </c>
      <c r="N101" s="21">
        <v>37.51</v>
      </c>
      <c r="O101" s="21">
        <v>-6.01</v>
      </c>
      <c r="P101" s="21">
        <v>-2.06</v>
      </c>
      <c r="Q101" s="21">
        <v>7.11</v>
      </c>
      <c r="R101" s="3">
        <f t="shared" si="8"/>
        <v>227.81902275923869</v>
      </c>
      <c r="S101" s="70">
        <f t="shared" si="4"/>
        <v>0.67064527673470076</v>
      </c>
      <c r="T101" s="17">
        <f t="shared" si="5"/>
        <v>4.4137647666176818</v>
      </c>
      <c r="U101" s="37"/>
      <c r="V101" s="37"/>
    </row>
    <row r="102" spans="1:22" x14ac:dyDescent="0.25">
      <c r="A102" s="2" t="s">
        <v>119</v>
      </c>
      <c r="B102" s="10" t="s">
        <v>197</v>
      </c>
      <c r="C102" s="9">
        <v>0.17462886586218854</v>
      </c>
      <c r="D102" s="9">
        <v>1.1465338674113548</v>
      </c>
      <c r="E102" s="18">
        <v>-1.93</v>
      </c>
      <c r="F102" s="18">
        <v>3.22</v>
      </c>
      <c r="G102" s="18">
        <v>8.2200000000000006</v>
      </c>
      <c r="H102" s="18">
        <v>3.34</v>
      </c>
      <c r="I102" s="18">
        <v>3.41</v>
      </c>
      <c r="J102" s="21">
        <v>5.63</v>
      </c>
      <c r="K102" s="21">
        <v>2.79</v>
      </c>
      <c r="L102" s="21">
        <v>6.89</v>
      </c>
      <c r="M102" s="21">
        <v>9.8699999999999992</v>
      </c>
      <c r="N102" s="21">
        <v>8.01</v>
      </c>
      <c r="O102" s="21">
        <v>1.77</v>
      </c>
      <c r="P102" s="21">
        <v>1.53</v>
      </c>
      <c r="Q102" s="21">
        <v>-0.62</v>
      </c>
      <c r="R102" s="3">
        <f t="shared" si="8"/>
        <v>65.565567319753512</v>
      </c>
      <c r="S102" s="70">
        <f t="shared" si="4"/>
        <v>11.449640660659529</v>
      </c>
      <c r="T102" s="17">
        <f t="shared" si="5"/>
        <v>75.17314346813653</v>
      </c>
      <c r="U102" s="37"/>
      <c r="V102" s="37"/>
    </row>
    <row r="103" spans="1:22" x14ac:dyDescent="0.25">
      <c r="A103" s="2" t="s">
        <v>124</v>
      </c>
      <c r="B103" s="10" t="s">
        <v>197</v>
      </c>
      <c r="C103" s="9">
        <v>0.65547064641880415</v>
      </c>
      <c r="D103" s="9">
        <v>4.3079556789957572</v>
      </c>
      <c r="E103" s="18">
        <v>4.5599999999999996</v>
      </c>
      <c r="F103" s="18">
        <v>2.5</v>
      </c>
      <c r="G103" s="18">
        <v>6.61</v>
      </c>
      <c r="H103" s="18">
        <v>8.0500000000000007</v>
      </c>
      <c r="I103" s="18">
        <v>7.62</v>
      </c>
      <c r="J103" s="21">
        <v>9.83</v>
      </c>
      <c r="K103" s="21">
        <v>7.4</v>
      </c>
      <c r="L103" s="21">
        <v>8.77</v>
      </c>
      <c r="M103" s="21">
        <v>10.49</v>
      </c>
      <c r="N103" s="21">
        <v>11</v>
      </c>
      <c r="O103" s="21">
        <v>2.97</v>
      </c>
      <c r="P103" s="21">
        <v>2.66</v>
      </c>
      <c r="Q103" s="21">
        <v>1.21</v>
      </c>
      <c r="R103" s="3">
        <f t="shared" si="8"/>
        <v>123.67677151302578</v>
      </c>
      <c r="S103" s="70">
        <f t="shared" si="4"/>
        <v>81.066493370633751</v>
      </c>
      <c r="T103" s="17">
        <f t="shared" si="5"/>
        <v>532.79405019940009</v>
      </c>
      <c r="U103" s="37"/>
      <c r="V103" s="37"/>
    </row>
    <row r="104" spans="1:22" x14ac:dyDescent="0.25">
      <c r="A104" s="2" t="s">
        <v>125</v>
      </c>
      <c r="B104" s="10" t="s">
        <v>197</v>
      </c>
      <c r="C104" s="9">
        <v>0.32351440865280334</v>
      </c>
      <c r="D104" s="9">
        <v>2.127462304991746</v>
      </c>
      <c r="E104" s="18">
        <v>5.63</v>
      </c>
      <c r="F104" s="18">
        <v>4.41</v>
      </c>
      <c r="G104" s="18">
        <v>6.29</v>
      </c>
      <c r="H104" s="18">
        <v>6.49</v>
      </c>
      <c r="I104" s="18">
        <v>13.79</v>
      </c>
      <c r="J104" s="21">
        <v>13.55</v>
      </c>
      <c r="K104" s="21">
        <v>9.3000000000000007</v>
      </c>
      <c r="L104" s="21">
        <v>9.2799999999999994</v>
      </c>
      <c r="M104" s="21">
        <v>8.7799999999999994</v>
      </c>
      <c r="N104" s="21">
        <v>7.56</v>
      </c>
      <c r="O104" s="21">
        <v>2.71</v>
      </c>
      <c r="P104" s="21">
        <v>-0.64</v>
      </c>
      <c r="Q104" s="21">
        <v>1.94</v>
      </c>
      <c r="R104" s="3">
        <f t="shared" si="8"/>
        <v>134.50466321069055</v>
      </c>
      <c r="S104" s="70">
        <f t="shared" si="4"/>
        <v>43.514196579651028</v>
      </c>
      <c r="T104" s="17">
        <f t="shared" si="5"/>
        <v>286.15360082635425</v>
      </c>
      <c r="U104" s="37"/>
      <c r="V104" s="37"/>
    </row>
    <row r="105" spans="1:22" x14ac:dyDescent="0.25">
      <c r="A105" s="2" t="s">
        <v>126</v>
      </c>
      <c r="B105" s="10" t="s">
        <v>197</v>
      </c>
      <c r="C105" s="9">
        <v>0.10616431671758068</v>
      </c>
      <c r="D105" s="9">
        <v>0.69828964398879612</v>
      </c>
      <c r="E105" s="18">
        <v>4.08</v>
      </c>
      <c r="F105" s="18">
        <v>6.52</v>
      </c>
      <c r="G105" s="18">
        <v>13.1</v>
      </c>
      <c r="H105" s="18">
        <v>6.93</v>
      </c>
      <c r="I105" s="18">
        <v>4.62</v>
      </c>
      <c r="J105" s="21">
        <v>4.68</v>
      </c>
      <c r="K105" s="21">
        <v>2.66</v>
      </c>
      <c r="L105" s="21">
        <v>8.8000000000000007</v>
      </c>
      <c r="M105" s="21">
        <v>11.46</v>
      </c>
      <c r="N105" s="21">
        <v>12.57</v>
      </c>
      <c r="O105" s="21">
        <v>0.95</v>
      </c>
      <c r="P105" s="21">
        <v>3.57</v>
      </c>
      <c r="Q105" s="21">
        <v>1.65</v>
      </c>
      <c r="R105" s="3">
        <f t="shared" si="8"/>
        <v>118.70493624621213</v>
      </c>
      <c r="S105" s="70">
        <f t="shared" si="4"/>
        <v>12.602228447583087</v>
      </c>
      <c r="T105" s="17">
        <f t="shared" si="5"/>
        <v>82.890427671080204</v>
      </c>
      <c r="U105" s="37"/>
      <c r="V105" s="37"/>
    </row>
    <row r="106" spans="1:22" x14ac:dyDescent="0.25">
      <c r="A106" s="2" t="s">
        <v>128</v>
      </c>
      <c r="B106" s="10" t="s">
        <v>197</v>
      </c>
      <c r="C106" s="9">
        <v>2.4073214709962589E-4</v>
      </c>
      <c r="D106" s="9">
        <v>1.5512990506464897E-3</v>
      </c>
      <c r="E106" s="18">
        <v>-7.94</v>
      </c>
      <c r="F106" s="18">
        <v>23.51</v>
      </c>
      <c r="G106" s="18">
        <v>0.84</v>
      </c>
      <c r="H106" s="18">
        <v>0.63</v>
      </c>
      <c r="I106" s="18">
        <v>4.93</v>
      </c>
      <c r="J106" s="21"/>
      <c r="K106" s="21"/>
      <c r="L106" s="21"/>
      <c r="M106" s="21"/>
      <c r="N106" s="21"/>
      <c r="O106" s="21"/>
      <c r="P106" s="21"/>
      <c r="Q106" s="21"/>
      <c r="R106" s="3">
        <f t="shared" si="8"/>
        <v>21.069033332767177</v>
      </c>
      <c r="S106" s="70">
        <f t="shared" si="4"/>
        <v>5.0719936315106288E-3</v>
      </c>
      <c r="T106" s="17">
        <f t="shared" si="5"/>
        <v>3.2684371407160968E-2</v>
      </c>
      <c r="U106" s="37"/>
      <c r="V106" s="37"/>
    </row>
    <row r="107" spans="1:22" x14ac:dyDescent="0.25">
      <c r="A107" s="2" t="s">
        <v>133</v>
      </c>
      <c r="B107" s="10" t="s">
        <v>197</v>
      </c>
      <c r="C107" s="9">
        <v>2.8352401260441193E-3</v>
      </c>
      <c r="D107" s="9">
        <v>1.8713771969205664E-2</v>
      </c>
      <c r="E107" s="18">
        <v>0.81</v>
      </c>
      <c r="F107" s="18">
        <v>14.81</v>
      </c>
      <c r="G107" s="18">
        <v>-12.57</v>
      </c>
      <c r="H107" s="18">
        <v>12.9</v>
      </c>
      <c r="I107" s="18">
        <v>11.04</v>
      </c>
      <c r="J107" s="21">
        <v>2.83</v>
      </c>
      <c r="K107" s="21">
        <v>11.79</v>
      </c>
      <c r="L107" s="21">
        <v>-2.64</v>
      </c>
      <c r="M107" s="21">
        <v>3.92</v>
      </c>
      <c r="N107" s="21">
        <v>18.14</v>
      </c>
      <c r="O107" s="21">
        <v>6.81</v>
      </c>
      <c r="P107" s="21">
        <v>9.17</v>
      </c>
      <c r="Q107" s="21">
        <v>-3.18</v>
      </c>
      <c r="R107" s="3">
        <f t="shared" si="8"/>
        <v>96.787256265058289</v>
      </c>
      <c r="S107" s="70">
        <f t="shared" si="4"/>
        <v>0.27441511265240837</v>
      </c>
      <c r="T107" s="17">
        <f t="shared" si="5"/>
        <v>1.811254643269373</v>
      </c>
      <c r="U107" s="37"/>
      <c r="V107" s="37"/>
    </row>
    <row r="108" spans="1:22" x14ac:dyDescent="0.25">
      <c r="A108" s="2" t="s">
        <v>134</v>
      </c>
      <c r="B108" s="10" t="s">
        <v>197</v>
      </c>
      <c r="C108" s="9">
        <v>1.2552685180284214E-2</v>
      </c>
      <c r="D108" s="9">
        <v>8.2181202645506851E-2</v>
      </c>
      <c r="E108" s="18">
        <v>0.47</v>
      </c>
      <c r="F108" s="18">
        <v>4.7</v>
      </c>
      <c r="G108" s="18">
        <v>0.46</v>
      </c>
      <c r="H108" s="18">
        <v>4.41</v>
      </c>
      <c r="I108" s="18">
        <v>4.13</v>
      </c>
      <c r="J108" s="21">
        <v>5.22</v>
      </c>
      <c r="K108" s="21">
        <v>10.32</v>
      </c>
      <c r="L108" s="21">
        <v>5.78</v>
      </c>
      <c r="M108" s="21">
        <v>8.75</v>
      </c>
      <c r="N108" s="21">
        <v>10.73</v>
      </c>
      <c r="O108" s="21">
        <v>6.17</v>
      </c>
      <c r="P108" s="21">
        <v>10.33</v>
      </c>
      <c r="Q108" s="21">
        <v>-1.95</v>
      </c>
      <c r="R108" s="3">
        <f t="shared" si="8"/>
        <v>95.11377621927349</v>
      </c>
      <c r="S108" s="70">
        <f t="shared" si="4"/>
        <v>1.1939332891885435</v>
      </c>
      <c r="T108" s="17">
        <f t="shared" si="5"/>
        <v>7.8165645178555048</v>
      </c>
      <c r="U108" s="37"/>
      <c r="V108" s="37"/>
    </row>
    <row r="109" spans="1:22" x14ac:dyDescent="0.25">
      <c r="A109" s="2" t="s">
        <v>142</v>
      </c>
      <c r="B109" s="10" t="s">
        <v>197</v>
      </c>
      <c r="C109" s="9">
        <v>4.8213229823307439E-3</v>
      </c>
      <c r="D109" s="9">
        <v>3.1903354652963706E-2</v>
      </c>
      <c r="E109" s="18">
        <v>0.64</v>
      </c>
      <c r="F109" s="18">
        <v>39.53</v>
      </c>
      <c r="G109" s="18">
        <v>54.96</v>
      </c>
      <c r="H109" s="18">
        <v>-3.72</v>
      </c>
      <c r="I109" s="18">
        <v>4.1900000000000004</v>
      </c>
      <c r="J109" s="21">
        <v>5.57</v>
      </c>
      <c r="K109" s="21">
        <v>0.78</v>
      </c>
      <c r="L109" s="21">
        <v>5.38</v>
      </c>
      <c r="M109" s="21">
        <v>11.1</v>
      </c>
      <c r="N109" s="21">
        <v>11.16</v>
      </c>
      <c r="O109" s="21">
        <v>5.0999999999999996</v>
      </c>
      <c r="P109" s="21">
        <v>4.3899999999999997</v>
      </c>
      <c r="Q109" s="21">
        <v>3.37</v>
      </c>
      <c r="R109" s="3">
        <f t="shared" si="8"/>
        <v>242.777057558607</v>
      </c>
      <c r="S109" s="70">
        <f t="shared" si="4"/>
        <v>1.1705066071899457</v>
      </c>
      <c r="T109" s="17">
        <f t="shared" si="5"/>
        <v>7.7454025688952219</v>
      </c>
      <c r="U109" s="37"/>
      <c r="V109" s="37"/>
    </row>
    <row r="110" spans="1:22" x14ac:dyDescent="0.25">
      <c r="A110" s="2" t="s">
        <v>144</v>
      </c>
      <c r="B110" s="10" t="s">
        <v>197</v>
      </c>
      <c r="C110" s="9">
        <v>9.3247304800271637E-3</v>
      </c>
      <c r="D110" s="9">
        <v>6.1275688840371857E-2</v>
      </c>
      <c r="E110" s="18">
        <v>-0.14000000000000001</v>
      </c>
      <c r="F110" s="18">
        <v>5.5</v>
      </c>
      <c r="G110" s="18">
        <v>0.82</v>
      </c>
      <c r="H110" s="18">
        <v>5.81</v>
      </c>
      <c r="I110" s="18">
        <v>8.81</v>
      </c>
      <c r="J110" s="21">
        <v>-2.92</v>
      </c>
      <c r="K110" s="21">
        <v>-2.11</v>
      </c>
      <c r="L110" s="21">
        <v>12.36</v>
      </c>
      <c r="M110" s="21">
        <v>17.309999999999999</v>
      </c>
      <c r="N110" s="21">
        <v>-0.44</v>
      </c>
      <c r="O110" s="21">
        <v>3.14</v>
      </c>
      <c r="P110" s="21">
        <v>4.1399999999999997</v>
      </c>
      <c r="Q110" s="21">
        <v>2.06</v>
      </c>
      <c r="R110" s="3">
        <f>(100*(1+E110/100)*(1+F110/100)*(1+G110/100)*(1+H110/100)*(1+I110/100)*(1+J110/100)*(1+K110/100)*(1+L110/100)*(1+M111/100)*(1+N110/100)*(1+O110/100)*(1+P110/100)*(1+Q110/100))-100</f>
        <v>62.933888267310465</v>
      </c>
      <c r="S110" s="70">
        <f t="shared" si="4"/>
        <v>0.58684154615281381</v>
      </c>
      <c r="T110" s="17">
        <f t="shared" si="5"/>
        <v>3.8563173549824454</v>
      </c>
      <c r="U110" s="37"/>
      <c r="V110" s="37"/>
    </row>
    <row r="111" spans="1:22" x14ac:dyDescent="0.25">
      <c r="A111" s="2" t="s">
        <v>145</v>
      </c>
      <c r="B111" s="10" t="s">
        <v>197</v>
      </c>
      <c r="C111" s="9">
        <v>6.0283366009336412E-2</v>
      </c>
      <c r="D111" s="9">
        <v>0.39501554446362019</v>
      </c>
      <c r="E111" s="18">
        <v>2.72</v>
      </c>
      <c r="F111" s="18">
        <v>13.39</v>
      </c>
      <c r="G111" s="18">
        <v>-1.98</v>
      </c>
      <c r="H111" s="18">
        <v>-0.68</v>
      </c>
      <c r="I111" s="18">
        <v>12.45</v>
      </c>
      <c r="J111" s="21">
        <v>15.55</v>
      </c>
      <c r="K111" s="21">
        <v>3.91</v>
      </c>
      <c r="L111" s="21">
        <v>10.14</v>
      </c>
      <c r="M111" s="21">
        <v>14.33</v>
      </c>
      <c r="N111" s="21">
        <v>-0.21</v>
      </c>
      <c r="O111" s="21">
        <v>-3.73</v>
      </c>
      <c r="P111" s="21">
        <v>2.99</v>
      </c>
      <c r="Q111" s="21">
        <v>-2.1800000000000002</v>
      </c>
      <c r="R111" s="3">
        <f t="shared" ref="R111:R154" si="9">(100*(1+E111/100)*(1+F111/100)*(1+G111/100)*(1+H111/100)*(1+I111/100)*(1+J111/100)*(1+K111/100)*(1+L111/100)*(1+M111/100)*(1+N111/100)*(1+O111/100)*(1+P111/100)*(1+Q111/100))-100</f>
        <v>86.583792458091807</v>
      </c>
      <c r="S111" s="70">
        <f t="shared" si="4"/>
        <v>5.2195624512275698</v>
      </c>
      <c r="T111" s="17">
        <f t="shared" si="5"/>
        <v>34.201943919558225</v>
      </c>
      <c r="U111" s="37"/>
      <c r="V111" s="37"/>
    </row>
    <row r="112" spans="1:22" x14ac:dyDescent="0.25">
      <c r="A112" s="2" t="s">
        <v>147</v>
      </c>
      <c r="B112" s="10" t="s">
        <v>197</v>
      </c>
      <c r="C112" s="9">
        <v>2.8893787825247968E-2</v>
      </c>
      <c r="D112" s="9">
        <v>0.19044395315212909</v>
      </c>
      <c r="E112" s="18">
        <v>1.73</v>
      </c>
      <c r="F112" s="18">
        <v>2.11</v>
      </c>
      <c r="G112" s="18">
        <v>-0.64</v>
      </c>
      <c r="H112" s="18">
        <v>-0.53</v>
      </c>
      <c r="I112" s="18">
        <v>-0.95</v>
      </c>
      <c r="J112" s="21">
        <v>4.8</v>
      </c>
      <c r="K112" s="21">
        <v>4.29</v>
      </c>
      <c r="L112" s="21">
        <v>1.54</v>
      </c>
      <c r="M112" s="21">
        <v>12.96</v>
      </c>
      <c r="N112" s="21">
        <v>12.56</v>
      </c>
      <c r="O112" s="21">
        <v>6.15</v>
      </c>
      <c r="P112" s="21">
        <v>1.59</v>
      </c>
      <c r="Q112" s="21">
        <v>3.91</v>
      </c>
      <c r="R112" s="3">
        <f t="shared" si="9"/>
        <v>60.788018188860264</v>
      </c>
      <c r="S112" s="70">
        <f t="shared" si="4"/>
        <v>1.7563960998662427</v>
      </c>
      <c r="T112" s="17">
        <f t="shared" si="5"/>
        <v>11.576710488170075</v>
      </c>
      <c r="U112" s="37"/>
      <c r="V112" s="37"/>
    </row>
    <row r="113" spans="1:22" x14ac:dyDescent="0.25">
      <c r="A113" s="2" t="s">
        <v>148</v>
      </c>
      <c r="B113" s="10" t="s">
        <v>197</v>
      </c>
      <c r="C113" s="9">
        <v>4.2534276829999357E-2</v>
      </c>
      <c r="D113" s="9">
        <v>0.28002614968647715</v>
      </c>
      <c r="E113" s="18">
        <v>7.55</v>
      </c>
      <c r="F113" s="18">
        <v>7.91</v>
      </c>
      <c r="G113" s="18">
        <v>7.23</v>
      </c>
      <c r="H113" s="18">
        <v>6.66</v>
      </c>
      <c r="I113" s="18">
        <v>7.6</v>
      </c>
      <c r="J113" s="21">
        <v>6</v>
      </c>
      <c r="K113" s="21">
        <v>9.9600000000000009</v>
      </c>
      <c r="L113" s="21">
        <v>10.81</v>
      </c>
      <c r="M113" s="21">
        <v>15.41</v>
      </c>
      <c r="N113" s="21">
        <v>10.64</v>
      </c>
      <c r="O113" s="21">
        <v>11.81</v>
      </c>
      <c r="P113" s="21">
        <v>6.7</v>
      </c>
      <c r="Q113" s="21">
        <v>2.98</v>
      </c>
      <c r="R113" s="3">
        <f t="shared" si="9"/>
        <v>189.38457463815968</v>
      </c>
      <c r="S113" s="70">
        <f t="shared" si="4"/>
        <v>8.0553359249911587</v>
      </c>
      <c r="T113" s="17">
        <f t="shared" si="5"/>
        <v>53.032633245935109</v>
      </c>
      <c r="U113" s="37"/>
      <c r="V113" s="37"/>
    </row>
    <row r="114" spans="1:22" x14ac:dyDescent="0.25">
      <c r="A114" s="85" t="s">
        <v>260</v>
      </c>
      <c r="B114" s="49" t="s">
        <v>197</v>
      </c>
      <c r="C114" s="86">
        <f>SUM(C98:C113)</f>
        <v>1.5346046050143387</v>
      </c>
      <c r="D114" s="86">
        <f>SUM(D98:D113)</f>
        <v>10.088726216575768</v>
      </c>
      <c r="E114" s="49"/>
      <c r="F114" s="49"/>
      <c r="G114" s="49"/>
      <c r="H114" s="49"/>
      <c r="I114" s="49"/>
      <c r="J114" s="51"/>
      <c r="K114" s="51"/>
      <c r="L114" s="51"/>
      <c r="M114" s="51"/>
      <c r="N114" s="51"/>
      <c r="O114" s="51"/>
      <c r="P114" s="51"/>
      <c r="Q114" s="51"/>
      <c r="R114" s="50"/>
      <c r="S114" s="97">
        <f>(S98+S99+S100+S101+S102+S103+S104+S105+S106+S107+S108+S109+S110+S111+S112+S113)/C114</f>
        <v>116.67554367178329</v>
      </c>
      <c r="T114" s="97">
        <f>(T98+T99+T100+T101+T102+T103+T104+T105+T106+T107+T108+T109+T110+T111+T112+T113)/D114</f>
        <v>116.68700176248856</v>
      </c>
      <c r="U114" s="37"/>
      <c r="V114" s="37"/>
    </row>
    <row r="115" spans="1:22" x14ac:dyDescent="0.25">
      <c r="A115" s="2" t="s">
        <v>31</v>
      </c>
      <c r="B115" s="10" t="s">
        <v>198</v>
      </c>
      <c r="C115" s="9">
        <v>5.316386334500346E-3</v>
      </c>
      <c r="D115" s="9">
        <v>3.4259259400728263E-2</v>
      </c>
      <c r="E115" s="18">
        <v>10.98</v>
      </c>
      <c r="F115" s="18">
        <v>-0.04</v>
      </c>
      <c r="G115" s="18">
        <v>1.91</v>
      </c>
      <c r="H115" s="18">
        <v>2.84</v>
      </c>
      <c r="I115" s="18">
        <v>11.74</v>
      </c>
      <c r="J115" s="21"/>
      <c r="K115" s="21"/>
      <c r="L115" s="21"/>
      <c r="M115" s="21"/>
      <c r="N115" s="21"/>
      <c r="O115" s="21"/>
      <c r="P115" s="21"/>
      <c r="Q115" s="21"/>
      <c r="R115" s="3">
        <f t="shared" si="9"/>
        <v>29.914762740390785</v>
      </c>
      <c r="S115" s="70">
        <f t="shared" si="4"/>
        <v>0.1590384358328337</v>
      </c>
      <c r="T115" s="17">
        <f t="shared" si="5"/>
        <v>1.0248576166342886</v>
      </c>
      <c r="U115" s="37"/>
      <c r="V115" s="37"/>
    </row>
    <row r="116" spans="1:22" x14ac:dyDescent="0.25">
      <c r="A116" s="2" t="s">
        <v>214</v>
      </c>
      <c r="B116" s="10" t="s">
        <v>198</v>
      </c>
      <c r="C116" s="9">
        <v>0.95760013360046892</v>
      </c>
      <c r="D116" s="9">
        <v>6.2872086629026205</v>
      </c>
      <c r="E116" s="18">
        <v>16.87</v>
      </c>
      <c r="F116" s="18">
        <v>4.8899999999999997</v>
      </c>
      <c r="G116" s="18">
        <v>-3.45</v>
      </c>
      <c r="H116" s="18">
        <v>18.920000000000002</v>
      </c>
      <c r="I116" s="18">
        <v>7.81</v>
      </c>
      <c r="J116" s="21">
        <v>4.7</v>
      </c>
      <c r="K116" s="21">
        <v>17.149999999999999</v>
      </c>
      <c r="L116" s="21">
        <v>-4.54</v>
      </c>
      <c r="M116" s="21">
        <v>8.1</v>
      </c>
      <c r="N116" s="21">
        <v>12.19</v>
      </c>
      <c r="O116" s="21">
        <v>-8.44</v>
      </c>
      <c r="P116" s="21">
        <v>8.43</v>
      </c>
      <c r="Q116" s="21">
        <v>6.05</v>
      </c>
      <c r="R116" s="3">
        <f t="shared" si="9"/>
        <v>126.86082932800593</v>
      </c>
      <c r="S116" s="70">
        <f t="shared" si="4"/>
        <v>121.48194711316476</v>
      </c>
      <c r="T116" s="17">
        <f t="shared" si="5"/>
        <v>797.60050513404974</v>
      </c>
      <c r="U116" s="37"/>
      <c r="V116" s="37"/>
    </row>
    <row r="117" spans="1:22" x14ac:dyDescent="0.25">
      <c r="A117" s="2" t="s">
        <v>102</v>
      </c>
      <c r="B117" s="10" t="s">
        <v>198</v>
      </c>
      <c r="C117" s="9">
        <v>1.8315010766703853E-2</v>
      </c>
      <c r="D117" s="9">
        <v>0.12001809696266991</v>
      </c>
      <c r="E117" s="18">
        <v>34.89</v>
      </c>
      <c r="F117" s="18">
        <v>-10.16</v>
      </c>
      <c r="G117" s="18">
        <v>4.82</v>
      </c>
      <c r="H117" s="18">
        <v>7.02</v>
      </c>
      <c r="I117" s="18">
        <v>7.75</v>
      </c>
      <c r="J117" s="21">
        <v>8.48</v>
      </c>
      <c r="K117" s="21">
        <v>9.32</v>
      </c>
      <c r="L117" s="21">
        <v>4.16</v>
      </c>
      <c r="M117" s="21">
        <v>3.48</v>
      </c>
      <c r="N117" s="21">
        <v>53.95</v>
      </c>
      <c r="O117" s="21">
        <v>-15.54</v>
      </c>
      <c r="P117" s="21">
        <v>2.69</v>
      </c>
      <c r="Q117" s="21">
        <v>-1.28</v>
      </c>
      <c r="R117" s="3">
        <f t="shared" si="9"/>
        <v>146.80084394344874</v>
      </c>
      <c r="S117" s="70">
        <f t="shared" si="4"/>
        <v>2.688659037385476</v>
      </c>
      <c r="T117" s="17">
        <f t="shared" si="5"/>
        <v>17.618757922606605</v>
      </c>
      <c r="U117" s="37"/>
      <c r="V117" s="37"/>
    </row>
    <row r="118" spans="1:22" x14ac:dyDescent="0.25">
      <c r="A118" s="2" t="s">
        <v>103</v>
      </c>
      <c r="B118" s="10" t="s">
        <v>198</v>
      </c>
      <c r="C118" s="9">
        <v>0.22284367310777675</v>
      </c>
      <c r="D118" s="9">
        <v>1.4620186534133333</v>
      </c>
      <c r="E118" s="18">
        <v>46.31</v>
      </c>
      <c r="F118" s="18">
        <v>-9.9600000000000009</v>
      </c>
      <c r="G118" s="18">
        <v>2.74</v>
      </c>
      <c r="H118" s="18">
        <v>6.25</v>
      </c>
      <c r="I118" s="18">
        <v>9.5299999999999994</v>
      </c>
      <c r="J118" s="21">
        <v>11.28</v>
      </c>
      <c r="K118" s="21">
        <v>20.58</v>
      </c>
      <c r="L118" s="21">
        <v>6.66</v>
      </c>
      <c r="M118" s="21">
        <v>-0.54</v>
      </c>
      <c r="N118" s="21">
        <v>26.13</v>
      </c>
      <c r="O118" s="21">
        <v>-9.56</v>
      </c>
      <c r="P118" s="21">
        <v>4.0999999999999996</v>
      </c>
      <c r="Q118" s="21">
        <v>-3.5</v>
      </c>
      <c r="R118" s="3">
        <f t="shared" si="9"/>
        <v>156.92745052377245</v>
      </c>
      <c r="S118" s="70">
        <f t="shared" si="4"/>
        <v>34.970289486156361</v>
      </c>
      <c r="T118" s="17">
        <f t="shared" si="5"/>
        <v>229.43085989835328</v>
      </c>
      <c r="U118" s="37"/>
      <c r="V118" s="37"/>
    </row>
    <row r="119" spans="1:22" x14ac:dyDescent="0.25">
      <c r="A119" s="2" t="s">
        <v>104</v>
      </c>
      <c r="B119" s="10" t="s">
        <v>198</v>
      </c>
      <c r="C119" s="9">
        <v>0.47022185768797364</v>
      </c>
      <c r="D119" s="9">
        <v>3.0929078798779455</v>
      </c>
      <c r="E119" s="18">
        <v>17.989999999999998</v>
      </c>
      <c r="F119" s="18">
        <v>-0.01</v>
      </c>
      <c r="G119" s="18">
        <v>4.2699999999999996</v>
      </c>
      <c r="H119" s="18">
        <v>4.41</v>
      </c>
      <c r="I119" s="18">
        <v>8.93</v>
      </c>
      <c r="J119" s="21">
        <v>6.28</v>
      </c>
      <c r="K119" s="21">
        <v>14.58</v>
      </c>
      <c r="L119" s="21">
        <v>5.73</v>
      </c>
      <c r="M119" s="21">
        <v>9.34</v>
      </c>
      <c r="N119" s="21">
        <v>12.72</v>
      </c>
      <c r="O119" s="21">
        <v>-2.61</v>
      </c>
      <c r="P119" s="21">
        <v>4.17</v>
      </c>
      <c r="Q119" s="21">
        <v>-1.25</v>
      </c>
      <c r="R119" s="3">
        <f t="shared" si="9"/>
        <v>122.42496057161057</v>
      </c>
      <c r="S119" s="70">
        <f t="shared" si="4"/>
        <v>57.566892387359651</v>
      </c>
      <c r="T119" s="17">
        <f t="shared" si="5"/>
        <v>378.64912524568109</v>
      </c>
      <c r="U119" s="37"/>
      <c r="V119" s="37"/>
    </row>
    <row r="120" spans="1:22" x14ac:dyDescent="0.25">
      <c r="A120" s="2" t="s">
        <v>105</v>
      </c>
      <c r="B120" s="10" t="s">
        <v>198</v>
      </c>
      <c r="C120" s="9">
        <v>3.8447298172527289E-3</v>
      </c>
      <c r="D120" s="9">
        <v>2.5075612066733286E-2</v>
      </c>
      <c r="E120" s="18">
        <v>14.54</v>
      </c>
      <c r="F120" s="18">
        <v>1.02</v>
      </c>
      <c r="G120" s="18">
        <v>13.52</v>
      </c>
      <c r="H120" s="18">
        <v>6.87</v>
      </c>
      <c r="I120" s="18">
        <v>2.94</v>
      </c>
      <c r="J120" s="21">
        <v>13.6</v>
      </c>
      <c r="K120" s="21">
        <v>6.38</v>
      </c>
      <c r="L120" s="21">
        <v>2.63</v>
      </c>
      <c r="M120" s="21">
        <v>8.81</v>
      </c>
      <c r="N120" s="21">
        <v>38.74</v>
      </c>
      <c r="O120" s="21">
        <v>4.95</v>
      </c>
      <c r="P120" s="21">
        <v>2.57</v>
      </c>
      <c r="Q120" s="21">
        <v>-6.96</v>
      </c>
      <c r="R120" s="3">
        <f t="shared" si="9"/>
        <v>170.97707189230948</v>
      </c>
      <c r="S120" s="70">
        <f t="shared" si="4"/>
        <v>0.65736064637092573</v>
      </c>
      <c r="T120" s="17">
        <f t="shared" si="5"/>
        <v>4.2873547270775205</v>
      </c>
      <c r="U120" s="37"/>
      <c r="V120" s="37"/>
    </row>
    <row r="121" spans="1:22" x14ac:dyDescent="0.25">
      <c r="A121" s="2" t="s">
        <v>106</v>
      </c>
      <c r="B121" s="10" t="s">
        <v>198</v>
      </c>
      <c r="C121" s="9">
        <v>0.22635476692472609</v>
      </c>
      <c r="D121" s="9">
        <v>1.4887117931521963</v>
      </c>
      <c r="E121" s="18">
        <v>9.83</v>
      </c>
      <c r="F121" s="18">
        <v>-2.09</v>
      </c>
      <c r="G121" s="18">
        <v>-2.5499999999999998</v>
      </c>
      <c r="H121" s="18">
        <v>1.93</v>
      </c>
      <c r="I121" s="18">
        <v>5.46</v>
      </c>
      <c r="J121" s="21">
        <v>3.52</v>
      </c>
      <c r="K121" s="21">
        <v>10.38</v>
      </c>
      <c r="L121" s="21">
        <v>9.91</v>
      </c>
      <c r="M121" s="21">
        <v>6.86</v>
      </c>
      <c r="N121" s="21">
        <v>15.1</v>
      </c>
      <c r="O121" s="21">
        <v>0.37</v>
      </c>
      <c r="P121" s="21">
        <v>5.56</v>
      </c>
      <c r="Q121" s="21">
        <v>-1.03</v>
      </c>
      <c r="R121" s="3">
        <f t="shared" si="9"/>
        <v>82.460516198256755</v>
      </c>
      <c r="S121" s="70">
        <f t="shared" si="4"/>
        <v>18.665330924549007</v>
      </c>
      <c r="T121" s="17">
        <f t="shared" si="5"/>
        <v>122.75994293376255</v>
      </c>
      <c r="U121" s="37"/>
      <c r="V121" s="37"/>
    </row>
    <row r="122" spans="1:22" x14ac:dyDescent="0.25">
      <c r="A122" s="116" t="s">
        <v>107</v>
      </c>
      <c r="B122" s="10" t="s">
        <v>198</v>
      </c>
      <c r="C122" s="9">
        <v>3.3823877949600352E-2</v>
      </c>
      <c r="D122" s="9">
        <v>0.22084506839565454</v>
      </c>
      <c r="E122" s="18">
        <v>6.77</v>
      </c>
      <c r="F122" s="18">
        <v>6.77</v>
      </c>
      <c r="G122" s="18">
        <v>4.5199999999999996</v>
      </c>
      <c r="H122" s="18">
        <v>-0.28999999999999998</v>
      </c>
      <c r="I122" s="18">
        <v>10.43</v>
      </c>
      <c r="J122" s="21">
        <v>3.41</v>
      </c>
      <c r="K122" s="21">
        <v>7.97</v>
      </c>
      <c r="L122" s="21">
        <v>0.15</v>
      </c>
      <c r="M122" s="21">
        <v>14.63</v>
      </c>
      <c r="N122" s="21">
        <v>55.17</v>
      </c>
      <c r="O122" s="21">
        <v>7.66</v>
      </c>
      <c r="P122" s="21">
        <v>2.99</v>
      </c>
      <c r="Q122" s="21">
        <v>-0.56000000000000005</v>
      </c>
      <c r="R122" s="3">
        <f t="shared" si="9"/>
        <v>187.71126720887412</v>
      </c>
      <c r="S122" s="70">
        <f t="shared" si="4"/>
        <v>6.3491229918377767</v>
      </c>
      <c r="T122" s="17">
        <f t="shared" si="5"/>
        <v>41.455107645378789</v>
      </c>
      <c r="U122" s="37"/>
      <c r="V122" s="37"/>
    </row>
    <row r="123" spans="1:22" x14ac:dyDescent="0.25">
      <c r="A123" s="88" t="s">
        <v>108</v>
      </c>
      <c r="B123" s="10" t="s">
        <v>198</v>
      </c>
      <c r="C123" s="9">
        <v>8.2788502522170605E-3</v>
      </c>
      <c r="D123" s="9">
        <v>5.3349636479559065E-2</v>
      </c>
      <c r="E123" s="18">
        <v>0.68</v>
      </c>
      <c r="F123" s="18">
        <v>3.11</v>
      </c>
      <c r="G123" s="18">
        <v>3.74</v>
      </c>
      <c r="H123" s="18">
        <v>3.07</v>
      </c>
      <c r="I123" s="18">
        <v>3.18</v>
      </c>
      <c r="J123" s="21"/>
      <c r="K123" s="21"/>
      <c r="L123" s="21"/>
      <c r="M123" s="21"/>
      <c r="N123" s="21"/>
      <c r="O123" s="21"/>
      <c r="P123" s="21"/>
      <c r="Q123" s="21"/>
      <c r="R123" s="3">
        <f t="shared" si="9"/>
        <v>14.529677280504828</v>
      </c>
      <c r="S123" s="70">
        <f t="shared" si="4"/>
        <v>0.12028902241833989</v>
      </c>
      <c r="T123" s="17">
        <f t="shared" si="5"/>
        <v>0.77515300108024088</v>
      </c>
      <c r="U123" s="37"/>
      <c r="V123" s="37"/>
    </row>
    <row r="124" spans="1:22" x14ac:dyDescent="0.25">
      <c r="A124" s="2" t="s">
        <v>109</v>
      </c>
      <c r="B124" s="10" t="s">
        <v>198</v>
      </c>
      <c r="C124" s="9">
        <v>1.4185461158389594E-3</v>
      </c>
      <c r="D124" s="9">
        <v>9.1412354739998196E-3</v>
      </c>
      <c r="E124" s="18">
        <v>-0.28999999999999998</v>
      </c>
      <c r="F124" s="18">
        <v>-2.66</v>
      </c>
      <c r="G124" s="18">
        <v>4.45</v>
      </c>
      <c r="H124" s="18">
        <v>2.94</v>
      </c>
      <c r="I124" s="18">
        <v>2.68</v>
      </c>
      <c r="J124" s="21"/>
      <c r="K124" s="21"/>
      <c r="L124" s="21"/>
      <c r="M124" s="21"/>
      <c r="N124" s="21"/>
      <c r="O124" s="21"/>
      <c r="P124" s="21"/>
      <c r="Q124" s="21"/>
      <c r="R124" s="3">
        <f t="shared" si="9"/>
        <v>7.1540342310311473</v>
      </c>
      <c r="S124" s="70">
        <f t="shared" si="4"/>
        <v>1.0148327471008191E-2</v>
      </c>
      <c r="T124" s="17">
        <f t="shared" si="5"/>
        <v>6.5396711494910942E-2</v>
      </c>
      <c r="U124" s="37"/>
      <c r="V124" s="37"/>
    </row>
    <row r="125" spans="1:22" x14ac:dyDescent="0.25">
      <c r="A125" s="85" t="s">
        <v>260</v>
      </c>
      <c r="B125" s="49" t="s">
        <v>198</v>
      </c>
      <c r="C125" s="86">
        <f>SUM(C115:C124)</f>
        <v>1.9480178325570585</v>
      </c>
      <c r="D125" s="86">
        <f>SUM(D115:D124)</f>
        <v>12.793535898125439</v>
      </c>
      <c r="E125" s="49"/>
      <c r="F125" s="49"/>
      <c r="G125" s="49"/>
      <c r="H125" s="49"/>
      <c r="I125" s="49"/>
      <c r="J125" s="51"/>
      <c r="K125" s="51"/>
      <c r="L125" s="51"/>
      <c r="M125" s="51"/>
      <c r="N125" s="51"/>
      <c r="O125" s="51"/>
      <c r="P125" s="51"/>
      <c r="Q125" s="51"/>
      <c r="R125" s="50"/>
      <c r="S125" s="97">
        <f>(S115+S116+S117+S118+S119+S120+S121+S122+S123+S124)/C125</f>
        <v>124.57230848549649</v>
      </c>
      <c r="T125" s="97">
        <f>(T115+T116+T117+T118+T119+T120+T121+T122+T123+T124)/D125</f>
        <v>124.5681470335054</v>
      </c>
      <c r="U125" s="37"/>
      <c r="V125" s="37"/>
    </row>
    <row r="126" spans="1:22" x14ac:dyDescent="0.25">
      <c r="A126" s="2" t="s">
        <v>52</v>
      </c>
      <c r="B126" s="10" t="s">
        <v>217</v>
      </c>
      <c r="C126" s="9">
        <v>3.2156084924821318E-2</v>
      </c>
      <c r="D126" s="9">
        <v>0.20952406427319825</v>
      </c>
      <c r="E126" s="18">
        <v>-0.43</v>
      </c>
      <c r="F126" s="18">
        <v>-26.88</v>
      </c>
      <c r="G126" s="18">
        <v>25.2</v>
      </c>
      <c r="H126" s="18">
        <v>4.68</v>
      </c>
      <c r="I126" s="18">
        <v>-4.54</v>
      </c>
      <c r="J126" s="21">
        <v>38.159999999999997</v>
      </c>
      <c r="K126" s="21">
        <v>73.040000000000006</v>
      </c>
      <c r="L126" s="21">
        <v>33.340000000000003</v>
      </c>
      <c r="M126" s="21">
        <v>40.69</v>
      </c>
      <c r="N126" s="21">
        <v>74.47</v>
      </c>
      <c r="O126" s="21">
        <v>-20.079999999999998</v>
      </c>
      <c r="P126" s="21">
        <v>76.400000000000006</v>
      </c>
      <c r="Q126" s="21">
        <v>1.61</v>
      </c>
      <c r="R126" s="3">
        <f t="shared" si="9"/>
        <v>920.98166402020786</v>
      </c>
      <c r="S126" s="70">
        <f t="shared" si="4"/>
        <v>29.615164602437059</v>
      </c>
      <c r="T126" s="17">
        <f t="shared" si="5"/>
        <v>192.9678213666071</v>
      </c>
      <c r="U126" s="37"/>
      <c r="V126" s="37"/>
    </row>
    <row r="127" spans="1:22" x14ac:dyDescent="0.25">
      <c r="A127" s="2" t="s">
        <v>223</v>
      </c>
      <c r="B127" s="9" t="s">
        <v>200</v>
      </c>
      <c r="C127" s="9">
        <v>4.9230769230769232E-3</v>
      </c>
      <c r="D127" s="9">
        <v>3.276764768225212E-2</v>
      </c>
      <c r="E127" s="18"/>
      <c r="F127" s="18"/>
      <c r="G127" s="18"/>
      <c r="H127" s="18"/>
      <c r="I127" s="18"/>
      <c r="J127" s="21">
        <v>29.33</v>
      </c>
      <c r="K127" s="21">
        <v>12.13</v>
      </c>
      <c r="L127" s="21">
        <v>27.44</v>
      </c>
      <c r="M127" s="21">
        <v>38.51</v>
      </c>
      <c r="N127" s="21">
        <v>-26.43</v>
      </c>
      <c r="O127" s="21">
        <v>-6.68</v>
      </c>
      <c r="P127" s="21">
        <v>33.4</v>
      </c>
      <c r="Q127" s="21">
        <v>-2.41</v>
      </c>
      <c r="R127" s="3">
        <f t="shared" si="9"/>
        <v>128.79399705286528</v>
      </c>
      <c r="S127" s="70">
        <f t="shared" si="4"/>
        <v>0.63406275472179829</v>
      </c>
      <c r="T127" s="17">
        <f t="shared" si="5"/>
        <v>4.2202763190173069</v>
      </c>
      <c r="U127" s="37"/>
      <c r="V127" s="37"/>
    </row>
    <row r="128" spans="1:22" x14ac:dyDescent="0.25">
      <c r="A128" s="2" t="s">
        <v>44</v>
      </c>
      <c r="B128" s="10" t="s">
        <v>200</v>
      </c>
      <c r="C128" s="9">
        <v>2.3249699121440002E-3</v>
      </c>
      <c r="D128" s="9">
        <v>1.5282146065576045E-2</v>
      </c>
      <c r="E128" s="18">
        <v>-8.75</v>
      </c>
      <c r="F128" s="18">
        <v>51.89</v>
      </c>
      <c r="G128" s="18">
        <v>7.02</v>
      </c>
      <c r="H128" s="18">
        <v>0.12</v>
      </c>
      <c r="I128" s="18">
        <v>-29.97</v>
      </c>
      <c r="J128" s="21">
        <v>29.56</v>
      </c>
      <c r="K128" s="21">
        <v>6.74</v>
      </c>
      <c r="L128" s="21">
        <v>43.15</v>
      </c>
      <c r="M128" s="21">
        <v>11.8</v>
      </c>
      <c r="N128" s="21">
        <v>-2.0099999999999998</v>
      </c>
      <c r="O128" s="21">
        <v>4.18</v>
      </c>
      <c r="P128" s="21">
        <v>-19</v>
      </c>
      <c r="Q128" s="21">
        <v>11.71</v>
      </c>
      <c r="R128" s="3">
        <f t="shared" si="9"/>
        <v>112.62114096517504</v>
      </c>
      <c r="S128" s="70">
        <f t="shared" si="4"/>
        <v>0.26184076421536007</v>
      </c>
      <c r="T128" s="17">
        <f t="shared" si="5"/>
        <v>1.7210927263016349</v>
      </c>
      <c r="U128" s="37"/>
      <c r="V128" s="37"/>
    </row>
    <row r="129" spans="1:22" x14ac:dyDescent="0.25">
      <c r="A129" s="2" t="s">
        <v>55</v>
      </c>
      <c r="B129" s="10" t="s">
        <v>200</v>
      </c>
      <c r="C129" s="9">
        <v>6.1891353148238022E-2</v>
      </c>
      <c r="D129" s="9">
        <v>0.40020212059559385</v>
      </c>
      <c r="E129" s="18">
        <v>6.96</v>
      </c>
      <c r="F129" s="18">
        <v>-1.32</v>
      </c>
      <c r="G129" s="18">
        <v>11.89</v>
      </c>
      <c r="H129" s="18">
        <v>31.22</v>
      </c>
      <c r="I129" s="18">
        <v>-17.68</v>
      </c>
      <c r="J129" s="21">
        <v>-1.5</v>
      </c>
      <c r="K129" s="21">
        <v>6.32</v>
      </c>
      <c r="L129" s="21">
        <v>13.8</v>
      </c>
      <c r="M129" s="21">
        <v>10.67</v>
      </c>
      <c r="N129" s="21">
        <v>0.01</v>
      </c>
      <c r="O129" s="21">
        <v>-3.42</v>
      </c>
      <c r="P129" s="21">
        <v>2.8</v>
      </c>
      <c r="Q129" s="21">
        <v>18.47</v>
      </c>
      <c r="R129" s="3">
        <f t="shared" si="9"/>
        <v>97.925935351408242</v>
      </c>
      <c r="S129" s="70">
        <f t="shared" si="4"/>
        <v>6.0607686472055331</v>
      </c>
      <c r="T129" s="17">
        <f t="shared" si="5"/>
        <v>39.190166988940611</v>
      </c>
      <c r="U129" s="37"/>
      <c r="V129" s="37"/>
    </row>
    <row r="130" spans="1:22" x14ac:dyDescent="0.25">
      <c r="A130" s="85" t="s">
        <v>260</v>
      </c>
      <c r="B130" s="49" t="s">
        <v>200</v>
      </c>
      <c r="C130" s="86">
        <f>SUM(C126:C129)</f>
        <v>0.10129548490828028</v>
      </c>
      <c r="D130" s="86">
        <f>SUM(D126:D129)</f>
        <v>0.65777597861662029</v>
      </c>
      <c r="E130" s="49"/>
      <c r="F130" s="49"/>
      <c r="G130" s="49"/>
      <c r="H130" s="49"/>
      <c r="I130" s="49"/>
      <c r="J130" s="51"/>
      <c r="K130" s="51"/>
      <c r="L130" s="51"/>
      <c r="M130" s="51"/>
      <c r="N130" s="51"/>
      <c r="O130" s="51"/>
      <c r="P130" s="51"/>
      <c r="Q130" s="51"/>
      <c r="R130" s="50"/>
      <c r="S130" s="97">
        <f>(S126+S127+S128+S129)/C130</f>
        <v>361.04113427853514</v>
      </c>
      <c r="T130" s="97">
        <f>(T126+T127+T128+T129)/D130</f>
        <v>361.97636450880645</v>
      </c>
      <c r="U130" s="37"/>
      <c r="V130" s="37"/>
    </row>
    <row r="131" spans="1:22" x14ac:dyDescent="0.25">
      <c r="A131" s="2" t="s">
        <v>12</v>
      </c>
      <c r="B131" s="10" t="s">
        <v>220</v>
      </c>
      <c r="C131" s="9">
        <v>0.1051114533512708</v>
      </c>
      <c r="D131" s="9">
        <v>0.69129631847791173</v>
      </c>
      <c r="E131" s="18">
        <v>19.79</v>
      </c>
      <c r="F131" s="18">
        <v>12.09</v>
      </c>
      <c r="G131" s="18">
        <v>2.77</v>
      </c>
      <c r="H131" s="18">
        <v>17</v>
      </c>
      <c r="I131" s="18">
        <v>-3.67</v>
      </c>
      <c r="J131" s="21">
        <v>91.51</v>
      </c>
      <c r="K131" s="21">
        <v>25.19</v>
      </c>
      <c r="L131" s="21">
        <v>-31.48</v>
      </c>
      <c r="M131" s="21">
        <v>8.6199999999999992</v>
      </c>
      <c r="N131" s="21">
        <v>46.58</v>
      </c>
      <c r="O131" s="21">
        <v>-3.93</v>
      </c>
      <c r="P131" s="21">
        <v>-13.26</v>
      </c>
      <c r="Q131" s="21">
        <v>-12.17</v>
      </c>
      <c r="R131" s="3">
        <f t="shared" si="9"/>
        <v>197.72429100972749</v>
      </c>
      <c r="S131" s="70">
        <f t="shared" ref="S131:S187" si="10">R131*C131</f>
        <v>20.783087590882065</v>
      </c>
      <c r="T131" s="17">
        <f t="shared" ref="T131:T187" si="11">R131*D131</f>
        <v>136.68607444867988</v>
      </c>
      <c r="U131" s="37"/>
      <c r="V131" s="37"/>
    </row>
    <row r="132" spans="1:22" x14ac:dyDescent="0.25">
      <c r="A132" s="2" t="s">
        <v>16</v>
      </c>
      <c r="B132" s="10" t="s">
        <v>220</v>
      </c>
      <c r="C132" s="9">
        <v>1.0298006432089632E-2</v>
      </c>
      <c r="D132" s="9">
        <v>6.8173309517175942E-2</v>
      </c>
      <c r="E132" s="18">
        <v>74.25</v>
      </c>
      <c r="F132" s="18">
        <v>19.649999999999999</v>
      </c>
      <c r="G132" s="18">
        <v>-24.54</v>
      </c>
      <c r="H132" s="18">
        <v>7.46</v>
      </c>
      <c r="I132" s="18">
        <v>47.04</v>
      </c>
      <c r="J132" s="21">
        <v>49.91</v>
      </c>
      <c r="K132" s="21">
        <v>-1.72</v>
      </c>
      <c r="L132" s="21">
        <v>3.18</v>
      </c>
      <c r="M132" s="21">
        <v>23.82</v>
      </c>
      <c r="N132" s="21">
        <v>10.93</v>
      </c>
      <c r="O132" s="21">
        <v>-17.3</v>
      </c>
      <c r="P132" s="21">
        <v>-11.61</v>
      </c>
      <c r="Q132" s="21">
        <v>11.11</v>
      </c>
      <c r="R132" s="3">
        <f t="shared" si="9"/>
        <v>321.57757374838548</v>
      </c>
      <c r="S132" s="70">
        <f t="shared" si="10"/>
        <v>3.3116079228766515</v>
      </c>
      <c r="T132" s="17">
        <f t="shared" si="11"/>
        <v>21.923007468931157</v>
      </c>
      <c r="U132" s="37"/>
      <c r="V132" s="37"/>
    </row>
    <row r="133" spans="1:22" x14ac:dyDescent="0.25">
      <c r="A133" s="2" t="s">
        <v>115</v>
      </c>
      <c r="B133" s="10" t="s">
        <v>220</v>
      </c>
      <c r="C133" s="9">
        <v>1.3478777221916722E-2</v>
      </c>
      <c r="D133" s="9">
        <v>8.9074602289505575E-2</v>
      </c>
      <c r="E133" s="18">
        <v>9.84</v>
      </c>
      <c r="F133" s="18">
        <v>10.49</v>
      </c>
      <c r="G133" s="18">
        <v>8.16</v>
      </c>
      <c r="H133" s="18">
        <v>5.66</v>
      </c>
      <c r="I133" s="18">
        <v>5.36</v>
      </c>
      <c r="J133" s="21">
        <v>10.94</v>
      </c>
      <c r="K133" s="21">
        <v>14.78</v>
      </c>
      <c r="L133" s="21">
        <v>6.96</v>
      </c>
      <c r="M133" s="21">
        <v>6.08</v>
      </c>
      <c r="N133" s="21">
        <v>15.09</v>
      </c>
      <c r="O133" s="21">
        <v>-0.88</v>
      </c>
      <c r="P133" s="21">
        <v>7.49</v>
      </c>
      <c r="Q133" s="21">
        <v>3.85</v>
      </c>
      <c r="R133" s="3">
        <f t="shared" si="9"/>
        <v>168.85571906082373</v>
      </c>
      <c r="S133" s="70">
        <f t="shared" si="10"/>
        <v>2.2759686198674003</v>
      </c>
      <c r="T133" s="17">
        <f t="shared" si="11"/>
        <v>15.04075601965136</v>
      </c>
      <c r="U133" s="37"/>
      <c r="V133" s="37"/>
    </row>
    <row r="134" spans="1:22" x14ac:dyDescent="0.25">
      <c r="A134" s="85" t="s">
        <v>260</v>
      </c>
      <c r="B134" s="49" t="s">
        <v>220</v>
      </c>
      <c r="C134" s="86">
        <f>SUM(C131:C133)</f>
        <v>0.12888823700527716</v>
      </c>
      <c r="D134" s="86">
        <f>SUM(D131:D133)</f>
        <v>0.84854423028459325</v>
      </c>
      <c r="E134" s="49"/>
      <c r="F134" s="49"/>
      <c r="G134" s="49"/>
      <c r="H134" s="49"/>
      <c r="I134" s="49"/>
      <c r="J134" s="51"/>
      <c r="K134" s="51"/>
      <c r="L134" s="51"/>
      <c r="M134" s="51"/>
      <c r="N134" s="51"/>
      <c r="O134" s="51"/>
      <c r="P134" s="51"/>
      <c r="Q134" s="51"/>
      <c r="R134" s="50"/>
      <c r="S134" s="97">
        <f>(S131+S132+S133)/C134</f>
        <v>204.60101516127031</v>
      </c>
      <c r="T134" s="97">
        <f>(T131+T132+T133)/D134</f>
        <v>204.64441538777768</v>
      </c>
      <c r="U134" s="37"/>
      <c r="V134" s="37"/>
    </row>
    <row r="135" spans="1:22" x14ac:dyDescent="0.25">
      <c r="A135" s="2" t="s">
        <v>9</v>
      </c>
      <c r="B135" s="10" t="s">
        <v>194</v>
      </c>
      <c r="C135" s="9">
        <v>2.6291642070496793E-2</v>
      </c>
      <c r="D135" s="9">
        <v>0.17308886180539718</v>
      </c>
      <c r="E135" s="18">
        <v>12.48</v>
      </c>
      <c r="F135" s="18">
        <v>14.12</v>
      </c>
      <c r="G135" s="18">
        <v>-7.69</v>
      </c>
      <c r="H135" s="18">
        <v>-3.75</v>
      </c>
      <c r="I135" s="18">
        <v>18.079999999999998</v>
      </c>
      <c r="J135" s="21">
        <v>12.3</v>
      </c>
      <c r="K135" s="21">
        <v>3.66</v>
      </c>
      <c r="L135" s="21">
        <v>3.26</v>
      </c>
      <c r="M135" s="21">
        <v>16.190000000000001</v>
      </c>
      <c r="N135" s="21">
        <v>26.77</v>
      </c>
      <c r="O135" s="21">
        <v>-11.03</v>
      </c>
      <c r="P135" s="21">
        <v>1.79</v>
      </c>
      <c r="Q135" s="21">
        <v>-5.24</v>
      </c>
      <c r="R135" s="3">
        <f t="shared" si="9"/>
        <v>104.61854152218052</v>
      </c>
      <c r="S135" s="70">
        <f t="shared" si="10"/>
        <v>2.750593247638577</v>
      </c>
      <c r="T135" s="17">
        <f t="shared" si="11"/>
        <v>18.108304275814909</v>
      </c>
      <c r="U135" s="37"/>
      <c r="V135" s="37"/>
    </row>
    <row r="136" spans="1:22" x14ac:dyDescent="0.25">
      <c r="A136" s="2" t="s">
        <v>150</v>
      </c>
      <c r="B136" s="10" t="s">
        <v>194</v>
      </c>
      <c r="C136" s="9">
        <v>2.5230769230769235E-3</v>
      </c>
      <c r="D136" s="9">
        <v>1.6793419437154213E-2</v>
      </c>
      <c r="E136" s="18"/>
      <c r="F136" s="18"/>
      <c r="G136" s="18"/>
      <c r="H136" s="18"/>
      <c r="I136" s="18"/>
      <c r="J136" s="21">
        <v>1</v>
      </c>
      <c r="K136" s="21">
        <v>15.84</v>
      </c>
      <c r="L136" s="21">
        <v>8.8000000000000007</v>
      </c>
      <c r="M136" s="21">
        <v>14.58</v>
      </c>
      <c r="N136" s="21">
        <v>11.4</v>
      </c>
      <c r="O136" s="21">
        <v>-2.96</v>
      </c>
      <c r="P136" s="21">
        <v>9.3800000000000008</v>
      </c>
      <c r="Q136" s="21">
        <v>0.54</v>
      </c>
      <c r="R136" s="3">
        <f t="shared" si="9"/>
        <v>73.392542387617084</v>
      </c>
      <c r="S136" s="70">
        <f t="shared" si="10"/>
        <v>0.1851750300241416</v>
      </c>
      <c r="T136" s="17">
        <f t="shared" si="11"/>
        <v>1.2325117478743732</v>
      </c>
      <c r="U136" s="37"/>
      <c r="V136" s="37"/>
    </row>
    <row r="137" spans="1:22" x14ac:dyDescent="0.25">
      <c r="A137" s="2" t="s">
        <v>151</v>
      </c>
      <c r="B137" s="10" t="s">
        <v>194</v>
      </c>
      <c r="C137" s="9">
        <v>3.1999999999999997E-3</v>
      </c>
      <c r="D137" s="9">
        <v>2.1298970993463874E-2</v>
      </c>
      <c r="E137" s="18"/>
      <c r="F137" s="18"/>
      <c r="G137" s="18"/>
      <c r="H137" s="18"/>
      <c r="I137" s="18"/>
      <c r="J137" s="21">
        <v>14.43</v>
      </c>
      <c r="K137" s="21">
        <v>6.21</v>
      </c>
      <c r="L137" s="21">
        <v>2.2000000000000002</v>
      </c>
      <c r="M137" s="21">
        <v>16.13</v>
      </c>
      <c r="N137" s="21">
        <v>16.940000000000001</v>
      </c>
      <c r="O137" s="21">
        <v>8.2799999999999994</v>
      </c>
      <c r="P137" s="21">
        <v>5</v>
      </c>
      <c r="Q137" s="21">
        <v>2.74</v>
      </c>
      <c r="R137" s="3">
        <f t="shared" si="9"/>
        <v>97.033841936479632</v>
      </c>
      <c r="S137" s="70">
        <f t="shared" si="10"/>
        <v>0.31050829419673481</v>
      </c>
      <c r="T137" s="17">
        <f t="shared" si="11"/>
        <v>2.0667209847894381</v>
      </c>
      <c r="U137" s="37"/>
      <c r="V137" s="37"/>
    </row>
    <row r="138" spans="1:22" x14ac:dyDescent="0.25">
      <c r="A138" s="85" t="s">
        <v>260</v>
      </c>
      <c r="B138" s="49" t="s">
        <v>194</v>
      </c>
      <c r="C138" s="86">
        <f>SUM(C135:C137)</f>
        <v>3.2014718993573714E-2</v>
      </c>
      <c r="D138" s="86">
        <f>SUM(D135:D137)</f>
        <v>0.21118125223601525</v>
      </c>
      <c r="E138" s="49"/>
      <c r="F138" s="49"/>
      <c r="G138" s="49"/>
      <c r="H138" s="49"/>
      <c r="I138" s="49"/>
      <c r="J138" s="51"/>
      <c r="K138" s="51"/>
      <c r="L138" s="51"/>
      <c r="M138" s="51"/>
      <c r="N138" s="51"/>
      <c r="O138" s="51"/>
      <c r="P138" s="51"/>
      <c r="Q138" s="51"/>
      <c r="R138" s="50"/>
      <c r="S138" s="97">
        <f>(S135+S136+S137)/C138</f>
        <v>101.39950228865278</v>
      </c>
      <c r="T138" s="97">
        <f>(T135+T136+T137)/D138</f>
        <v>101.37044260232793</v>
      </c>
      <c r="U138" s="37"/>
      <c r="V138" s="37"/>
    </row>
    <row r="139" spans="1:22" x14ac:dyDescent="0.25">
      <c r="A139" s="2" t="s">
        <v>73</v>
      </c>
      <c r="B139" s="9" t="s">
        <v>203</v>
      </c>
      <c r="C139" s="9">
        <v>2.9045687991848582E-3</v>
      </c>
      <c r="D139" s="9">
        <v>1.9225713801106253E-2</v>
      </c>
      <c r="E139" s="18">
        <v>-11.77</v>
      </c>
      <c r="F139" s="18">
        <v>18.04</v>
      </c>
      <c r="G139" s="18">
        <v>24.85</v>
      </c>
      <c r="H139" s="18">
        <v>-6.23</v>
      </c>
      <c r="I139" s="18">
        <v>-4.4000000000000004</v>
      </c>
      <c r="J139" s="21">
        <v>2.8</v>
      </c>
      <c r="K139" s="21">
        <v>24.79</v>
      </c>
      <c r="L139" s="21">
        <v>-7.54</v>
      </c>
      <c r="M139" s="21">
        <v>23.46</v>
      </c>
      <c r="N139" s="21">
        <v>-2.4500000000000002</v>
      </c>
      <c r="O139" s="21">
        <v>-6.34</v>
      </c>
      <c r="P139" s="21">
        <v>-0.85</v>
      </c>
      <c r="Q139" s="21">
        <v>-4.17</v>
      </c>
      <c r="R139" s="3">
        <f t="shared" si="9"/>
        <v>48.178273400468441</v>
      </c>
      <c r="S139" s="70">
        <f t="shared" si="10"/>
        <v>0.13993710971759843</v>
      </c>
      <c r="T139" s="17">
        <f t="shared" si="11"/>
        <v>0.92626169582885642</v>
      </c>
      <c r="U139" s="37"/>
      <c r="V139" s="37"/>
    </row>
    <row r="140" spans="1:22" x14ac:dyDescent="0.25">
      <c r="A140" s="2" t="s">
        <v>74</v>
      </c>
      <c r="B140" s="9" t="s">
        <v>203</v>
      </c>
      <c r="C140" s="9">
        <v>2.7619024678425433E-2</v>
      </c>
      <c r="D140" s="9">
        <v>0.18099081377510967</v>
      </c>
      <c r="E140" s="18">
        <v>1.0900000000000001</v>
      </c>
      <c r="F140" s="18">
        <v>14.67</v>
      </c>
      <c r="G140" s="18">
        <v>16.579999999999998</v>
      </c>
      <c r="H140" s="18">
        <v>-2.56</v>
      </c>
      <c r="I140" s="18">
        <v>15.42</v>
      </c>
      <c r="J140" s="21">
        <v>8.76</v>
      </c>
      <c r="K140" s="21">
        <v>10.19</v>
      </c>
      <c r="L140" s="21">
        <v>10.64</v>
      </c>
      <c r="M140" s="21">
        <v>16.36</v>
      </c>
      <c r="N140" s="21">
        <v>-7.94</v>
      </c>
      <c r="O140" s="21">
        <v>11.8</v>
      </c>
      <c r="P140" s="21">
        <v>9.61</v>
      </c>
      <c r="Q140" s="21">
        <v>-3.17</v>
      </c>
      <c r="R140" s="3">
        <f t="shared" si="9"/>
        <v>156.15365119947154</v>
      </c>
      <c r="S140" s="70">
        <f t="shared" si="10"/>
        <v>4.3128115461044416</v>
      </c>
      <c r="T140" s="17">
        <f t="shared" si="11"/>
        <v>28.262376404546984</v>
      </c>
      <c r="U140" s="37"/>
      <c r="V140" s="37"/>
    </row>
    <row r="141" spans="1:22" x14ac:dyDescent="0.25">
      <c r="A141" s="2" t="s">
        <v>154</v>
      </c>
      <c r="B141" s="9" t="s">
        <v>203</v>
      </c>
      <c r="C141" s="9">
        <v>9.8461538461538456E-4</v>
      </c>
      <c r="D141" s="9">
        <v>6.5535295364504238E-3</v>
      </c>
      <c r="E141" s="18"/>
      <c r="F141" s="18"/>
      <c r="G141" s="18"/>
      <c r="H141" s="18"/>
      <c r="I141" s="18"/>
      <c r="J141" s="21">
        <v>1.06</v>
      </c>
      <c r="K141" s="21">
        <v>9.69</v>
      </c>
      <c r="L141" s="21">
        <v>2.46</v>
      </c>
      <c r="M141" s="21">
        <v>33.64</v>
      </c>
      <c r="N141" s="21">
        <v>10.6</v>
      </c>
      <c r="O141" s="21">
        <v>-10.47</v>
      </c>
      <c r="P141" s="21">
        <v>3.44</v>
      </c>
      <c r="Q141" s="21">
        <v>8.4499999999999993</v>
      </c>
      <c r="R141" s="3">
        <f t="shared" si="9"/>
        <v>68.608291829320365</v>
      </c>
      <c r="S141" s="70">
        <f t="shared" si="10"/>
        <v>6.7552779647330821E-2</v>
      </c>
      <c r="T141" s="17">
        <f t="shared" si="11"/>
        <v>0.44962646694886127</v>
      </c>
      <c r="U141" s="37"/>
      <c r="V141" s="37"/>
    </row>
    <row r="142" spans="1:22" x14ac:dyDescent="0.25">
      <c r="A142" s="2" t="s">
        <v>75</v>
      </c>
      <c r="B142" s="9" t="s">
        <v>203</v>
      </c>
      <c r="C142" s="9">
        <v>4.2933428159631956E-2</v>
      </c>
      <c r="D142" s="9">
        <v>0.28231151596803827</v>
      </c>
      <c r="E142" s="18">
        <v>-0.24</v>
      </c>
      <c r="F142" s="18">
        <v>10.87</v>
      </c>
      <c r="G142" s="18">
        <v>4.4000000000000004</v>
      </c>
      <c r="H142" s="18">
        <v>10.55</v>
      </c>
      <c r="I142" s="18">
        <v>7.84</v>
      </c>
      <c r="J142" s="21">
        <v>1.3</v>
      </c>
      <c r="K142" s="21">
        <v>8.0299999999999994</v>
      </c>
      <c r="L142" s="21">
        <v>11.84</v>
      </c>
      <c r="M142" s="21">
        <v>8.07</v>
      </c>
      <c r="N142" s="21">
        <v>8.85</v>
      </c>
      <c r="O142" s="21">
        <v>5.65</v>
      </c>
      <c r="P142" s="21">
        <v>5.54</v>
      </c>
      <c r="Q142" s="21">
        <v>2.12</v>
      </c>
      <c r="R142" s="3">
        <f t="shared" si="9"/>
        <v>125.67922140505587</v>
      </c>
      <c r="S142" s="70">
        <f t="shared" si="10"/>
        <v>5.3958398233524454</v>
      </c>
      <c r="T142" s="17">
        <f t="shared" si="11"/>
        <v>35.480691520544049</v>
      </c>
      <c r="U142" s="37"/>
      <c r="V142" s="37"/>
    </row>
    <row r="143" spans="1:22" x14ac:dyDescent="0.25">
      <c r="A143" s="2" t="s">
        <v>76</v>
      </c>
      <c r="B143" s="9" t="s">
        <v>203</v>
      </c>
      <c r="C143" s="9">
        <v>2.9175627911043663E-3</v>
      </c>
      <c r="D143" s="9">
        <v>1.8801030284371027E-2</v>
      </c>
      <c r="E143" s="18">
        <v>4.25</v>
      </c>
      <c r="F143" s="18">
        <v>17.02</v>
      </c>
      <c r="G143" s="18">
        <v>7.41</v>
      </c>
      <c r="H143" s="18">
        <v>-2.36</v>
      </c>
      <c r="I143" s="18">
        <v>14.04</v>
      </c>
      <c r="J143" s="21"/>
      <c r="K143" s="21"/>
      <c r="L143" s="21"/>
      <c r="M143" s="21"/>
      <c r="N143" s="21"/>
      <c r="O143" s="21"/>
      <c r="P143" s="21"/>
      <c r="Q143" s="21"/>
      <c r="R143" s="3">
        <f t="shared" si="9"/>
        <v>45.903548146883281</v>
      </c>
      <c r="S143" s="70">
        <f t="shared" si="10"/>
        <v>0.13392648405301444</v>
      </c>
      <c r="T143" s="17">
        <f t="shared" si="11"/>
        <v>0.86303399886963605</v>
      </c>
      <c r="U143" s="37"/>
      <c r="V143" s="37"/>
    </row>
    <row r="144" spans="1:22" x14ac:dyDescent="0.25">
      <c r="A144" s="2" t="s">
        <v>77</v>
      </c>
      <c r="B144" s="9" t="s">
        <v>203</v>
      </c>
      <c r="C144" s="9">
        <v>8.6080371819902525E-4</v>
      </c>
      <c r="D144" s="9">
        <v>5.5470945900818226E-3</v>
      </c>
      <c r="E144" s="18">
        <v>-6.83</v>
      </c>
      <c r="F144" s="18">
        <v>18.59</v>
      </c>
      <c r="G144" s="18">
        <v>22.86</v>
      </c>
      <c r="H144" s="18">
        <v>7.27</v>
      </c>
      <c r="I144" s="18">
        <v>0.66</v>
      </c>
      <c r="J144" s="21"/>
      <c r="K144" s="21"/>
      <c r="L144" s="21"/>
      <c r="M144" s="21"/>
      <c r="N144" s="21"/>
      <c r="O144" s="21"/>
      <c r="P144" s="21"/>
      <c r="Q144" s="21"/>
      <c r="R144" s="3">
        <f t="shared" si="9"/>
        <v>46.578368087375964</v>
      </c>
      <c r="S144" s="70">
        <f t="shared" si="10"/>
        <v>4.0094832437256048E-2</v>
      </c>
      <c r="T144" s="17">
        <f t="shared" si="11"/>
        <v>0.258374613632323</v>
      </c>
      <c r="U144" s="37"/>
      <c r="V144" s="37"/>
    </row>
    <row r="145" spans="1:22" x14ac:dyDescent="0.25">
      <c r="A145" s="2" t="s">
        <v>78</v>
      </c>
      <c r="B145" s="9" t="s">
        <v>203</v>
      </c>
      <c r="C145" s="9">
        <v>9.4055260315210054E-3</v>
      </c>
      <c r="D145" s="9">
        <v>6.2174396819220171E-2</v>
      </c>
      <c r="E145" s="18">
        <v>-6.91</v>
      </c>
      <c r="F145" s="18">
        <v>14.89</v>
      </c>
      <c r="G145" s="18">
        <v>-7.04</v>
      </c>
      <c r="H145" s="18">
        <v>4.7300000000000004</v>
      </c>
      <c r="I145" s="18">
        <v>19.61</v>
      </c>
      <c r="J145" s="21">
        <v>12.5</v>
      </c>
      <c r="K145" s="21">
        <v>0.59</v>
      </c>
      <c r="L145" s="21">
        <v>6.54</v>
      </c>
      <c r="M145" s="21">
        <v>9.48</v>
      </c>
      <c r="N145" s="21">
        <v>31.66</v>
      </c>
      <c r="O145" s="21">
        <v>9.7200000000000006</v>
      </c>
      <c r="P145" s="21">
        <v>9.59</v>
      </c>
      <c r="Q145" s="21">
        <v>1.93</v>
      </c>
      <c r="R145" s="3">
        <f t="shared" si="9"/>
        <v>165.26953818822369</v>
      </c>
      <c r="S145" s="70">
        <f t="shared" si="10"/>
        <v>1.5544469436467929</v>
      </c>
      <c r="T145" s="17">
        <f t="shared" si="11"/>
        <v>10.275533849443882</v>
      </c>
      <c r="U145" s="37"/>
      <c r="V145" s="37"/>
    </row>
    <row r="146" spans="1:22" x14ac:dyDescent="0.25">
      <c r="A146" s="2" t="s">
        <v>79</v>
      </c>
      <c r="B146" s="9" t="s">
        <v>203</v>
      </c>
      <c r="C146" s="9">
        <v>3.1230135715803319E-2</v>
      </c>
      <c r="D146" s="9">
        <v>0.20546047461474773</v>
      </c>
      <c r="E146" s="18">
        <v>-4.9000000000000004</v>
      </c>
      <c r="F146" s="18">
        <v>2.61</v>
      </c>
      <c r="G146" s="18">
        <v>5.47</v>
      </c>
      <c r="H146" s="18">
        <v>14.14</v>
      </c>
      <c r="I146" s="18">
        <v>16</v>
      </c>
      <c r="J146" s="21">
        <v>14.15</v>
      </c>
      <c r="K146" s="21">
        <v>14.08</v>
      </c>
      <c r="L146" s="21">
        <v>8.9700000000000006</v>
      </c>
      <c r="M146" s="21">
        <v>4.72</v>
      </c>
      <c r="N146" s="21">
        <v>27.79</v>
      </c>
      <c r="O146" s="21">
        <v>-2.0699999999999998</v>
      </c>
      <c r="P146" s="21">
        <v>-4.3099999999999996</v>
      </c>
      <c r="Q146" s="21">
        <v>5.87</v>
      </c>
      <c r="R146" s="3">
        <f t="shared" si="9"/>
        <v>156.72556189961858</v>
      </c>
      <c r="S146" s="70">
        <f t="shared" si="10"/>
        <v>4.8945605682606219</v>
      </c>
      <c r="T146" s="17">
        <f t="shared" si="11"/>
        <v>32.200908332158654</v>
      </c>
      <c r="U146" s="37"/>
      <c r="V146" s="37"/>
    </row>
    <row r="147" spans="1:22" x14ac:dyDescent="0.25">
      <c r="A147" s="2" t="s">
        <v>80</v>
      </c>
      <c r="B147" s="9" t="s">
        <v>203</v>
      </c>
      <c r="C147" s="9">
        <v>4.7001329527781299E-3</v>
      </c>
      <c r="D147" s="9">
        <v>3.062701390108058E-2</v>
      </c>
      <c r="E147" s="18">
        <v>2.66</v>
      </c>
      <c r="F147" s="18">
        <v>-4.84</v>
      </c>
      <c r="G147" s="18">
        <v>7.0000000000000007E-2</v>
      </c>
      <c r="H147" s="18">
        <v>13.11</v>
      </c>
      <c r="I147" s="18">
        <v>1.1200000000000001</v>
      </c>
      <c r="J147" s="21">
        <v>16.510000000000002</v>
      </c>
      <c r="K147" s="21">
        <v>7.54</v>
      </c>
      <c r="L147" s="21">
        <v>14.38</v>
      </c>
      <c r="M147" s="21">
        <v>15.96</v>
      </c>
      <c r="N147" s="21">
        <v>2.79</v>
      </c>
      <c r="O147" s="21">
        <v>9.94</v>
      </c>
      <c r="P147" s="21">
        <v>-0.11</v>
      </c>
      <c r="Q147" s="21">
        <v>-9.39</v>
      </c>
      <c r="R147" s="3">
        <f t="shared" si="9"/>
        <v>90.061403476687019</v>
      </c>
      <c r="S147" s="70">
        <f t="shared" si="10"/>
        <v>0.42330057025422352</v>
      </c>
      <c r="T147" s="17">
        <f t="shared" si="11"/>
        <v>2.75831185623132</v>
      </c>
      <c r="U147" s="37"/>
      <c r="V147" s="37"/>
    </row>
    <row r="148" spans="1:22" x14ac:dyDescent="0.25">
      <c r="A148" s="2" t="s">
        <v>81</v>
      </c>
      <c r="B148" s="9" t="s">
        <v>203</v>
      </c>
      <c r="C148" s="9">
        <v>4.7159998501368882E-3</v>
      </c>
      <c r="D148" s="9">
        <v>3.1003025083809629E-2</v>
      </c>
      <c r="E148" s="18">
        <v>-0.6</v>
      </c>
      <c r="F148" s="18">
        <v>12.56</v>
      </c>
      <c r="G148" s="18">
        <v>1.41</v>
      </c>
      <c r="H148" s="18">
        <v>10.45</v>
      </c>
      <c r="I148" s="18">
        <v>12.95</v>
      </c>
      <c r="J148" s="21">
        <v>31.83</v>
      </c>
      <c r="K148" s="21">
        <v>-2.57</v>
      </c>
      <c r="L148" s="21">
        <v>23.43</v>
      </c>
      <c r="M148" s="21">
        <v>11.89</v>
      </c>
      <c r="N148" s="21">
        <v>2.57</v>
      </c>
      <c r="O148" s="21">
        <v>-3.47</v>
      </c>
      <c r="P148" s="21">
        <v>-3.78</v>
      </c>
      <c r="Q148" s="21">
        <v>10.69</v>
      </c>
      <c r="R148" s="3">
        <f t="shared" si="9"/>
        <v>164.77596905633817</v>
      </c>
      <c r="S148" s="70">
        <f t="shared" si="10"/>
        <v>0.77708344537585139</v>
      </c>
      <c r="T148" s="17">
        <f t="shared" si="11"/>
        <v>5.1085535018626915</v>
      </c>
      <c r="U148" s="37"/>
      <c r="V148" s="37"/>
    </row>
    <row r="149" spans="1:22" x14ac:dyDescent="0.25">
      <c r="A149" s="2" t="s">
        <v>82</v>
      </c>
      <c r="B149" s="9" t="s">
        <v>203</v>
      </c>
      <c r="C149" s="9">
        <v>2.736865270659652E-3</v>
      </c>
      <c r="D149" s="9">
        <v>1.7636599628568114E-2</v>
      </c>
      <c r="E149" s="18">
        <v>8.2899999999999991</v>
      </c>
      <c r="F149" s="18">
        <v>-3.44</v>
      </c>
      <c r="G149" s="18">
        <v>0.96</v>
      </c>
      <c r="H149" s="18">
        <v>-1.26</v>
      </c>
      <c r="I149" s="18">
        <v>-4.68</v>
      </c>
      <c r="J149" s="21"/>
      <c r="K149" s="21"/>
      <c r="L149" s="21"/>
      <c r="M149" s="21"/>
      <c r="N149" s="21"/>
      <c r="O149" s="21"/>
      <c r="P149" s="21"/>
      <c r="Q149" s="21"/>
      <c r="R149" s="3">
        <f t="shared" si="9"/>
        <v>-0.63987956108144317</v>
      </c>
      <c r="S149" s="70">
        <f t="shared" si="10"/>
        <v>-1.7512641481287432E-3</v>
      </c>
      <c r="T149" s="17">
        <f t="shared" si="11"/>
        <v>-1.1285299629297307E-2</v>
      </c>
      <c r="U149" s="37"/>
      <c r="V149" s="37"/>
    </row>
    <row r="150" spans="1:22" x14ac:dyDescent="0.25">
      <c r="A150" s="2" t="s">
        <v>83</v>
      </c>
      <c r="B150" s="9" t="s">
        <v>203</v>
      </c>
      <c r="C150" s="9">
        <v>8.865111538529433E-3</v>
      </c>
      <c r="D150" s="9">
        <v>5.8053136957783177E-2</v>
      </c>
      <c r="E150" s="18">
        <v>-0.57999999999999996</v>
      </c>
      <c r="F150" s="18">
        <v>4.38</v>
      </c>
      <c r="G150" s="18">
        <v>6.47</v>
      </c>
      <c r="H150" s="18">
        <v>8.9</v>
      </c>
      <c r="I150" s="18">
        <v>1.59</v>
      </c>
      <c r="J150" s="21">
        <v>5.27</v>
      </c>
      <c r="K150" s="21">
        <v>26.21</v>
      </c>
      <c r="L150" s="21">
        <v>15.18</v>
      </c>
      <c r="M150" s="21">
        <v>9.24</v>
      </c>
      <c r="N150" s="21">
        <v>3.11</v>
      </c>
      <c r="O150" s="21">
        <v>-2.81</v>
      </c>
      <c r="P150" s="21">
        <v>4.68</v>
      </c>
      <c r="Q150" s="21">
        <v>-10.119999999999999</v>
      </c>
      <c r="R150" s="3">
        <f t="shared" si="9"/>
        <v>92.665275354677362</v>
      </c>
      <c r="S150" s="70">
        <f t="shared" si="10"/>
        <v>0.82148800176775738</v>
      </c>
      <c r="T150" s="17">
        <f t="shared" si="11"/>
        <v>5.3795099213957753</v>
      </c>
      <c r="U150" s="37"/>
      <c r="V150" s="37"/>
    </row>
    <row r="151" spans="1:22" x14ac:dyDescent="0.25">
      <c r="A151" s="2" t="s">
        <v>84</v>
      </c>
      <c r="B151" s="9" t="s">
        <v>203</v>
      </c>
      <c r="C151" s="9">
        <v>1.9017329055625296E-2</v>
      </c>
      <c r="D151" s="9">
        <v>0.12513053364261939</v>
      </c>
      <c r="E151" s="18">
        <v>-4.55</v>
      </c>
      <c r="F151" s="18">
        <v>0.6</v>
      </c>
      <c r="G151" s="18">
        <v>3.41</v>
      </c>
      <c r="H151" s="18">
        <v>0.86</v>
      </c>
      <c r="I151" s="18">
        <v>-8.91</v>
      </c>
      <c r="J151" s="21">
        <v>4.43</v>
      </c>
      <c r="K151" s="21">
        <v>11.55</v>
      </c>
      <c r="L151" s="21">
        <v>26.93</v>
      </c>
      <c r="M151" s="21">
        <v>35.409999999999997</v>
      </c>
      <c r="N151" s="21">
        <v>1.71</v>
      </c>
      <c r="O151" s="21">
        <v>2.4900000000000002</v>
      </c>
      <c r="P151" s="21">
        <v>14.48</v>
      </c>
      <c r="Q151" s="21">
        <v>-3.44</v>
      </c>
      <c r="R151" s="3">
        <f t="shared" si="9"/>
        <v>110.47863254402489</v>
      </c>
      <c r="S151" s="70">
        <f t="shared" si="10"/>
        <v>2.101008508705235</v>
      </c>
      <c r="T151" s="17">
        <f t="shared" si="11"/>
        <v>13.824250246340691</v>
      </c>
      <c r="U151" s="37"/>
      <c r="V151" s="37"/>
    </row>
    <row r="152" spans="1:22" x14ac:dyDescent="0.25">
      <c r="A152" s="2" t="s">
        <v>85</v>
      </c>
      <c r="B152" s="9" t="s">
        <v>203</v>
      </c>
      <c r="C152" s="9">
        <v>5.0678095822275643E-3</v>
      </c>
      <c r="D152" s="9">
        <v>3.3439590472011928E-2</v>
      </c>
      <c r="E152" s="18">
        <v>6.67</v>
      </c>
      <c r="F152" s="18">
        <v>20.74</v>
      </c>
      <c r="G152" s="18">
        <v>-4.41</v>
      </c>
      <c r="H152" s="18">
        <v>11.21</v>
      </c>
      <c r="I152" s="18">
        <v>5.49</v>
      </c>
      <c r="J152" s="21">
        <v>34.33</v>
      </c>
      <c r="K152" s="21">
        <v>-11.2</v>
      </c>
      <c r="L152" s="21">
        <v>15.82</v>
      </c>
      <c r="M152" s="21">
        <v>6.98</v>
      </c>
      <c r="N152" s="21">
        <v>9.1999999999999993</v>
      </c>
      <c r="O152" s="21">
        <v>-0.5</v>
      </c>
      <c r="P152" s="21">
        <v>-0.31</v>
      </c>
      <c r="Q152" s="21">
        <v>7.28</v>
      </c>
      <c r="R152" s="3">
        <f t="shared" si="9"/>
        <v>148.05573708055942</v>
      </c>
      <c r="S152" s="70">
        <f t="shared" si="10"/>
        <v>0.75031828308062398</v>
      </c>
      <c r="T152" s="17">
        <f t="shared" si="11"/>
        <v>4.950923215005778</v>
      </c>
      <c r="U152" s="37"/>
      <c r="V152" s="37"/>
    </row>
    <row r="153" spans="1:22" x14ac:dyDescent="0.25">
      <c r="A153" s="2" t="s">
        <v>86</v>
      </c>
      <c r="B153" s="9" t="s">
        <v>203</v>
      </c>
      <c r="C153" s="9">
        <v>1.8256995631840836E-3</v>
      </c>
      <c r="D153" s="9">
        <v>1.1764967966497156E-2</v>
      </c>
      <c r="E153" s="18">
        <v>-0.81</v>
      </c>
      <c r="F153" s="18">
        <v>11.62</v>
      </c>
      <c r="G153" s="18">
        <v>3.86</v>
      </c>
      <c r="H153" s="18">
        <v>9.41</v>
      </c>
      <c r="I153" s="18">
        <v>8.2799999999999994</v>
      </c>
      <c r="J153" s="21"/>
      <c r="K153" s="21"/>
      <c r="L153" s="21"/>
      <c r="M153" s="21"/>
      <c r="N153" s="21"/>
      <c r="O153" s="21"/>
      <c r="P153" s="21"/>
      <c r="Q153" s="21"/>
      <c r="R153" s="3">
        <f t="shared" si="9"/>
        <v>36.227093841697979</v>
      </c>
      <c r="S153" s="70">
        <f t="shared" si="10"/>
        <v>6.6139789402216806E-2</v>
      </c>
      <c r="T153" s="17">
        <f t="shared" si="11"/>
        <v>0.42621059856686311</v>
      </c>
      <c r="U153" s="37"/>
      <c r="V153" s="37"/>
    </row>
    <row r="154" spans="1:22" x14ac:dyDescent="0.25">
      <c r="A154" s="2" t="s">
        <v>87</v>
      </c>
      <c r="B154" s="9" t="s">
        <v>203</v>
      </c>
      <c r="C154" s="9">
        <v>4.8205315929778211E-2</v>
      </c>
      <c r="D154" s="9">
        <v>0.317131385952932</v>
      </c>
      <c r="E154" s="18">
        <v>6.46</v>
      </c>
      <c r="F154" s="18">
        <v>5.08</v>
      </c>
      <c r="G154" s="18">
        <v>9.1199999999999992</v>
      </c>
      <c r="H154" s="18">
        <v>14.35</v>
      </c>
      <c r="I154" s="18">
        <v>12.62</v>
      </c>
      <c r="J154" s="21">
        <v>20.72</v>
      </c>
      <c r="K154" s="21">
        <v>1.46</v>
      </c>
      <c r="L154" s="21">
        <v>8.86</v>
      </c>
      <c r="M154" s="21">
        <v>7.46</v>
      </c>
      <c r="N154" s="21">
        <v>3.59</v>
      </c>
      <c r="O154" s="21">
        <v>2.39</v>
      </c>
      <c r="P154" s="21">
        <v>2.96</v>
      </c>
      <c r="Q154" s="21">
        <v>0.5</v>
      </c>
      <c r="R154" s="3">
        <f t="shared" si="9"/>
        <v>147.20758838034445</v>
      </c>
      <c r="S154" s="70">
        <f t="shared" si="10"/>
        <v>7.0961883051352519</v>
      </c>
      <c r="T154" s="17">
        <f t="shared" si="11"/>
        <v>46.68414652584736</v>
      </c>
      <c r="U154" s="37"/>
      <c r="V154" s="37"/>
    </row>
    <row r="155" spans="1:22" x14ac:dyDescent="0.25">
      <c r="A155" s="2" t="s">
        <v>88</v>
      </c>
      <c r="B155" s="9" t="s">
        <v>203</v>
      </c>
      <c r="C155" s="9">
        <v>4.7393860679357394E-3</v>
      </c>
      <c r="D155" s="9">
        <v>3.117980063541493E-2</v>
      </c>
      <c r="E155" s="18">
        <v>15.39</v>
      </c>
      <c r="F155" s="18">
        <v>17.97</v>
      </c>
      <c r="G155" s="18">
        <v>13.02</v>
      </c>
      <c r="H155" s="18">
        <v>18.329999999999998</v>
      </c>
      <c r="I155" s="18">
        <v>6.89</v>
      </c>
      <c r="J155" s="21">
        <v>26.15</v>
      </c>
      <c r="K155" s="21">
        <v>4.01</v>
      </c>
      <c r="L155" s="21">
        <v>5.48</v>
      </c>
      <c r="M155" s="21">
        <v>9.36</v>
      </c>
      <c r="N155" s="21">
        <v>-3.27</v>
      </c>
      <c r="O155" s="21">
        <v>8.3800000000000008</v>
      </c>
      <c r="P155" s="21">
        <v>-6.76</v>
      </c>
      <c r="Q155" s="21">
        <v>5.21</v>
      </c>
      <c r="R155" s="3">
        <f t="shared" ref="R155:R165" si="12">(100*(1+E155/100)*(1+F155/100)*(1+G155/100)*(1+H155/100)*(1+I155/100)*(1+J155/100)*(1+K155/100)*(1+L155/100)*(1+M155/100)*(1+N155/100)*(1+O155/100)*(1+P155/100)*(1+Q155/100))-100</f>
        <v>202.89185231982958</v>
      </c>
      <c r="S155" s="70">
        <f t="shared" si="10"/>
        <v>0.96158281818227587</v>
      </c>
      <c r="T155" s="17">
        <f t="shared" si="11"/>
        <v>6.3261275058823347</v>
      </c>
      <c r="U155" s="37"/>
      <c r="V155" s="37"/>
    </row>
    <row r="156" spans="1:22" x14ac:dyDescent="0.25">
      <c r="A156" s="87" t="s">
        <v>89</v>
      </c>
      <c r="B156" s="9" t="s">
        <v>203</v>
      </c>
      <c r="C156" s="9">
        <v>1.1803453125631849E-3</v>
      </c>
      <c r="D156" s="9">
        <v>7.6062486247693529E-3</v>
      </c>
      <c r="E156" s="18">
        <v>20.27</v>
      </c>
      <c r="F156" s="18">
        <v>14.84</v>
      </c>
      <c r="G156" s="18">
        <v>14.31</v>
      </c>
      <c r="H156" s="18">
        <v>15.72</v>
      </c>
      <c r="I156" s="18">
        <v>30.31</v>
      </c>
      <c r="J156" s="21"/>
      <c r="K156" s="21"/>
      <c r="L156" s="21"/>
      <c r="M156" s="21"/>
      <c r="N156" s="21"/>
      <c r="O156" s="21"/>
      <c r="P156" s="21"/>
      <c r="Q156" s="21"/>
      <c r="R156" s="3">
        <f t="shared" si="12"/>
        <v>138.07889014046361</v>
      </c>
      <c r="S156" s="70">
        <f t="shared" si="10"/>
        <v>0.16298077074122319</v>
      </c>
      <c r="T156" s="17">
        <f t="shared" si="11"/>
        <v>1.0502623682405798</v>
      </c>
      <c r="U156" s="37"/>
      <c r="V156" s="37"/>
    </row>
    <row r="157" spans="1:22" x14ac:dyDescent="0.25">
      <c r="A157" s="87" t="s">
        <v>90</v>
      </c>
      <c r="B157" s="9" t="s">
        <v>203</v>
      </c>
      <c r="C157" s="9">
        <v>2.2139599763178106E-3</v>
      </c>
      <c r="D157" s="9">
        <v>1.426695209098844E-2</v>
      </c>
      <c r="E157" s="18">
        <v>-0.74</v>
      </c>
      <c r="F157" s="18">
        <v>18.850000000000001</v>
      </c>
      <c r="G157" s="18">
        <v>4.1900000000000004</v>
      </c>
      <c r="H157" s="18">
        <v>3.2</v>
      </c>
      <c r="I157" s="18">
        <v>12.15</v>
      </c>
      <c r="J157" s="21"/>
      <c r="K157" s="21"/>
      <c r="L157" s="21"/>
      <c r="M157" s="21"/>
      <c r="N157" s="21"/>
      <c r="O157" s="21"/>
      <c r="P157" s="21"/>
      <c r="Q157" s="21"/>
      <c r="R157" s="3">
        <f t="shared" si="12"/>
        <v>42.258580272988155</v>
      </c>
      <c r="S157" s="70">
        <f t="shared" si="10"/>
        <v>9.3558805380409157E-2</v>
      </c>
      <c r="T157" s="17">
        <f t="shared" si="11"/>
        <v>0.60290114018791119</v>
      </c>
      <c r="U157" s="37"/>
      <c r="V157" s="37"/>
    </row>
    <row r="158" spans="1:22" x14ac:dyDescent="0.25">
      <c r="A158" s="87" t="s">
        <v>155</v>
      </c>
      <c r="B158" s="9" t="s">
        <v>203</v>
      </c>
      <c r="C158" s="9">
        <v>7.3846153846153842E-4</v>
      </c>
      <c r="D158" s="9">
        <v>4.9151471523378176E-3</v>
      </c>
      <c r="E158" s="18"/>
      <c r="F158" s="18"/>
      <c r="G158" s="18"/>
      <c r="H158" s="18"/>
      <c r="I158" s="18"/>
      <c r="J158" s="21">
        <v>-4.6900000000000004</v>
      </c>
      <c r="K158" s="21">
        <v>23.82</v>
      </c>
      <c r="L158" s="21">
        <v>-0.97</v>
      </c>
      <c r="M158" s="21">
        <v>20.37</v>
      </c>
      <c r="N158" s="21">
        <v>-1.79</v>
      </c>
      <c r="O158" s="21">
        <v>-1.55</v>
      </c>
      <c r="P158" s="21">
        <v>-0.11</v>
      </c>
      <c r="Q158" s="21">
        <v>-0.79</v>
      </c>
      <c r="R158" s="3">
        <f t="shared" si="12"/>
        <v>34.791716259558342</v>
      </c>
      <c r="S158" s="70">
        <f t="shared" si="10"/>
        <v>2.5692344314750773E-2</v>
      </c>
      <c r="T158" s="17">
        <f t="shared" si="11"/>
        <v>0.17100640509811355</v>
      </c>
      <c r="U158" s="37"/>
      <c r="V158" s="37"/>
    </row>
    <row r="159" spans="1:22" x14ac:dyDescent="0.25">
      <c r="A159" s="87" t="s">
        <v>156</v>
      </c>
      <c r="B159" s="9" t="s">
        <v>203</v>
      </c>
      <c r="C159" s="9">
        <v>3.569230769230769E-3</v>
      </c>
      <c r="D159" s="9">
        <v>2.3756544569632783E-2</v>
      </c>
      <c r="E159" s="18"/>
      <c r="F159" s="18"/>
      <c r="G159" s="18"/>
      <c r="H159" s="18"/>
      <c r="I159" s="18"/>
      <c r="J159" s="21">
        <v>1.81</v>
      </c>
      <c r="K159" s="21">
        <v>12.6</v>
      </c>
      <c r="L159" s="21">
        <v>2.93</v>
      </c>
      <c r="M159" s="21">
        <v>20.5</v>
      </c>
      <c r="N159" s="21">
        <v>23.95</v>
      </c>
      <c r="O159" s="21">
        <v>1.44</v>
      </c>
      <c r="P159" s="21">
        <v>7.5</v>
      </c>
      <c r="Q159" s="21">
        <v>-1.52</v>
      </c>
      <c r="R159" s="3">
        <f t="shared" si="12"/>
        <v>89.264919103775071</v>
      </c>
      <c r="S159" s="70">
        <f t="shared" si="10"/>
        <v>0.31860709587808944</v>
      </c>
      <c r="T159" s="17">
        <f t="shared" si="11"/>
        <v>2.1206260291934975</v>
      </c>
      <c r="U159" s="37"/>
      <c r="V159" s="37"/>
    </row>
    <row r="160" spans="1:22" x14ac:dyDescent="0.25">
      <c r="A160" s="87" t="s">
        <v>157</v>
      </c>
      <c r="B160" s="9" t="s">
        <v>203</v>
      </c>
      <c r="C160" s="9">
        <v>9.7230769230769246E-3</v>
      </c>
      <c r="D160" s="9">
        <v>6.4716104172447941E-2</v>
      </c>
      <c r="E160" s="18"/>
      <c r="F160" s="18"/>
      <c r="G160" s="18"/>
      <c r="H160" s="18"/>
      <c r="I160" s="18"/>
      <c r="J160" s="21">
        <v>11.63</v>
      </c>
      <c r="K160" s="21">
        <v>19.2</v>
      </c>
      <c r="L160" s="21">
        <v>-3.14</v>
      </c>
      <c r="M160" s="21">
        <v>11.49</v>
      </c>
      <c r="N160" s="21">
        <v>10.55</v>
      </c>
      <c r="O160" s="21">
        <v>-0.96</v>
      </c>
      <c r="P160" s="21">
        <v>-2.4900000000000002</v>
      </c>
      <c r="Q160" s="21">
        <v>2.37</v>
      </c>
      <c r="R160" s="3">
        <f t="shared" si="12"/>
        <v>57.046694058420655</v>
      </c>
      <c r="S160" s="70">
        <f t="shared" si="10"/>
        <v>0.55466939453725939</v>
      </c>
      <c r="T160" s="17">
        <f t="shared" si="11"/>
        <v>3.691839795378518</v>
      </c>
      <c r="U160" s="37"/>
      <c r="V160" s="37"/>
    </row>
    <row r="161" spans="1:22" x14ac:dyDescent="0.25">
      <c r="A161" s="87" t="s">
        <v>158</v>
      </c>
      <c r="B161" s="9" t="s">
        <v>203</v>
      </c>
      <c r="C161" s="9">
        <v>2.1538461538461538E-3</v>
      </c>
      <c r="D161" s="9">
        <v>1.4335845860985304E-2</v>
      </c>
      <c r="E161" s="18"/>
      <c r="F161" s="18"/>
      <c r="G161" s="18"/>
      <c r="H161" s="18"/>
      <c r="I161" s="18"/>
      <c r="J161" s="21">
        <v>13.25</v>
      </c>
      <c r="K161" s="21">
        <v>-5.44</v>
      </c>
      <c r="L161" s="21">
        <v>25.43</v>
      </c>
      <c r="M161" s="21">
        <v>7.95</v>
      </c>
      <c r="N161" s="21">
        <v>2.88</v>
      </c>
      <c r="O161" s="21">
        <v>-2.31</v>
      </c>
      <c r="P161" s="21">
        <v>-1.07</v>
      </c>
      <c r="Q161" s="21">
        <v>2.84</v>
      </c>
      <c r="R161" s="3">
        <f t="shared" si="12"/>
        <v>48.265765907948804</v>
      </c>
      <c r="S161" s="70">
        <f t="shared" si="10"/>
        <v>0.10395703426327434</v>
      </c>
      <c r="T161" s="17">
        <f t="shared" si="11"/>
        <v>0.69193058041875344</v>
      </c>
      <c r="U161" s="37"/>
      <c r="V161" s="37"/>
    </row>
    <row r="162" spans="1:22" x14ac:dyDescent="0.25">
      <c r="A162" s="2" t="s">
        <v>91</v>
      </c>
      <c r="B162" s="9" t="s">
        <v>203</v>
      </c>
      <c r="C162" s="9">
        <v>1.8706771726063647E-2</v>
      </c>
      <c r="D162" s="9">
        <v>0.12279032970472414</v>
      </c>
      <c r="E162" s="18">
        <v>12.96</v>
      </c>
      <c r="F162" s="18">
        <v>13.48</v>
      </c>
      <c r="G162" s="18">
        <v>12.7</v>
      </c>
      <c r="H162" s="18">
        <v>22.37</v>
      </c>
      <c r="I162" s="18">
        <v>12.82</v>
      </c>
      <c r="J162" s="21">
        <v>8.06</v>
      </c>
      <c r="K162" s="21">
        <v>-0.25</v>
      </c>
      <c r="L162" s="21">
        <v>4.1900000000000004</v>
      </c>
      <c r="M162" s="21">
        <v>6</v>
      </c>
      <c r="N162" s="21">
        <v>13.66</v>
      </c>
      <c r="O162" s="21">
        <v>3.88</v>
      </c>
      <c r="P162" s="21">
        <v>-6.15</v>
      </c>
      <c r="Q162" s="21">
        <v>3.28</v>
      </c>
      <c r="R162" s="3">
        <f t="shared" si="12"/>
        <v>171.72453363629728</v>
      </c>
      <c r="S162" s="70">
        <f t="shared" si="10"/>
        <v>3.2124116504989519</v>
      </c>
      <c r="T162" s="17">
        <f t="shared" si="11"/>
        <v>21.086112103590935</v>
      </c>
      <c r="U162" s="37"/>
      <c r="V162" s="37"/>
    </row>
    <row r="163" spans="1:22" x14ac:dyDescent="0.25">
      <c r="A163" s="87" t="s">
        <v>96</v>
      </c>
      <c r="B163" s="9" t="s">
        <v>203</v>
      </c>
      <c r="C163" s="9">
        <v>1.1147610957106912E-2</v>
      </c>
      <c r="D163" s="9">
        <v>7.1836181843962926E-2</v>
      </c>
      <c r="E163" s="18">
        <v>6.15</v>
      </c>
      <c r="F163" s="18">
        <v>8.83</v>
      </c>
      <c r="G163" s="18">
        <v>-13.86</v>
      </c>
      <c r="H163" s="18">
        <v>-4.28</v>
      </c>
      <c r="I163" s="18">
        <v>4.43</v>
      </c>
      <c r="J163" s="21"/>
      <c r="K163" s="21"/>
      <c r="L163" s="21"/>
      <c r="M163" s="21"/>
      <c r="N163" s="21"/>
      <c r="O163" s="21"/>
      <c r="P163" s="21"/>
      <c r="Q163" s="21"/>
      <c r="R163" s="3">
        <f t="shared" si="12"/>
        <v>-0.52785959164337726</v>
      </c>
      <c r="S163" s="70">
        <f t="shared" si="10"/>
        <v>-5.8843733676176924E-3</v>
      </c>
      <c r="T163" s="17">
        <f t="shared" si="11"/>
        <v>-3.7919417613373661E-2</v>
      </c>
      <c r="U163" s="37"/>
      <c r="V163" s="37"/>
    </row>
    <row r="164" spans="1:22" x14ac:dyDescent="0.25">
      <c r="A164" s="88" t="s">
        <v>130</v>
      </c>
      <c r="B164" s="10" t="s">
        <v>203</v>
      </c>
      <c r="C164" s="9">
        <v>3.742402279306499E-2</v>
      </c>
      <c r="D164" s="9">
        <v>0.24637822521612562</v>
      </c>
      <c r="E164" s="18">
        <v>4.07</v>
      </c>
      <c r="F164" s="18">
        <v>12.54</v>
      </c>
      <c r="G164" s="18">
        <v>13.19</v>
      </c>
      <c r="H164" s="18">
        <v>-0.91</v>
      </c>
      <c r="I164" s="18">
        <v>2.95</v>
      </c>
      <c r="J164" s="21">
        <v>21.15</v>
      </c>
      <c r="K164" s="21">
        <v>8.11</v>
      </c>
      <c r="L164" s="21">
        <v>0.67</v>
      </c>
      <c r="M164" s="21">
        <v>0.84</v>
      </c>
      <c r="N164" s="21">
        <v>6.86</v>
      </c>
      <c r="O164" s="21">
        <v>7.63</v>
      </c>
      <c r="P164" s="21">
        <v>7.9</v>
      </c>
      <c r="Q164" s="21">
        <v>-1.6</v>
      </c>
      <c r="R164" s="3">
        <f t="shared" si="12"/>
        <v>119.5755348721666</v>
      </c>
      <c r="S164" s="70">
        <f t="shared" si="10"/>
        <v>4.4749975425489001</v>
      </c>
      <c r="T164" s="17">
        <f t="shared" si="11"/>
        <v>29.460808061073347</v>
      </c>
      <c r="U164" s="37"/>
      <c r="V164" s="37"/>
    </row>
    <row r="165" spans="1:22" x14ac:dyDescent="0.25">
      <c r="A165" s="2" t="s">
        <v>138</v>
      </c>
      <c r="B165" s="10" t="s">
        <v>203</v>
      </c>
      <c r="C165" s="9">
        <v>2.0425583588647676E-2</v>
      </c>
      <c r="D165" s="9">
        <v>0.13381435853259008</v>
      </c>
      <c r="E165" s="18">
        <v>1.3</v>
      </c>
      <c r="F165" s="18">
        <v>4.76</v>
      </c>
      <c r="G165" s="18">
        <v>7.52</v>
      </c>
      <c r="H165" s="18">
        <v>1.04</v>
      </c>
      <c r="I165" s="18">
        <v>-2.86</v>
      </c>
      <c r="J165" s="21">
        <v>5.05</v>
      </c>
      <c r="K165" s="21">
        <v>22.62</v>
      </c>
      <c r="L165" s="21">
        <v>9.17</v>
      </c>
      <c r="M165" s="21">
        <v>3.09</v>
      </c>
      <c r="N165" s="21">
        <v>8.24</v>
      </c>
      <c r="O165" s="21">
        <v>4.5199999999999996</v>
      </c>
      <c r="P165" s="21">
        <v>8.16</v>
      </c>
      <c r="Q165" s="21">
        <v>1.77</v>
      </c>
      <c r="R165" s="3">
        <f t="shared" si="12"/>
        <v>102.17920464268548</v>
      </c>
      <c r="S165" s="70">
        <f t="shared" si="10"/>
        <v>2.0870698854507088</v>
      </c>
      <c r="T165" s="17">
        <f t="shared" si="11"/>
        <v>13.673044724631207</v>
      </c>
      <c r="U165" s="37"/>
      <c r="V165" s="37"/>
    </row>
    <row r="166" spans="1:22" x14ac:dyDescent="0.25">
      <c r="A166" s="85" t="s">
        <v>260</v>
      </c>
      <c r="B166" s="49" t="s">
        <v>203</v>
      </c>
      <c r="C166" s="86">
        <f>SUM(C139:C165)</f>
        <v>0.32601222482771997</v>
      </c>
      <c r="D166" s="86">
        <f>SUM(D139:D165)</f>
        <v>2.1414465613984066</v>
      </c>
      <c r="E166" s="49"/>
      <c r="F166" s="49"/>
      <c r="G166" s="49"/>
      <c r="H166" s="49"/>
      <c r="I166" s="49"/>
      <c r="J166" s="51"/>
      <c r="K166" s="51"/>
      <c r="L166" s="51"/>
      <c r="M166" s="51"/>
      <c r="N166" s="51"/>
      <c r="O166" s="51"/>
      <c r="P166" s="51"/>
      <c r="Q166" s="51"/>
      <c r="R166" s="50"/>
      <c r="S166" s="97">
        <f>(S139+S140+S141+S142+S143+S144+S145+S146+S147+S148+S149+S150+S151+S152+S153+S154+S155+S156+S157+S158+S159+S160+S161+S162+S163+S164+S165)/C166</f>
        <v>124.42045299576088</v>
      </c>
      <c r="T166" s="97">
        <f>(T139+T140+T141+T142+T143+T144+T145+T146+T147+T148+T149+T150+T151+T152+T153+T154+T155+T156+T157+T158+T159+T160+T161+T162+T163+T164+T165)/D166</f>
        <v>124.52991895792758</v>
      </c>
      <c r="U166" s="37"/>
      <c r="V166" s="37"/>
    </row>
    <row r="167" spans="1:22" x14ac:dyDescent="0.25">
      <c r="A167" s="2" t="s">
        <v>59</v>
      </c>
      <c r="B167" s="10" t="s">
        <v>207</v>
      </c>
      <c r="C167" s="9">
        <v>7.4319332799831175E-2</v>
      </c>
      <c r="D167" s="9">
        <v>0.48015874692805094</v>
      </c>
      <c r="E167" s="18">
        <v>14.39</v>
      </c>
      <c r="F167" s="18">
        <v>23</v>
      </c>
      <c r="G167" s="18">
        <v>-10.3</v>
      </c>
      <c r="H167" s="18">
        <v>19.34</v>
      </c>
      <c r="I167" s="18">
        <v>-1.71</v>
      </c>
      <c r="J167" s="21">
        <v>2.72</v>
      </c>
      <c r="K167" s="21">
        <v>6.63</v>
      </c>
      <c r="L167" s="21">
        <v>15.74</v>
      </c>
      <c r="M167" s="21">
        <v>5.35</v>
      </c>
      <c r="N167" s="21">
        <v>-9.73</v>
      </c>
      <c r="O167" s="21">
        <v>-1.82</v>
      </c>
      <c r="P167" s="21">
        <v>4.25</v>
      </c>
      <c r="Q167" s="21">
        <v>6.79</v>
      </c>
      <c r="R167" s="3">
        <f t="shared" ref="R167:R187" si="13">(100*(1+E167/100)*(1+F167/100)*(1+G167/100)*(1+H167/100)*(1+I167/100)*(1+J167/100)*(1+K167/100)*(1+L167/100)*(1+M167/100)*(1+N167/100)*(1+O167/100)*(1+P167/100)*(1+Q167/100))-100</f>
        <v>95.077212544861226</v>
      </c>
      <c r="S167" s="70">
        <f t="shared" si="10"/>
        <v>7.0660750008018249</v>
      </c>
      <c r="T167" s="17">
        <f t="shared" si="11"/>
        <v>45.652155236952531</v>
      </c>
      <c r="U167" s="37"/>
      <c r="V167" s="37"/>
    </row>
    <row r="168" spans="1:22" x14ac:dyDescent="0.25">
      <c r="A168" s="2" t="s">
        <v>92</v>
      </c>
      <c r="B168" s="9" t="s">
        <v>202</v>
      </c>
      <c r="C168" s="9">
        <v>0.12232736460136878</v>
      </c>
      <c r="D168" s="9">
        <v>0.80374937661986168</v>
      </c>
      <c r="E168" s="18">
        <v>3.3</v>
      </c>
      <c r="F168" s="18">
        <v>8.8800000000000008</v>
      </c>
      <c r="G168" s="18">
        <v>-0.1</v>
      </c>
      <c r="H168" s="18">
        <v>7.21</v>
      </c>
      <c r="I168" s="18">
        <v>9.9</v>
      </c>
      <c r="J168" s="21">
        <v>13.97</v>
      </c>
      <c r="K168" s="21">
        <v>8.52</v>
      </c>
      <c r="L168" s="21">
        <v>3.29</v>
      </c>
      <c r="M168" s="21">
        <v>4.88</v>
      </c>
      <c r="N168" s="21">
        <v>7.5</v>
      </c>
      <c r="O168" s="21">
        <v>-3.45</v>
      </c>
      <c r="P168" s="21">
        <v>-0.66</v>
      </c>
      <c r="Q168" s="21">
        <v>2.66</v>
      </c>
      <c r="R168" s="3">
        <f t="shared" si="13"/>
        <v>87.75190741557131</v>
      </c>
      <c r="S168" s="70">
        <f t="shared" si="10"/>
        <v>10.734459572890149</v>
      </c>
      <c r="T168" s="17">
        <f t="shared" si="11"/>
        <v>70.530540882469253</v>
      </c>
      <c r="U168" s="37"/>
      <c r="V168" s="37"/>
    </row>
    <row r="169" spans="1:22" x14ac:dyDescent="0.25">
      <c r="A169" s="2" t="s">
        <v>93</v>
      </c>
      <c r="B169" s="9" t="s">
        <v>202</v>
      </c>
      <c r="C169" s="9">
        <v>9.2148987263869428E-2</v>
      </c>
      <c r="D169" s="9">
        <v>0.60629194275504961</v>
      </c>
      <c r="E169" s="18">
        <v>6.41</v>
      </c>
      <c r="F169" s="18">
        <v>12.96</v>
      </c>
      <c r="G169" s="18">
        <v>2.17</v>
      </c>
      <c r="H169" s="18">
        <v>9.6199999999999992</v>
      </c>
      <c r="I169" s="18">
        <v>8.5500000000000007</v>
      </c>
      <c r="J169" s="21">
        <v>19.43</v>
      </c>
      <c r="K169" s="21">
        <v>11.88</v>
      </c>
      <c r="L169" s="21">
        <v>6.7</v>
      </c>
      <c r="M169" s="21">
        <v>7.02</v>
      </c>
      <c r="N169" s="21">
        <v>3.34</v>
      </c>
      <c r="O169" s="21">
        <v>2.5</v>
      </c>
      <c r="P169" s="21">
        <v>3.47</v>
      </c>
      <c r="Q169" s="21">
        <v>2.78</v>
      </c>
      <c r="R169" s="3">
        <f t="shared" si="13"/>
        <v>151.16596398169125</v>
      </c>
      <c r="S169" s="70">
        <f t="shared" si="10"/>
        <v>13.929790489679412</v>
      </c>
      <c r="T169" s="17">
        <f t="shared" si="11"/>
        <v>91.650705980899446</v>
      </c>
      <c r="U169" s="37"/>
      <c r="V169" s="37"/>
    </row>
    <row r="170" spans="1:22" x14ac:dyDescent="0.25">
      <c r="A170" s="2" t="s">
        <v>94</v>
      </c>
      <c r="B170" s="9" t="s">
        <v>202</v>
      </c>
      <c r="C170" s="9">
        <v>0.28575888241488451</v>
      </c>
      <c r="D170" s="9">
        <v>1.8803818418441507</v>
      </c>
      <c r="E170" s="18">
        <v>6.54</v>
      </c>
      <c r="F170" s="18">
        <v>13.17</v>
      </c>
      <c r="G170" s="18">
        <v>0.63</v>
      </c>
      <c r="H170" s="18">
        <v>6.59</v>
      </c>
      <c r="I170" s="18">
        <v>6.53</v>
      </c>
      <c r="J170" s="21">
        <v>15.87</v>
      </c>
      <c r="K170" s="21">
        <v>3.99</v>
      </c>
      <c r="L170" s="21">
        <v>4.4400000000000004</v>
      </c>
      <c r="M170" s="21">
        <v>9.7899999999999991</v>
      </c>
      <c r="N170" s="21">
        <v>7.49</v>
      </c>
      <c r="O170" s="21">
        <v>0.62</v>
      </c>
      <c r="P170" s="21">
        <v>-0.84</v>
      </c>
      <c r="Q170" s="21">
        <v>2.0299999999999998</v>
      </c>
      <c r="R170" s="3">
        <f t="shared" si="13"/>
        <v>108.29022268436154</v>
      </c>
      <c r="S170" s="70">
        <f t="shared" si="10"/>
        <v>30.944893010742128</v>
      </c>
      <c r="T170" s="17">
        <f t="shared" si="11"/>
        <v>203.62696838493298</v>
      </c>
      <c r="U170" s="37"/>
      <c r="V170" s="37"/>
    </row>
    <row r="171" spans="1:22" x14ac:dyDescent="0.25">
      <c r="A171" s="2" t="s">
        <v>95</v>
      </c>
      <c r="B171" s="9" t="s">
        <v>202</v>
      </c>
      <c r="C171" s="9">
        <v>8.2083731784299299E-2</v>
      </c>
      <c r="D171" s="9">
        <v>0.54124804544850058</v>
      </c>
      <c r="E171" s="18">
        <v>1.31</v>
      </c>
      <c r="F171" s="18">
        <v>2.84</v>
      </c>
      <c r="G171" s="18">
        <v>-2.82</v>
      </c>
      <c r="H171" s="18">
        <v>6.33</v>
      </c>
      <c r="I171" s="18">
        <v>7.68</v>
      </c>
      <c r="J171" s="21">
        <v>13.97</v>
      </c>
      <c r="K171" s="21">
        <v>6.02</v>
      </c>
      <c r="L171" s="21">
        <v>7.26</v>
      </c>
      <c r="M171" s="21">
        <v>5.88</v>
      </c>
      <c r="N171" s="21">
        <v>8.1199999999999992</v>
      </c>
      <c r="O171" s="21">
        <v>-0.26</v>
      </c>
      <c r="P171" s="21">
        <v>1.87</v>
      </c>
      <c r="Q171" s="21">
        <v>3.14</v>
      </c>
      <c r="R171" s="3">
        <f t="shared" si="13"/>
        <v>80.244095299635035</v>
      </c>
      <c r="S171" s="70">
        <f t="shared" si="10"/>
        <v>6.5867347958489946</v>
      </c>
      <c r="T171" s="17">
        <f t="shared" si="11"/>
        <v>43.431959739710678</v>
      </c>
      <c r="U171" s="37"/>
      <c r="V171" s="37"/>
    </row>
    <row r="172" spans="1:22" x14ac:dyDescent="0.25">
      <c r="A172" s="87" t="s">
        <v>159</v>
      </c>
      <c r="B172" s="9" t="s">
        <v>202</v>
      </c>
      <c r="C172" s="9">
        <v>4.1846153846153847E-3</v>
      </c>
      <c r="D172" s="9">
        <v>2.7852500529914299E-2</v>
      </c>
      <c r="E172" s="18"/>
      <c r="F172" s="18"/>
      <c r="G172" s="18"/>
      <c r="H172" s="18"/>
      <c r="I172" s="18"/>
      <c r="J172" s="21">
        <v>26.81</v>
      </c>
      <c r="K172" s="21">
        <v>7.76</v>
      </c>
      <c r="L172" s="21">
        <v>3.77</v>
      </c>
      <c r="M172" s="21">
        <v>17.43</v>
      </c>
      <c r="N172" s="21">
        <v>-5.65</v>
      </c>
      <c r="O172" s="21">
        <v>4.16</v>
      </c>
      <c r="P172" s="21">
        <v>6.17</v>
      </c>
      <c r="Q172" s="21">
        <v>2.1800000000000002</v>
      </c>
      <c r="R172" s="3">
        <f t="shared" si="13"/>
        <v>77.530327527298681</v>
      </c>
      <c r="S172" s="70">
        <f t="shared" si="10"/>
        <v>0.32443460134500374</v>
      </c>
      <c r="T172" s="17">
        <f t="shared" si="11"/>
        <v>2.1594134885385157</v>
      </c>
      <c r="U172" s="37"/>
      <c r="V172" s="37"/>
    </row>
    <row r="173" spans="1:22" x14ac:dyDescent="0.25">
      <c r="A173" s="2" t="s">
        <v>160</v>
      </c>
      <c r="B173" s="9" t="s">
        <v>202</v>
      </c>
      <c r="C173" s="9">
        <v>8.7384615384615387E-3</v>
      </c>
      <c r="D173" s="9">
        <v>5.8162574635997513E-2</v>
      </c>
      <c r="E173" s="18"/>
      <c r="F173" s="18"/>
      <c r="G173" s="18"/>
      <c r="H173" s="18"/>
      <c r="I173" s="18"/>
      <c r="J173" s="21">
        <v>9.27</v>
      </c>
      <c r="K173" s="21">
        <v>15.13</v>
      </c>
      <c r="L173" s="21">
        <v>24.07</v>
      </c>
      <c r="M173" s="21">
        <v>1.94</v>
      </c>
      <c r="N173" s="21">
        <v>1.19</v>
      </c>
      <c r="O173" s="21">
        <v>1.85</v>
      </c>
      <c r="P173" s="21">
        <v>-1.88</v>
      </c>
      <c r="Q173" s="21">
        <v>0.97</v>
      </c>
      <c r="R173" s="3">
        <f t="shared" si="13"/>
        <v>62.461098057278434</v>
      </c>
      <c r="S173" s="70">
        <f t="shared" si="10"/>
        <v>0.54581390302360233</v>
      </c>
      <c r="T173" s="17">
        <f t="shared" si="11"/>
        <v>3.6328982776028163</v>
      </c>
      <c r="U173" s="37"/>
      <c r="V173" s="37"/>
    </row>
    <row r="174" spans="1:22" x14ac:dyDescent="0.25">
      <c r="A174" s="2" t="s">
        <v>131</v>
      </c>
      <c r="B174" s="10" t="s">
        <v>202</v>
      </c>
      <c r="C174" s="9">
        <v>3.3928690542844278E-3</v>
      </c>
      <c r="D174" s="9">
        <v>2.2489690650218757E-2</v>
      </c>
      <c r="E174" s="18">
        <v>-2.12</v>
      </c>
      <c r="F174" s="18">
        <v>31.26</v>
      </c>
      <c r="G174" s="18">
        <v>0.99</v>
      </c>
      <c r="H174" s="18">
        <v>-2.61</v>
      </c>
      <c r="I174" s="18">
        <v>-1.67</v>
      </c>
      <c r="J174" s="21">
        <v>3.82</v>
      </c>
      <c r="K174" s="21">
        <v>12.18</v>
      </c>
      <c r="L174" s="21">
        <v>5.05</v>
      </c>
      <c r="M174" s="21">
        <v>7.79</v>
      </c>
      <c r="N174" s="21">
        <v>9.2100000000000009</v>
      </c>
      <c r="O174" s="21">
        <v>3.56</v>
      </c>
      <c r="P174" s="21">
        <v>3.21</v>
      </c>
      <c r="Q174" s="21">
        <v>5.24</v>
      </c>
      <c r="R174" s="3">
        <f t="shared" si="13"/>
        <v>101.29509524989422</v>
      </c>
      <c r="S174" s="70">
        <f t="shared" si="10"/>
        <v>0.34368099402415964</v>
      </c>
      <c r="T174" s="17">
        <f t="shared" si="11"/>
        <v>2.2780953565545645</v>
      </c>
      <c r="U174" s="37"/>
      <c r="V174" s="37"/>
    </row>
    <row r="175" spans="1:22" x14ac:dyDescent="0.25">
      <c r="A175" s="85" t="s">
        <v>260</v>
      </c>
      <c r="B175" s="49" t="s">
        <v>202</v>
      </c>
      <c r="C175" s="86">
        <f>SUM(C167:C174)</f>
        <v>0.67295424484161448</v>
      </c>
      <c r="D175" s="86">
        <f>SUM(D167:D174)</f>
        <v>4.4203347194117448</v>
      </c>
      <c r="E175" s="49"/>
      <c r="F175" s="49"/>
      <c r="G175" s="49"/>
      <c r="H175" s="49"/>
      <c r="I175" s="49"/>
      <c r="J175" s="51"/>
      <c r="K175" s="51"/>
      <c r="L175" s="51"/>
      <c r="M175" s="51"/>
      <c r="N175" s="51"/>
      <c r="O175" s="51"/>
      <c r="P175" s="51"/>
      <c r="Q175" s="51"/>
      <c r="R175" s="50"/>
      <c r="S175" s="97">
        <f>(S167+S168+S169+S170+S171+S172+S173+S174)/C175</f>
        <v>104.72611311775346</v>
      </c>
      <c r="T175" s="97">
        <f>(T167+T168+T169+T170+T171+T172+T173+T174)/D175</f>
        <v>104.73476936363578</v>
      </c>
      <c r="U175" s="37"/>
      <c r="V175" s="37"/>
    </row>
    <row r="176" spans="1:22" x14ac:dyDescent="0.25">
      <c r="A176" s="2" t="s">
        <v>21</v>
      </c>
      <c r="B176" s="10" t="s">
        <v>219</v>
      </c>
      <c r="C176" s="9">
        <v>0.19589904044445844</v>
      </c>
      <c r="D176" s="9">
        <v>1.2923220593824967</v>
      </c>
      <c r="E176" s="18">
        <v>-16.13</v>
      </c>
      <c r="F176" s="18">
        <v>108.32</v>
      </c>
      <c r="G176" s="18">
        <v>-15.99</v>
      </c>
      <c r="H176" s="18">
        <v>-17.57</v>
      </c>
      <c r="I176" s="18">
        <v>39.42</v>
      </c>
      <c r="J176" s="21">
        <v>12.13</v>
      </c>
      <c r="K176" s="21">
        <v>14.74</v>
      </c>
      <c r="L176" s="21">
        <v>-3.07</v>
      </c>
      <c r="M176" s="21">
        <v>47.45</v>
      </c>
      <c r="N176" s="21">
        <v>-27.82</v>
      </c>
      <c r="O176" s="21">
        <v>-4.2300000000000004</v>
      </c>
      <c r="P176" s="21">
        <v>71.760000000000005</v>
      </c>
      <c r="Q176" s="21">
        <v>-30.45</v>
      </c>
      <c r="R176" s="3">
        <f t="shared" si="13"/>
        <v>156.14398455049536</v>
      </c>
      <c r="S176" s="70">
        <f t="shared" si="10"/>
        <v>30.588456744616384</v>
      </c>
      <c r="T176" s="17">
        <f t="shared" si="11"/>
        <v>201.78831567448492</v>
      </c>
      <c r="U176" s="37"/>
      <c r="V176" s="37"/>
    </row>
    <row r="177" spans="1:22" x14ac:dyDescent="0.25">
      <c r="A177" s="2" t="s">
        <v>140</v>
      </c>
      <c r="B177" s="10" t="s">
        <v>219</v>
      </c>
      <c r="C177" s="9">
        <v>0.15692792165273819</v>
      </c>
      <c r="D177" s="9">
        <v>1.0305380509397826</v>
      </c>
      <c r="E177" s="18">
        <v>4.53</v>
      </c>
      <c r="F177" s="18">
        <v>9.61</v>
      </c>
      <c r="G177" s="18">
        <v>5.04</v>
      </c>
      <c r="H177" s="18">
        <v>6.34</v>
      </c>
      <c r="I177" s="18">
        <v>8.08</v>
      </c>
      <c r="J177" s="21">
        <v>4.07</v>
      </c>
      <c r="K177" s="21">
        <v>8.77</v>
      </c>
      <c r="L177" s="21">
        <v>7.83</v>
      </c>
      <c r="M177" s="21">
        <v>10.09</v>
      </c>
      <c r="N177" s="21">
        <v>8.2899999999999991</v>
      </c>
      <c r="O177" s="21">
        <v>1.31</v>
      </c>
      <c r="P177" s="21">
        <v>1.83</v>
      </c>
      <c r="Q177" s="21">
        <v>1.0900000000000001</v>
      </c>
      <c r="R177" s="3">
        <f t="shared" si="13"/>
        <v>109.91071243556988</v>
      </c>
      <c r="S177" s="70">
        <f t="shared" si="10"/>
        <v>17.248059669885748</v>
      </c>
      <c r="T177" s="17">
        <f t="shared" si="11"/>
        <v>113.26717137075511</v>
      </c>
      <c r="U177" s="37"/>
      <c r="V177" s="37"/>
    </row>
    <row r="178" spans="1:22" x14ac:dyDescent="0.25">
      <c r="A178" s="85" t="s">
        <v>260</v>
      </c>
      <c r="B178" s="49" t="s">
        <v>219</v>
      </c>
      <c r="C178" s="86">
        <f>SUM(C176:C177)</f>
        <v>0.35282696209719666</v>
      </c>
      <c r="D178" s="86">
        <f>SUM(D176:D177)</f>
        <v>2.3228601103222792</v>
      </c>
      <c r="E178" s="49"/>
      <c r="F178" s="49"/>
      <c r="G178" s="49"/>
      <c r="H178" s="49"/>
      <c r="I178" s="49"/>
      <c r="J178" s="51"/>
      <c r="K178" s="51"/>
      <c r="L178" s="51"/>
      <c r="M178" s="51"/>
      <c r="N178" s="51"/>
      <c r="O178" s="51"/>
      <c r="P178" s="51"/>
      <c r="Q178" s="51"/>
      <c r="R178" s="50"/>
      <c r="S178" s="97">
        <f>(S176+S177)/C178</f>
        <v>135.58067141514016</v>
      </c>
      <c r="T178" s="97">
        <f>(T176+T177)/D178</f>
        <v>135.63257022891855</v>
      </c>
      <c r="U178" s="37"/>
      <c r="V178" s="37"/>
    </row>
    <row r="179" spans="1:22" x14ac:dyDescent="0.25">
      <c r="A179" s="2" t="s">
        <v>8</v>
      </c>
      <c r="B179" s="10" t="s">
        <v>193</v>
      </c>
      <c r="C179" s="9">
        <v>0.3304636407267848</v>
      </c>
      <c r="D179" s="9">
        <v>2.1692062941413983</v>
      </c>
      <c r="E179" s="18">
        <v>7.58</v>
      </c>
      <c r="F179" s="18">
        <v>13.75</v>
      </c>
      <c r="G179" s="18">
        <v>-4.5199999999999996</v>
      </c>
      <c r="H179" s="18">
        <v>5.71</v>
      </c>
      <c r="I179" s="18">
        <v>2.2200000000000002</v>
      </c>
      <c r="J179" s="21">
        <v>0.25</v>
      </c>
      <c r="K179" s="21">
        <v>16.8</v>
      </c>
      <c r="L179" s="21">
        <v>5.83</v>
      </c>
      <c r="M179" s="21">
        <v>9.26</v>
      </c>
      <c r="N179" s="21">
        <v>9.16</v>
      </c>
      <c r="O179" s="21">
        <v>-2.9</v>
      </c>
      <c r="P179" s="21">
        <v>10.53</v>
      </c>
      <c r="Q179" s="21">
        <v>2.95</v>
      </c>
      <c r="R179" s="3">
        <f t="shared" si="13"/>
        <v>106.1739537220659</v>
      </c>
      <c r="S179" s="70">
        <f t="shared" si="10"/>
        <v>35.086631297351062</v>
      </c>
      <c r="T179" s="17">
        <f t="shared" si="11"/>
        <v>230.31320868778289</v>
      </c>
      <c r="U179" s="37"/>
      <c r="V179" s="37"/>
    </row>
    <row r="180" spans="1:22" x14ac:dyDescent="0.25">
      <c r="A180" s="2" t="s">
        <v>10</v>
      </c>
      <c r="B180" s="10" t="s">
        <v>193</v>
      </c>
      <c r="C180" s="9">
        <v>9.1456342476785496E-2</v>
      </c>
      <c r="D180" s="9">
        <v>0.60039447973644766</v>
      </c>
      <c r="E180" s="18">
        <v>11.12</v>
      </c>
      <c r="F180" s="18">
        <v>9.18</v>
      </c>
      <c r="G180" s="18">
        <v>-13.78</v>
      </c>
      <c r="H180" s="18">
        <v>16</v>
      </c>
      <c r="I180" s="18">
        <v>0.97</v>
      </c>
      <c r="J180" s="21">
        <v>7.3</v>
      </c>
      <c r="K180" s="21">
        <v>30.16</v>
      </c>
      <c r="L180" s="21">
        <v>0.23</v>
      </c>
      <c r="M180" s="21">
        <v>5.54</v>
      </c>
      <c r="N180" s="21">
        <v>3.28</v>
      </c>
      <c r="O180" s="21">
        <v>-11.53</v>
      </c>
      <c r="P180" s="21">
        <v>18.100000000000001</v>
      </c>
      <c r="Q180" s="21">
        <v>2.65</v>
      </c>
      <c r="R180" s="3">
        <f t="shared" si="13"/>
        <v>100.49653737509766</v>
      </c>
      <c r="S180" s="70">
        <f t="shared" si="10"/>
        <v>9.1910457399080059</v>
      </c>
      <c r="T180" s="17">
        <f t="shared" si="11"/>
        <v>60.337566272636224</v>
      </c>
      <c r="U180" s="37"/>
      <c r="V180" s="37"/>
    </row>
    <row r="181" spans="1:22" x14ac:dyDescent="0.25">
      <c r="A181" s="2" t="s">
        <v>11</v>
      </c>
      <c r="B181" s="10" t="s">
        <v>193</v>
      </c>
      <c r="C181" s="9">
        <v>9.0620806582499339E-3</v>
      </c>
      <c r="D181" s="9">
        <v>5.9426714084499954E-2</v>
      </c>
      <c r="E181" s="18">
        <v>3.16</v>
      </c>
      <c r="F181" s="18">
        <v>8.58</v>
      </c>
      <c r="G181" s="18">
        <v>2.8</v>
      </c>
      <c r="H181" s="18">
        <v>10.28</v>
      </c>
      <c r="I181" s="18">
        <v>5.14</v>
      </c>
      <c r="J181" s="21">
        <v>7.13</v>
      </c>
      <c r="K181" s="21">
        <v>8.77</v>
      </c>
      <c r="L181" s="21">
        <v>14.58</v>
      </c>
      <c r="M181" s="21">
        <v>5.0999999999999996</v>
      </c>
      <c r="N181" s="21">
        <v>9.84</v>
      </c>
      <c r="O181" s="21">
        <v>3.88</v>
      </c>
      <c r="P181" s="21">
        <v>9.74</v>
      </c>
      <c r="Q181" s="21">
        <v>0.49</v>
      </c>
      <c r="R181" s="3">
        <f t="shared" si="13"/>
        <v>135.73879008934071</v>
      </c>
      <c r="S181" s="70">
        <f t="shared" si="10"/>
        <v>1.2300758642428622</v>
      </c>
      <c r="T181" s="17">
        <f t="shared" si="11"/>
        <v>8.0665102688152057</v>
      </c>
      <c r="U181" s="37"/>
      <c r="V181" s="37"/>
    </row>
    <row r="182" spans="1:22" x14ac:dyDescent="0.25">
      <c r="A182" s="2" t="s">
        <v>13</v>
      </c>
      <c r="B182" s="10" t="s">
        <v>193</v>
      </c>
      <c r="C182" s="9">
        <v>0.11024867506469724</v>
      </c>
      <c r="D182" s="9">
        <v>0.72397082556591896</v>
      </c>
      <c r="E182" s="18">
        <v>1.66</v>
      </c>
      <c r="F182" s="18">
        <v>12.12</v>
      </c>
      <c r="G182" s="18">
        <v>1.76</v>
      </c>
      <c r="H182" s="18">
        <v>7.43</v>
      </c>
      <c r="I182" s="18">
        <v>4.08</v>
      </c>
      <c r="J182" s="21">
        <v>-0.39</v>
      </c>
      <c r="K182" s="21">
        <v>11.25</v>
      </c>
      <c r="L182" s="21">
        <v>1.24</v>
      </c>
      <c r="M182" s="21">
        <v>7.28</v>
      </c>
      <c r="N182" s="21">
        <v>8.7200000000000006</v>
      </c>
      <c r="O182" s="21">
        <v>-2.6</v>
      </c>
      <c r="P182" s="21">
        <v>4.4800000000000004</v>
      </c>
      <c r="Q182" s="21">
        <v>1.1200000000000001</v>
      </c>
      <c r="R182" s="3">
        <f t="shared" si="13"/>
        <v>74.628707088416633</v>
      </c>
      <c r="S182" s="70">
        <f t="shared" si="10"/>
        <v>8.227716078289312</v>
      </c>
      <c r="T182" s="17">
        <f t="shared" si="11"/>
        <v>54.029006681718137</v>
      </c>
      <c r="U182" s="37"/>
      <c r="V182" s="37"/>
    </row>
    <row r="183" spans="1:22" x14ac:dyDescent="0.25">
      <c r="A183" s="2" t="s">
        <v>110</v>
      </c>
      <c r="B183" s="10" t="s">
        <v>193</v>
      </c>
      <c r="C183" s="9">
        <v>0.52002385596173784</v>
      </c>
      <c r="D183" s="9">
        <v>3.4167564648361952</v>
      </c>
      <c r="E183" s="18">
        <v>5.2</v>
      </c>
      <c r="F183" s="18">
        <v>7.8</v>
      </c>
      <c r="G183" s="18">
        <v>1.05</v>
      </c>
      <c r="H183" s="18">
        <v>4.16</v>
      </c>
      <c r="I183" s="18">
        <v>5.68</v>
      </c>
      <c r="J183" s="21">
        <v>3.35</v>
      </c>
      <c r="K183" s="21">
        <v>9.76</v>
      </c>
      <c r="L183" s="21">
        <v>4.6900000000000004</v>
      </c>
      <c r="M183" s="21">
        <v>7.77</v>
      </c>
      <c r="N183" s="21">
        <v>7.97</v>
      </c>
      <c r="O183" s="21">
        <v>3.16</v>
      </c>
      <c r="P183" s="21">
        <v>0.3</v>
      </c>
      <c r="Q183" s="21">
        <v>-0.01</v>
      </c>
      <c r="R183" s="3">
        <f t="shared" si="13"/>
        <v>80.340883333958232</v>
      </c>
      <c r="S183" s="70">
        <f t="shared" si="10"/>
        <v>41.77917594269708</v>
      </c>
      <c r="T183" s="17">
        <f t="shared" si="11"/>
        <v>274.50523252195234</v>
      </c>
      <c r="U183" s="37"/>
      <c r="V183" s="37"/>
    </row>
    <row r="184" spans="1:22" x14ac:dyDescent="0.25">
      <c r="A184" s="2" t="s">
        <v>111</v>
      </c>
      <c r="B184" s="10" t="s">
        <v>193</v>
      </c>
      <c r="C184" s="9">
        <v>1.1268507899061544</v>
      </c>
      <c r="D184" s="9">
        <v>7.394339642553172</v>
      </c>
      <c r="E184" s="18">
        <v>7.93</v>
      </c>
      <c r="F184" s="18">
        <v>19.350000000000001</v>
      </c>
      <c r="G184" s="18">
        <v>-1.1100000000000001</v>
      </c>
      <c r="H184" s="18">
        <v>8.5500000000000007</v>
      </c>
      <c r="I184" s="18">
        <v>4.34</v>
      </c>
      <c r="J184" s="21">
        <v>11.65</v>
      </c>
      <c r="K184" s="21">
        <v>15.11</v>
      </c>
      <c r="L184" s="21">
        <v>6.11</v>
      </c>
      <c r="M184" s="21">
        <v>12.05</v>
      </c>
      <c r="N184" s="21">
        <v>4.92</v>
      </c>
      <c r="O184" s="21">
        <v>1.24</v>
      </c>
      <c r="P184" s="21">
        <v>6.46</v>
      </c>
      <c r="Q184" s="21">
        <v>1.51</v>
      </c>
      <c r="R184" s="3">
        <f t="shared" si="13"/>
        <v>153.07153670314125</v>
      </c>
      <c r="S184" s="70">
        <f t="shared" si="10"/>
        <v>172.48878204608363</v>
      </c>
      <c r="T184" s="17">
        <f t="shared" si="11"/>
        <v>1131.8629319905701</v>
      </c>
      <c r="U184" s="37"/>
      <c r="V184" s="37"/>
    </row>
    <row r="185" spans="1:22" x14ac:dyDescent="0.25">
      <c r="A185" s="2" t="s">
        <v>112</v>
      </c>
      <c r="B185" s="10" t="s">
        <v>193</v>
      </c>
      <c r="C185" s="9">
        <v>9.399662089527494E-2</v>
      </c>
      <c r="D185" s="9">
        <v>0.61821129213660941</v>
      </c>
      <c r="E185" s="18">
        <v>7.94</v>
      </c>
      <c r="F185" s="18">
        <v>11.97</v>
      </c>
      <c r="G185" s="18">
        <v>3.24</v>
      </c>
      <c r="H185" s="18">
        <v>5.68</v>
      </c>
      <c r="I185" s="18">
        <v>8.1300000000000008</v>
      </c>
      <c r="J185" s="21">
        <v>8.01</v>
      </c>
      <c r="K185" s="21">
        <v>13.35</v>
      </c>
      <c r="L185" s="21">
        <v>4.8600000000000003</v>
      </c>
      <c r="M185" s="21">
        <v>9.06</v>
      </c>
      <c r="N185" s="21">
        <v>7.87</v>
      </c>
      <c r="O185" s="21">
        <v>3.21</v>
      </c>
      <c r="P185" s="21">
        <v>2.94</v>
      </c>
      <c r="Q185" s="21">
        <v>2.09</v>
      </c>
      <c r="R185" s="3">
        <f t="shared" si="13"/>
        <v>133.57252583379417</v>
      </c>
      <c r="S185" s="70">
        <f t="shared" si="10"/>
        <v>12.555366072823469</v>
      </c>
      <c r="T185" s="17">
        <f t="shared" si="11"/>
        <v>82.576043789660531</v>
      </c>
      <c r="U185" s="37"/>
      <c r="V185" s="37"/>
    </row>
    <row r="186" spans="1:22" x14ac:dyDescent="0.25">
      <c r="A186" s="2" t="s">
        <v>113</v>
      </c>
      <c r="B186" s="10" t="s">
        <v>193</v>
      </c>
      <c r="C186" s="9">
        <v>0.12305088539129458</v>
      </c>
      <c r="D186" s="9">
        <v>0.80727764489505283</v>
      </c>
      <c r="E186" s="18">
        <v>5.22</v>
      </c>
      <c r="F186" s="18">
        <v>9.1300000000000008</v>
      </c>
      <c r="G186" s="18">
        <v>-0.81</v>
      </c>
      <c r="H186" s="18">
        <v>6.28</v>
      </c>
      <c r="I186" s="18">
        <v>8.49</v>
      </c>
      <c r="J186" s="21">
        <v>9.8800000000000008</v>
      </c>
      <c r="K186" s="21">
        <v>13.66</v>
      </c>
      <c r="L186" s="21">
        <v>5.65</v>
      </c>
      <c r="M186" s="21">
        <v>10.57</v>
      </c>
      <c r="N186" s="21">
        <v>11.55</v>
      </c>
      <c r="O186" s="21">
        <v>0.42</v>
      </c>
      <c r="P186" s="21">
        <v>2.4300000000000002</v>
      </c>
      <c r="Q186" s="21">
        <v>-2.06</v>
      </c>
      <c r="R186" s="3">
        <f t="shared" si="13"/>
        <v>115.30879746783097</v>
      </c>
      <c r="S186" s="70">
        <f t="shared" si="10"/>
        <v>14.188849621822067</v>
      </c>
      <c r="T186" s="17">
        <f t="shared" si="11"/>
        <v>93.086214455511211</v>
      </c>
      <c r="U186" s="37"/>
      <c r="V186" s="37"/>
    </row>
    <row r="187" spans="1:22" x14ac:dyDescent="0.25">
      <c r="A187" s="89" t="s">
        <v>114</v>
      </c>
      <c r="B187" s="90" t="s">
        <v>193</v>
      </c>
      <c r="C187" s="91">
        <v>0.11110882740901692</v>
      </c>
      <c r="D187" s="91">
        <v>0.73077824931517144</v>
      </c>
      <c r="E187" s="92">
        <v>10.4</v>
      </c>
      <c r="F187" s="92">
        <v>8.0500000000000007</v>
      </c>
      <c r="G187" s="92">
        <v>-7.8</v>
      </c>
      <c r="H187" s="92">
        <v>6.76</v>
      </c>
      <c r="I187" s="92">
        <v>4.08</v>
      </c>
      <c r="J187" s="93">
        <v>5.57</v>
      </c>
      <c r="K187" s="93">
        <v>13.87</v>
      </c>
      <c r="L187" s="93">
        <v>1.52</v>
      </c>
      <c r="M187" s="93">
        <v>11.3</v>
      </c>
      <c r="N187" s="93">
        <v>7.92</v>
      </c>
      <c r="O187" s="93">
        <v>4.6399999999999997</v>
      </c>
      <c r="P187" s="93">
        <v>3.88</v>
      </c>
      <c r="Q187" s="93">
        <v>-1.49</v>
      </c>
      <c r="R187" s="94">
        <f t="shared" si="13"/>
        <v>91.826745032377318</v>
      </c>
      <c r="S187" s="70">
        <f t="shared" si="10"/>
        <v>10.202761965334213</v>
      </c>
      <c r="T187" s="17">
        <f t="shared" si="11"/>
        <v>67.10498797507131</v>
      </c>
      <c r="U187" s="37"/>
      <c r="V187" s="37"/>
    </row>
    <row r="188" spans="1:22" x14ac:dyDescent="0.25">
      <c r="A188" s="85" t="s">
        <v>260</v>
      </c>
      <c r="B188" s="95" t="s">
        <v>193</v>
      </c>
      <c r="C188" s="96">
        <f>SUM(C179:C187)</f>
        <v>2.5162617184899965</v>
      </c>
      <c r="D188" s="96">
        <f>SUM(D179:D187)</f>
        <v>16.520361607264466</v>
      </c>
      <c r="E188" s="96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7">
        <f>(S179+S180+S181+S182+S183+S184++S185+S186+S187)/C188</f>
        <v>121.19184677321712</v>
      </c>
      <c r="T188" s="97">
        <f>(T179+T180+T181+T182+T183+T184++T185+T186+T187)/D188</f>
        <v>121.17662737863041</v>
      </c>
    </row>
    <row r="191" spans="1:22" x14ac:dyDescent="0.25">
      <c r="M191" s="3">
        <v>248.0421990975795</v>
      </c>
    </row>
    <row r="192" spans="1:22" x14ac:dyDescent="0.25">
      <c r="M192" s="3">
        <v>142.45309579591745</v>
      </c>
    </row>
    <row r="193" spans="13:13" x14ac:dyDescent="0.25">
      <c r="M193" s="3">
        <v>87.176179036298066</v>
      </c>
    </row>
    <row r="194" spans="13:13" x14ac:dyDescent="0.25">
      <c r="M194" s="66">
        <f>AVERAGE(M191:M193)</f>
        <v>159.22382464326503</v>
      </c>
    </row>
  </sheetData>
  <sortState xmlns:xlrd2="http://schemas.microsoft.com/office/spreadsheetml/2017/richdata2" ref="A2:R224">
    <sortCondition ref="B2:B224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B98B-7C96-41EB-9FA2-D6045C682158}">
  <dimension ref="A1:R38"/>
  <sheetViews>
    <sheetView workbookViewId="0">
      <selection activeCell="H17" sqref="H17"/>
    </sheetView>
  </sheetViews>
  <sheetFormatPr defaultRowHeight="15" x14ac:dyDescent="0.25"/>
  <cols>
    <col min="1" max="1" width="17.42578125" style="62" bestFit="1" customWidth="1"/>
    <col min="2" max="3" width="7.85546875" style="34" customWidth="1"/>
    <col min="4" max="4" width="9.5703125" style="34" bestFit="1" customWidth="1"/>
    <col min="5" max="7" width="9.140625" style="34"/>
    <col min="8" max="8" width="18.42578125" style="34" customWidth="1"/>
    <col min="9" max="16384" width="9.140625" style="34"/>
  </cols>
  <sheetData>
    <row r="1" spans="1:18" x14ac:dyDescent="0.25">
      <c r="A1" s="2" t="s">
        <v>206</v>
      </c>
      <c r="B1" s="10" t="s">
        <v>225</v>
      </c>
      <c r="C1" s="10" t="s">
        <v>226</v>
      </c>
      <c r="D1" s="87" t="s">
        <v>229</v>
      </c>
      <c r="E1" s="87" t="s">
        <v>264</v>
      </c>
      <c r="F1" s="87" t="s">
        <v>265</v>
      </c>
      <c r="H1" s="2" t="s">
        <v>206</v>
      </c>
      <c r="I1" s="10" t="s">
        <v>225</v>
      </c>
      <c r="J1" s="10" t="s">
        <v>226</v>
      </c>
      <c r="K1" s="87" t="s">
        <v>229</v>
      </c>
      <c r="L1" s="87" t="s">
        <v>264</v>
      </c>
      <c r="M1" s="87" t="s">
        <v>265</v>
      </c>
      <c r="O1" s="34" t="s">
        <v>206</v>
      </c>
      <c r="P1" s="34" t="s">
        <v>226</v>
      </c>
      <c r="Q1" s="34" t="s">
        <v>229</v>
      </c>
      <c r="R1" s="34" t="s">
        <v>265</v>
      </c>
    </row>
    <row r="2" spans="1:18" x14ac:dyDescent="0.25">
      <c r="A2" s="10" t="s">
        <v>191</v>
      </c>
      <c r="B2" s="100">
        <v>0.7328651148969022</v>
      </c>
      <c r="C2" s="100">
        <v>4.8141231394742174</v>
      </c>
      <c r="D2" s="101">
        <v>87.378569909111235</v>
      </c>
      <c r="E2" s="102">
        <f>C2*D2/$C$25</f>
        <v>4.2310305536948487</v>
      </c>
      <c r="F2" s="20">
        <f>E2*100/$E$25</f>
        <v>2.8392449393819716</v>
      </c>
      <c r="H2" s="10" t="s">
        <v>201</v>
      </c>
      <c r="I2" s="100">
        <v>2.2927700131582496</v>
      </c>
      <c r="J2" s="100">
        <v>15.110275459740727</v>
      </c>
      <c r="K2" s="101">
        <v>281.19335204506899</v>
      </c>
      <c r="L2" s="102">
        <v>42.736747283692857</v>
      </c>
      <c r="M2" s="20">
        <v>28.678614325984487</v>
      </c>
      <c r="O2" s="34" t="s">
        <v>201</v>
      </c>
      <c r="P2" s="112">
        <v>15.110275459740727</v>
      </c>
      <c r="Q2" s="112">
        <v>281.19335204506899</v>
      </c>
      <c r="R2" s="112">
        <v>28.678614325984487</v>
      </c>
    </row>
    <row r="3" spans="1:18" x14ac:dyDescent="0.25">
      <c r="A3" s="10" t="s">
        <v>259</v>
      </c>
      <c r="B3" s="100">
        <v>0.91517575716777411</v>
      </c>
      <c r="C3" s="100">
        <v>6.0128315004680113</v>
      </c>
      <c r="D3" s="102">
        <v>119.57017499872826</v>
      </c>
      <c r="E3" s="102">
        <f t="shared" ref="E3:E24" si="0">C3*D3/$C$25</f>
        <v>7.2314590745909868</v>
      </c>
      <c r="F3" s="20">
        <f t="shared" ref="F3:F24" si="1">E3*100/$E$25</f>
        <v>4.8526909274976369</v>
      </c>
      <c r="H3" s="87" t="s">
        <v>193</v>
      </c>
      <c r="I3" s="102">
        <v>2.5162617184899965</v>
      </c>
      <c r="J3" s="102">
        <v>16.520361607264466</v>
      </c>
      <c r="K3" s="102">
        <v>121.17662737863041</v>
      </c>
      <c r="L3" s="102">
        <v>20.135501202738986</v>
      </c>
      <c r="M3" s="20">
        <v>13.51198464919416</v>
      </c>
      <c r="O3" s="34" t="s">
        <v>193</v>
      </c>
      <c r="P3" s="112">
        <v>16.520361607264466</v>
      </c>
      <c r="Q3" s="112">
        <v>121.17662737863041</v>
      </c>
      <c r="R3" s="112">
        <v>13.51198464919416</v>
      </c>
    </row>
    <row r="4" spans="1:18" x14ac:dyDescent="0.25">
      <c r="A4" s="10" t="s">
        <v>227</v>
      </c>
      <c r="B4" s="100">
        <v>0.19740100054803139</v>
      </c>
      <c r="C4" s="100">
        <v>1.2959389157035257</v>
      </c>
      <c r="D4" s="101">
        <v>215.58792509989621</v>
      </c>
      <c r="E4" s="102">
        <f t="shared" si="0"/>
        <v>2.8101726222901133</v>
      </c>
      <c r="F4" s="20">
        <f t="shared" si="1"/>
        <v>1.8857742328661085</v>
      </c>
      <c r="H4" s="10" t="s">
        <v>198</v>
      </c>
      <c r="I4" s="100">
        <v>1.9480178325570585</v>
      </c>
      <c r="J4" s="100">
        <v>12.793535898125439</v>
      </c>
      <c r="K4" s="102">
        <v>116.68700176248856</v>
      </c>
      <c r="L4" s="102">
        <v>15.0154069568789</v>
      </c>
      <c r="M4" s="20">
        <v>10.076131021518975</v>
      </c>
      <c r="O4" s="34" t="s">
        <v>198</v>
      </c>
      <c r="P4" s="112">
        <v>12.793535898125439</v>
      </c>
      <c r="Q4" s="112">
        <v>116.68700176248856</v>
      </c>
      <c r="R4" s="112">
        <v>10.076131021518975</v>
      </c>
    </row>
    <row r="5" spans="1:18" x14ac:dyDescent="0.25">
      <c r="A5" s="10" t="s">
        <v>218</v>
      </c>
      <c r="B5" s="100">
        <v>0.2378634185083513</v>
      </c>
      <c r="C5" s="100">
        <v>1.5653123512676315</v>
      </c>
      <c r="D5" s="102">
        <v>175.40181379036753</v>
      </c>
      <c r="E5" s="102">
        <f t="shared" si="0"/>
        <v>2.7615895224483733</v>
      </c>
      <c r="F5" s="20">
        <f t="shared" si="1"/>
        <v>1.8531724072317624</v>
      </c>
      <c r="H5" s="10" t="s">
        <v>197</v>
      </c>
      <c r="I5" s="100">
        <v>1.5346046050143387</v>
      </c>
      <c r="J5" s="100">
        <v>10.088726216575768</v>
      </c>
      <c r="K5" s="101">
        <v>116.68700176248856</v>
      </c>
      <c r="L5" s="102">
        <v>11.840849240170948</v>
      </c>
      <c r="M5" s="20">
        <v>7.9458351473689</v>
      </c>
      <c r="O5" s="34" t="s">
        <v>197</v>
      </c>
      <c r="P5" s="112">
        <v>10.088726216575768</v>
      </c>
      <c r="Q5" s="112">
        <v>116.68700176248856</v>
      </c>
      <c r="R5" s="112">
        <v>7.9458351473689</v>
      </c>
    </row>
    <row r="6" spans="1:18" x14ac:dyDescent="0.25">
      <c r="A6" s="10" t="s">
        <v>221</v>
      </c>
      <c r="B6" s="100">
        <v>0.18600258644723894</v>
      </c>
      <c r="C6" s="100">
        <v>1.2211307552529693</v>
      </c>
      <c r="D6" s="101">
        <v>221.66200389522282</v>
      </c>
      <c r="E6" s="102">
        <f t="shared" si="0"/>
        <v>2.7225599950449988</v>
      </c>
      <c r="F6" s="20">
        <f t="shared" si="1"/>
        <v>1.8269815332212378</v>
      </c>
      <c r="H6" s="10" t="s">
        <v>259</v>
      </c>
      <c r="I6" s="100">
        <v>0.91517575716777411</v>
      </c>
      <c r="J6" s="100">
        <v>6.0128315004680113</v>
      </c>
      <c r="K6" s="102">
        <v>119.57017499872826</v>
      </c>
      <c r="L6" s="102">
        <v>7.2314590745909868</v>
      </c>
      <c r="M6" s="20">
        <v>4.8526909274976369</v>
      </c>
      <c r="O6" s="34" t="s">
        <v>259</v>
      </c>
      <c r="P6" s="112">
        <v>6.0128315004680113</v>
      </c>
      <c r="Q6" s="112">
        <v>119.57017499872826</v>
      </c>
      <c r="R6" s="112">
        <v>4.8526909274976369</v>
      </c>
    </row>
    <row r="7" spans="1:18" x14ac:dyDescent="0.25">
      <c r="A7" s="10" t="s">
        <v>201</v>
      </c>
      <c r="B7" s="100">
        <v>2.2927700131582496</v>
      </c>
      <c r="C7" s="100">
        <v>15.110275459740727</v>
      </c>
      <c r="D7" s="101">
        <v>281.19335204506899</v>
      </c>
      <c r="E7" s="102">
        <f t="shared" si="0"/>
        <v>42.736747283692857</v>
      </c>
      <c r="F7" s="20">
        <f t="shared" si="1"/>
        <v>28.678614325984487</v>
      </c>
      <c r="H7" s="10" t="s">
        <v>192</v>
      </c>
      <c r="I7" s="100">
        <v>0.42611546347743123</v>
      </c>
      <c r="J7" s="100">
        <v>2.7985401245847092</v>
      </c>
      <c r="K7" s="101">
        <v>196.33755894107813</v>
      </c>
      <c r="L7" s="102">
        <v>5.5266117928717913</v>
      </c>
      <c r="M7" s="20">
        <v>3.7086483696358714</v>
      </c>
      <c r="O7" s="34" t="s">
        <v>192</v>
      </c>
      <c r="P7" s="112">
        <v>2.7985401245847092</v>
      </c>
      <c r="Q7" s="112">
        <v>196.33755894107813</v>
      </c>
      <c r="R7" s="112">
        <v>3.7086483696358714</v>
      </c>
    </row>
    <row r="8" spans="1:18" x14ac:dyDescent="0.25">
      <c r="A8" s="10" t="s">
        <v>196</v>
      </c>
      <c r="B8" s="100">
        <v>0.26349917960559888</v>
      </c>
      <c r="C8" s="100">
        <v>1.7345787856882064</v>
      </c>
      <c r="D8" s="101">
        <v>84.411295122657847</v>
      </c>
      <c r="E8" s="102">
        <f t="shared" si="0"/>
        <v>1.4727147227114694</v>
      </c>
      <c r="F8" s="20">
        <f t="shared" si="1"/>
        <v>0.98826935200464505</v>
      </c>
      <c r="H8" s="10" t="s">
        <v>199</v>
      </c>
      <c r="I8" s="100">
        <v>0.51180467421024223</v>
      </c>
      <c r="J8" s="100">
        <v>3.3721737152235316</v>
      </c>
      <c r="K8" s="101">
        <v>149.8694569249557</v>
      </c>
      <c r="L8" s="102">
        <v>5.0833159838198814</v>
      </c>
      <c r="M8" s="20">
        <v>3.4111734716111459</v>
      </c>
      <c r="O8" s="34" t="s">
        <v>199</v>
      </c>
      <c r="P8" s="112">
        <v>3.3721737152235316</v>
      </c>
      <c r="Q8" s="112">
        <v>149.8694569249557</v>
      </c>
      <c r="R8" s="112">
        <v>3.4111734716111459</v>
      </c>
    </row>
    <row r="9" spans="1:18" x14ac:dyDescent="0.25">
      <c r="A9" s="10" t="s">
        <v>205</v>
      </c>
      <c r="B9" s="100">
        <v>0.32870786148531866</v>
      </c>
      <c r="C9" s="100">
        <v>2.1639146959820161</v>
      </c>
      <c r="D9" s="102">
        <v>101.90980874463293</v>
      </c>
      <c r="E9" s="102">
        <f t="shared" si="0"/>
        <v>2.2180950730050077</v>
      </c>
      <c r="F9" s="20">
        <f t="shared" si="1"/>
        <v>1.4884589300821573</v>
      </c>
      <c r="H9" s="10" t="s">
        <v>202</v>
      </c>
      <c r="I9" s="100">
        <v>0.67295424484161448</v>
      </c>
      <c r="J9" s="100">
        <v>4.4203347194117448</v>
      </c>
      <c r="K9" s="101">
        <v>104.73476936363578</v>
      </c>
      <c r="L9" s="102">
        <v>4.6566121976020796</v>
      </c>
      <c r="M9" s="20">
        <v>3.1248326971215747</v>
      </c>
      <c r="O9" s="34" t="s">
        <v>202</v>
      </c>
      <c r="P9" s="112">
        <v>4.4203347194117448</v>
      </c>
      <c r="Q9" s="112">
        <v>104.73476936363578</v>
      </c>
      <c r="R9" s="112">
        <v>3.1248326971215747</v>
      </c>
    </row>
    <row r="10" spans="1:18" x14ac:dyDescent="0.25">
      <c r="A10" s="10" t="s">
        <v>222</v>
      </c>
      <c r="B10" s="100">
        <v>0.10901667761813758</v>
      </c>
      <c r="C10" s="100">
        <v>0.71743965266465637</v>
      </c>
      <c r="D10" s="101">
        <v>253.59849906717292</v>
      </c>
      <c r="E10" s="102">
        <f t="shared" si="0"/>
        <v>1.8300210672374526</v>
      </c>
      <c r="F10" s="20">
        <f t="shared" si="1"/>
        <v>1.2280407782871969</v>
      </c>
      <c r="H10" s="10" t="s">
        <v>191</v>
      </c>
      <c r="I10" s="100">
        <v>0.7328651148969022</v>
      </c>
      <c r="J10" s="100">
        <v>4.8141231394742174</v>
      </c>
      <c r="K10" s="101">
        <v>87.378569909111235</v>
      </c>
      <c r="L10" s="102">
        <v>4.2310305536948487</v>
      </c>
      <c r="M10" s="20">
        <v>2.8392449393819716</v>
      </c>
      <c r="O10" s="34" t="s">
        <v>191</v>
      </c>
      <c r="P10" s="112">
        <v>4.8141231394742174</v>
      </c>
      <c r="Q10" s="112">
        <v>87.378569909111235</v>
      </c>
      <c r="R10" s="112">
        <v>2.8392449393819716</v>
      </c>
    </row>
    <row r="11" spans="1:18" x14ac:dyDescent="0.25">
      <c r="A11" s="10" t="s">
        <v>204</v>
      </c>
      <c r="B11" s="100">
        <v>0.51824739769824568</v>
      </c>
      <c r="C11" s="100">
        <v>3.4002898145139446</v>
      </c>
      <c r="D11" s="101">
        <v>91.167193711666528</v>
      </c>
      <c r="E11" s="102">
        <f t="shared" si="0"/>
        <v>3.1180175505766705</v>
      </c>
      <c r="F11" s="20">
        <f t="shared" si="1"/>
        <v>2.0923544368281739</v>
      </c>
      <c r="G11" s="98"/>
      <c r="H11" s="10" t="s">
        <v>195</v>
      </c>
      <c r="I11" s="100">
        <v>0.37640449085551225</v>
      </c>
      <c r="J11" s="100">
        <v>2.4753432986903832</v>
      </c>
      <c r="K11" s="101">
        <v>137.1408986370171</v>
      </c>
      <c r="L11" s="102">
        <v>3.4144948633162144</v>
      </c>
      <c r="M11" s="20">
        <v>2.2913063704421295</v>
      </c>
      <c r="O11" s="34" t="s">
        <v>195</v>
      </c>
      <c r="P11" s="112">
        <v>2.4753432986903832</v>
      </c>
      <c r="Q11" s="112">
        <v>137.1408986370171</v>
      </c>
      <c r="R11" s="112">
        <v>2.2913063704421295</v>
      </c>
    </row>
    <row r="12" spans="1:18" x14ac:dyDescent="0.25">
      <c r="A12" s="10" t="s">
        <v>258</v>
      </c>
      <c r="B12" s="100">
        <v>0.41731835246751581</v>
      </c>
      <c r="C12" s="100">
        <v>2.7338464469141561</v>
      </c>
      <c r="D12" s="101">
        <v>72.963980210606849</v>
      </c>
      <c r="E12" s="102">
        <f t="shared" si="0"/>
        <v>2.0063498730891705</v>
      </c>
      <c r="F12" s="20">
        <f t="shared" si="1"/>
        <v>1.3463667188182951</v>
      </c>
      <c r="H12" s="10" t="s">
        <v>219</v>
      </c>
      <c r="I12" s="100">
        <v>0.35282696209719666</v>
      </c>
      <c r="J12" s="100">
        <v>2.3228601103222792</v>
      </c>
      <c r="K12" s="101">
        <v>135.63257022891855</v>
      </c>
      <c r="L12" s="102">
        <v>3.168918587922164</v>
      </c>
      <c r="M12" s="20">
        <v>2.1265117209362452</v>
      </c>
      <c r="O12" s="34" t="s">
        <v>219</v>
      </c>
      <c r="P12" s="112">
        <v>2.3228601103222792</v>
      </c>
      <c r="Q12" s="112">
        <v>135.63257022891855</v>
      </c>
      <c r="R12" s="112">
        <v>2.1265117209362452</v>
      </c>
    </row>
    <row r="13" spans="1:18" x14ac:dyDescent="0.25">
      <c r="A13" s="10" t="s">
        <v>192</v>
      </c>
      <c r="B13" s="100">
        <v>0.42611546347743123</v>
      </c>
      <c r="C13" s="100">
        <v>2.7985401245847092</v>
      </c>
      <c r="D13" s="101">
        <v>196.33755894107813</v>
      </c>
      <c r="E13" s="102">
        <f t="shared" si="0"/>
        <v>5.5266117928717913</v>
      </c>
      <c r="F13" s="20">
        <f t="shared" si="1"/>
        <v>3.7086483696358714</v>
      </c>
      <c r="H13" s="10" t="s">
        <v>204</v>
      </c>
      <c r="I13" s="100">
        <v>0.51824739769824568</v>
      </c>
      <c r="J13" s="100">
        <v>3.4002898145139446</v>
      </c>
      <c r="K13" s="101">
        <v>91.167193711666528</v>
      </c>
      <c r="L13" s="102">
        <v>3.1180175505766705</v>
      </c>
      <c r="M13" s="20">
        <v>2.0923544368281739</v>
      </c>
      <c r="O13" s="34" t="s">
        <v>204</v>
      </c>
      <c r="P13" s="112">
        <v>3.4002898145139446</v>
      </c>
      <c r="Q13" s="112">
        <v>91.167193711666528</v>
      </c>
      <c r="R13" s="112">
        <v>2.0923544368281739</v>
      </c>
    </row>
    <row r="14" spans="1:18" x14ac:dyDescent="0.25">
      <c r="A14" s="10" t="s">
        <v>199</v>
      </c>
      <c r="B14" s="100">
        <v>0.51180467421024223</v>
      </c>
      <c r="C14" s="100">
        <v>3.3721737152235316</v>
      </c>
      <c r="D14" s="101">
        <v>149.8694569249557</v>
      </c>
      <c r="E14" s="102">
        <f t="shared" si="0"/>
        <v>5.0833159838198814</v>
      </c>
      <c r="F14" s="20">
        <f t="shared" si="1"/>
        <v>3.4111734716111459</v>
      </c>
      <c r="H14" s="10" t="s">
        <v>227</v>
      </c>
      <c r="I14" s="100">
        <v>0.19740100054803139</v>
      </c>
      <c r="J14" s="100">
        <v>1.2959389157035257</v>
      </c>
      <c r="K14" s="101">
        <v>215.58792509989621</v>
      </c>
      <c r="L14" s="102">
        <v>2.8101726222901133</v>
      </c>
      <c r="M14" s="20">
        <v>1.8857742328661085</v>
      </c>
      <c r="O14" s="34" t="s">
        <v>227</v>
      </c>
      <c r="P14" s="112">
        <v>1.2959389157035257</v>
      </c>
      <c r="Q14" s="112">
        <v>215.58792509989621</v>
      </c>
      <c r="R14" s="112">
        <v>1.8857742328661085</v>
      </c>
    </row>
    <row r="15" spans="1:18" x14ac:dyDescent="0.25">
      <c r="A15" s="10" t="s">
        <v>195</v>
      </c>
      <c r="B15" s="100">
        <v>0.37640449085551225</v>
      </c>
      <c r="C15" s="100">
        <v>2.4753432986903832</v>
      </c>
      <c r="D15" s="101">
        <v>137.1408986370171</v>
      </c>
      <c r="E15" s="102">
        <f t="shared" si="0"/>
        <v>3.4144948633162144</v>
      </c>
      <c r="F15" s="20">
        <f t="shared" si="1"/>
        <v>2.2913063704421295</v>
      </c>
      <c r="H15" s="10" t="s">
        <v>218</v>
      </c>
      <c r="I15" s="100">
        <v>0.2378634185083513</v>
      </c>
      <c r="J15" s="100">
        <v>1.5653123512676315</v>
      </c>
      <c r="K15" s="102">
        <v>175.40181379036753</v>
      </c>
      <c r="L15" s="102">
        <v>2.7615895224483733</v>
      </c>
      <c r="M15" s="20">
        <v>1.8531724072317624</v>
      </c>
      <c r="O15" s="34" t="s">
        <v>218</v>
      </c>
      <c r="P15" s="112">
        <v>1.5653123512676315</v>
      </c>
      <c r="Q15" s="112">
        <v>175.40181379036753</v>
      </c>
      <c r="R15" s="112">
        <v>1.8531724072317624</v>
      </c>
    </row>
    <row r="16" spans="1:18" x14ac:dyDescent="0.25">
      <c r="A16" s="10" t="s">
        <v>197</v>
      </c>
      <c r="B16" s="100">
        <v>1.5346046050143387</v>
      </c>
      <c r="C16" s="100">
        <v>10.088726216575768</v>
      </c>
      <c r="D16" s="101">
        <v>116.68700176248856</v>
      </c>
      <c r="E16" s="102">
        <f t="shared" si="0"/>
        <v>11.840849240170948</v>
      </c>
      <c r="F16" s="20">
        <f t="shared" si="1"/>
        <v>7.9458351473689</v>
      </c>
      <c r="H16" s="10" t="s">
        <v>221</v>
      </c>
      <c r="I16" s="100">
        <v>0.18600258644723894</v>
      </c>
      <c r="J16" s="100">
        <v>1.2211307552529693</v>
      </c>
      <c r="K16" s="101">
        <v>221.66200389522282</v>
      </c>
      <c r="L16" s="102">
        <v>2.7225599950449988</v>
      </c>
      <c r="M16" s="20">
        <v>1.8269815332212378</v>
      </c>
      <c r="O16" s="34" t="s">
        <v>221</v>
      </c>
      <c r="P16" s="112">
        <v>1.2211307552529693</v>
      </c>
      <c r="Q16" s="112">
        <v>221.66200389522282</v>
      </c>
      <c r="R16" s="112">
        <v>1.8269815332212378</v>
      </c>
    </row>
    <row r="17" spans="1:18" x14ac:dyDescent="0.25">
      <c r="A17" s="10" t="s">
        <v>198</v>
      </c>
      <c r="B17" s="100">
        <v>1.9480178325570585</v>
      </c>
      <c r="C17" s="100">
        <v>12.793535898125439</v>
      </c>
      <c r="D17" s="102">
        <v>116.68700176248856</v>
      </c>
      <c r="E17" s="102">
        <f t="shared" si="0"/>
        <v>15.0154069568789</v>
      </c>
      <c r="F17" s="20">
        <f t="shared" si="1"/>
        <v>10.076131021518975</v>
      </c>
      <c r="H17" s="9" t="s">
        <v>203</v>
      </c>
      <c r="I17" s="100">
        <v>0.32601222482771997</v>
      </c>
      <c r="J17" s="100">
        <v>2.1414465613984066</v>
      </c>
      <c r="K17" s="101">
        <v>124.52991895792758</v>
      </c>
      <c r="L17" s="102">
        <v>2.6822853708665724</v>
      </c>
      <c r="M17" s="20">
        <v>1.7999551335219379</v>
      </c>
      <c r="O17" s="34" t="s">
        <v>203</v>
      </c>
      <c r="P17" s="112">
        <v>2.1414465613984066</v>
      </c>
      <c r="Q17" s="112">
        <v>124.52991895792758</v>
      </c>
      <c r="R17" s="112">
        <v>1.7999551335219379</v>
      </c>
    </row>
    <row r="18" spans="1:18" x14ac:dyDescent="0.25">
      <c r="A18" s="10" t="s">
        <v>200</v>
      </c>
      <c r="B18" s="100">
        <v>0.10129548490828028</v>
      </c>
      <c r="C18" s="100">
        <v>0.65777597861662029</v>
      </c>
      <c r="D18" s="101">
        <v>361.97636450880645</v>
      </c>
      <c r="E18" s="102">
        <f t="shared" si="0"/>
        <v>2.3948717304250118</v>
      </c>
      <c r="F18" s="20">
        <f t="shared" si="1"/>
        <v>1.6070854026663131</v>
      </c>
      <c r="H18" s="10" t="s">
        <v>200</v>
      </c>
      <c r="I18" s="100">
        <v>0.10129548490828028</v>
      </c>
      <c r="J18" s="100">
        <v>0.65777597861662029</v>
      </c>
      <c r="K18" s="101">
        <v>361.97636450880645</v>
      </c>
      <c r="L18" s="102">
        <v>2.3948717304250118</v>
      </c>
      <c r="M18" s="20">
        <v>1.6070854026663131</v>
      </c>
      <c r="O18" s="34" t="s">
        <v>200</v>
      </c>
      <c r="P18" s="112">
        <v>0.65777597861662029</v>
      </c>
      <c r="Q18" s="112">
        <v>361.97636450880645</v>
      </c>
      <c r="R18" s="112">
        <v>1.6070854026663131</v>
      </c>
    </row>
    <row r="19" spans="1:18" x14ac:dyDescent="0.25">
      <c r="A19" s="10" t="s">
        <v>220</v>
      </c>
      <c r="B19" s="100">
        <v>0.12888823700527716</v>
      </c>
      <c r="C19" s="100">
        <v>0.84854423028459325</v>
      </c>
      <c r="D19" s="101">
        <v>204.64441538777768</v>
      </c>
      <c r="E19" s="102">
        <f t="shared" si="0"/>
        <v>1.7466199506312516</v>
      </c>
      <c r="F19" s="20">
        <f t="shared" si="1"/>
        <v>1.1720742246880571</v>
      </c>
      <c r="H19" s="10" t="s">
        <v>205</v>
      </c>
      <c r="I19" s="100">
        <v>0.32870786148531866</v>
      </c>
      <c r="J19" s="100">
        <v>2.1639146959820161</v>
      </c>
      <c r="K19" s="102">
        <v>101.90980874463293</v>
      </c>
      <c r="L19" s="102">
        <v>2.2180950730050077</v>
      </c>
      <c r="M19" s="20">
        <v>1.4884589300821573</v>
      </c>
      <c r="O19" s="34" t="s">
        <v>205</v>
      </c>
      <c r="P19" s="112">
        <v>2.1639146959820161</v>
      </c>
      <c r="Q19" s="112">
        <v>101.90980874463293</v>
      </c>
      <c r="R19" s="112">
        <v>1.4884589300821573</v>
      </c>
    </row>
    <row r="20" spans="1:18" x14ac:dyDescent="0.25">
      <c r="A20" s="9" t="s">
        <v>194</v>
      </c>
      <c r="B20" s="100">
        <v>3.2014718993573714E-2</v>
      </c>
      <c r="C20" s="100">
        <v>0.21118125223601525</v>
      </c>
      <c r="D20" s="101">
        <v>101.37044260232793</v>
      </c>
      <c r="E20" s="102">
        <f t="shared" si="0"/>
        <v>0.21532315651451778</v>
      </c>
      <c r="F20" s="20">
        <f t="shared" si="1"/>
        <v>0.14449320909103722</v>
      </c>
      <c r="H20" s="10" t="s">
        <v>258</v>
      </c>
      <c r="I20" s="100">
        <v>0.41731835246751581</v>
      </c>
      <c r="J20" s="100">
        <v>2.7338464469141561</v>
      </c>
      <c r="K20" s="101">
        <v>72.963980210606849</v>
      </c>
      <c r="L20" s="102">
        <v>2.0063498730891705</v>
      </c>
      <c r="M20" s="20">
        <v>1.3463667188182951</v>
      </c>
      <c r="O20" s="34" t="s">
        <v>258</v>
      </c>
      <c r="P20" s="112">
        <v>2.7338464469141561</v>
      </c>
      <c r="Q20" s="112">
        <v>72.963980210606849</v>
      </c>
      <c r="R20" s="112">
        <v>1.3463667188182951</v>
      </c>
    </row>
    <row r="21" spans="1:18" x14ac:dyDescent="0.25">
      <c r="A21" s="9" t="s">
        <v>203</v>
      </c>
      <c r="B21" s="100">
        <v>0.32601222482771997</v>
      </c>
      <c r="C21" s="100">
        <v>2.1414465613984066</v>
      </c>
      <c r="D21" s="101">
        <v>124.52991895792758</v>
      </c>
      <c r="E21" s="102">
        <f t="shared" si="0"/>
        <v>2.6822853708665724</v>
      </c>
      <c r="F21" s="20">
        <f t="shared" si="1"/>
        <v>1.7999551335219379</v>
      </c>
      <c r="H21" s="10" t="s">
        <v>222</v>
      </c>
      <c r="I21" s="100">
        <v>0.10901667761813758</v>
      </c>
      <c r="J21" s="100">
        <v>0.71743965266465637</v>
      </c>
      <c r="K21" s="101">
        <v>253.59849906717292</v>
      </c>
      <c r="L21" s="102">
        <v>1.8300210672374526</v>
      </c>
      <c r="M21" s="20">
        <v>1.2280407782871969</v>
      </c>
      <c r="O21" s="34" t="s">
        <v>222</v>
      </c>
      <c r="P21" s="112">
        <v>0.71743965266465637</v>
      </c>
      <c r="Q21" s="112">
        <v>253.59849906717292</v>
      </c>
      <c r="R21" s="112">
        <v>1.2280407782871969</v>
      </c>
    </row>
    <row r="22" spans="1:18" x14ac:dyDescent="0.25">
      <c r="A22" s="10" t="s">
        <v>202</v>
      </c>
      <c r="B22" s="100">
        <v>0.67295424484161448</v>
      </c>
      <c r="C22" s="100">
        <v>4.4203347194117448</v>
      </c>
      <c r="D22" s="101">
        <v>104.73476936363578</v>
      </c>
      <c r="E22" s="102">
        <f t="shared" si="0"/>
        <v>4.6566121976020796</v>
      </c>
      <c r="F22" s="20">
        <f t="shared" si="1"/>
        <v>3.1248326971215747</v>
      </c>
      <c r="H22" s="10" t="s">
        <v>220</v>
      </c>
      <c r="I22" s="100">
        <v>0.12888823700527716</v>
      </c>
      <c r="J22" s="100">
        <v>0.84854423028459325</v>
      </c>
      <c r="K22" s="101">
        <v>204.64441538777768</v>
      </c>
      <c r="L22" s="102">
        <v>1.7466199506312516</v>
      </c>
      <c r="M22" s="20">
        <v>1.1720742246880571</v>
      </c>
      <c r="O22" s="34" t="s">
        <v>220</v>
      </c>
      <c r="P22" s="112">
        <v>0.84854423028459325</v>
      </c>
      <c r="Q22" s="112">
        <v>204.64441538777768</v>
      </c>
      <c r="R22" s="112">
        <v>1.1720742246880571</v>
      </c>
    </row>
    <row r="23" spans="1:18" x14ac:dyDescent="0.25">
      <c r="A23" s="10" t="s">
        <v>219</v>
      </c>
      <c r="B23" s="100">
        <v>0.35282696209719666</v>
      </c>
      <c r="C23" s="100">
        <v>2.3228601103222792</v>
      </c>
      <c r="D23" s="101">
        <v>135.63257022891855</v>
      </c>
      <c r="E23" s="102">
        <f t="shared" si="0"/>
        <v>3.168918587922164</v>
      </c>
      <c r="F23" s="20">
        <f t="shared" si="1"/>
        <v>2.1265117209362452</v>
      </c>
      <c r="H23" s="10" t="s">
        <v>196</v>
      </c>
      <c r="I23" s="100">
        <v>0.26349917960559888</v>
      </c>
      <c r="J23" s="100">
        <v>1.7345787856882064</v>
      </c>
      <c r="K23" s="101">
        <v>84.411295122657847</v>
      </c>
      <c r="L23" s="102">
        <v>1.4727147227114694</v>
      </c>
      <c r="M23" s="20">
        <v>0.98826935200464505</v>
      </c>
      <c r="O23" s="34" t="s">
        <v>196</v>
      </c>
      <c r="P23" s="112">
        <v>1.7345787856882064</v>
      </c>
      <c r="Q23" s="112">
        <v>84.411295122657847</v>
      </c>
      <c r="R23" s="112">
        <v>0.98826935200464505</v>
      </c>
    </row>
    <row r="24" spans="1:18" x14ac:dyDescent="0.25">
      <c r="A24" s="87" t="s">
        <v>193</v>
      </c>
      <c r="B24" s="102">
        <v>2.5162617184899965</v>
      </c>
      <c r="C24" s="102">
        <v>16.520361607264466</v>
      </c>
      <c r="D24" s="102">
        <v>121.17662737863041</v>
      </c>
      <c r="E24" s="102">
        <f t="shared" si="0"/>
        <v>20.135501202738986</v>
      </c>
      <c r="F24" s="20">
        <f t="shared" si="1"/>
        <v>13.51198464919416</v>
      </c>
      <c r="H24" s="9" t="s">
        <v>194</v>
      </c>
      <c r="I24" s="100">
        <v>3.2014718993573714E-2</v>
      </c>
      <c r="J24" s="100">
        <v>0.21118125223601525</v>
      </c>
      <c r="K24" s="101">
        <v>101.37044260232793</v>
      </c>
      <c r="L24" s="102">
        <v>0.21532315651451778</v>
      </c>
      <c r="M24" s="20">
        <v>0.14449320909103722</v>
      </c>
      <c r="O24" s="34" t="s">
        <v>194</v>
      </c>
      <c r="P24" s="112">
        <v>0.21118125223601525</v>
      </c>
      <c r="Q24" s="112">
        <v>101.37044260232793</v>
      </c>
      <c r="R24" s="112">
        <v>0.14449320909103722</v>
      </c>
    </row>
    <row r="25" spans="1:18" x14ac:dyDescent="0.25">
      <c r="A25" s="87" t="s">
        <v>257</v>
      </c>
      <c r="B25" s="102">
        <f>SUM(B2:B24)</f>
        <v>15.126068016879605</v>
      </c>
      <c r="C25" s="102">
        <f>SUM(C2:C24)</f>
        <v>99.420505230404032</v>
      </c>
      <c r="D25" s="102"/>
      <c r="E25" s="102">
        <f>SUM(E2:E24)</f>
        <v>149.01956837214024</v>
      </c>
      <c r="F25" s="102">
        <f>SUM(F2:F24)</f>
        <v>100.00000000000003</v>
      </c>
      <c r="H25" s="10" t="s">
        <v>257</v>
      </c>
      <c r="I25" s="99">
        <f>SUM(I2:I24)</f>
        <v>15.126068016879611</v>
      </c>
      <c r="J25" s="99">
        <f t="shared" ref="J25:M25" si="2">SUM(J2:J24)</f>
        <v>99.420505230404018</v>
      </c>
      <c r="K25" s="99"/>
      <c r="L25" s="99">
        <f t="shared" si="2"/>
        <v>149.01956837214027</v>
      </c>
      <c r="M25" s="99">
        <f t="shared" si="2"/>
        <v>100.00000000000003</v>
      </c>
      <c r="O25" s="34" t="s">
        <v>257</v>
      </c>
      <c r="P25" s="112">
        <v>99.420505230404018</v>
      </c>
      <c r="Q25" s="112"/>
      <c r="R25" s="112">
        <v>100.00000000000003</v>
      </c>
    </row>
    <row r="26" spans="1:18" x14ac:dyDescent="0.25">
      <c r="B26" s="62"/>
      <c r="C26" s="62"/>
      <c r="D26" s="62"/>
      <c r="E26" s="62"/>
    </row>
    <row r="27" spans="1:18" x14ac:dyDescent="0.25">
      <c r="B27" s="62"/>
      <c r="C27" s="62"/>
      <c r="D27" s="62"/>
      <c r="E27" s="62"/>
    </row>
    <row r="28" spans="1:18" x14ac:dyDescent="0.25">
      <c r="B28" s="62"/>
      <c r="C28" s="62"/>
      <c r="D28" s="62"/>
      <c r="E28" s="62"/>
    </row>
    <row r="29" spans="1:18" x14ac:dyDescent="0.25">
      <c r="B29" s="62"/>
      <c r="C29" s="62"/>
      <c r="D29" s="62"/>
      <c r="E29" s="62"/>
    </row>
    <row r="30" spans="1:18" x14ac:dyDescent="0.25">
      <c r="B30" s="62"/>
      <c r="C30" s="62"/>
      <c r="D30" s="62"/>
      <c r="E30" s="62"/>
    </row>
    <row r="31" spans="1:18" x14ac:dyDescent="0.25">
      <c r="B31" s="62"/>
      <c r="C31" s="62"/>
      <c r="D31" s="62"/>
      <c r="E31" s="62"/>
    </row>
    <row r="32" spans="1:18" x14ac:dyDescent="0.25">
      <c r="B32" s="62"/>
      <c r="C32" s="62"/>
      <c r="D32" s="62"/>
      <c r="E32" s="62"/>
    </row>
    <row r="33" spans="2:5" x14ac:dyDescent="0.25">
      <c r="B33" s="62"/>
      <c r="C33" s="62"/>
      <c r="D33" s="62"/>
      <c r="E33" s="62"/>
    </row>
    <row r="34" spans="2:5" x14ac:dyDescent="0.25">
      <c r="B34" s="62"/>
      <c r="C34" s="62"/>
      <c r="D34" s="62"/>
      <c r="E34" s="62"/>
    </row>
    <row r="35" spans="2:5" x14ac:dyDescent="0.25">
      <c r="B35" s="62"/>
      <c r="C35" s="62"/>
      <c r="D35" s="62"/>
      <c r="E35" s="62"/>
    </row>
    <row r="36" spans="2:5" x14ac:dyDescent="0.25">
      <c r="B36" s="62"/>
      <c r="C36" s="62"/>
      <c r="D36" s="62"/>
      <c r="E36" s="62"/>
    </row>
    <row r="37" spans="2:5" x14ac:dyDescent="0.25">
      <c r="B37" s="62"/>
      <c r="C37" s="62"/>
      <c r="D37" s="62"/>
      <c r="E37" s="62"/>
    </row>
    <row r="38" spans="2:5" x14ac:dyDescent="0.25">
      <c r="B38" s="62"/>
      <c r="C38" s="62"/>
      <c r="D38" s="62"/>
      <c r="E38" s="6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8D6-1621-494D-936C-523D72673E1F}">
  <dimension ref="A1:P170"/>
  <sheetViews>
    <sheetView workbookViewId="0">
      <selection activeCell="P3" sqref="P3:P7"/>
    </sheetView>
  </sheetViews>
  <sheetFormatPr defaultRowHeight="15" x14ac:dyDescent="0.25"/>
  <cols>
    <col min="1" max="1" width="33.5703125" customWidth="1"/>
    <col min="4" max="5" width="9.28515625" bestFit="1" customWidth="1"/>
    <col min="6" max="6" width="9.5703125" bestFit="1" customWidth="1"/>
  </cols>
  <sheetData>
    <row r="1" spans="1:16" ht="30" x14ac:dyDescent="0.25">
      <c r="A1" s="104" t="s">
        <v>237</v>
      </c>
      <c r="B1" s="104" t="s">
        <v>206</v>
      </c>
      <c r="C1" s="105" t="s">
        <v>240</v>
      </c>
      <c r="D1" s="105" t="s">
        <v>269</v>
      </c>
      <c r="E1" s="105" t="s">
        <v>270</v>
      </c>
      <c r="F1" s="105" t="s">
        <v>268</v>
      </c>
      <c r="G1" s="104" t="s">
        <v>271</v>
      </c>
      <c r="I1" s="138" t="s">
        <v>277</v>
      </c>
      <c r="J1" s="138"/>
      <c r="K1" s="138"/>
      <c r="L1" s="138"/>
      <c r="M1" s="138"/>
      <c r="N1" s="138"/>
      <c r="O1" s="138"/>
      <c r="P1" s="138"/>
    </row>
    <row r="2" spans="1:16" x14ac:dyDescent="0.25">
      <c r="A2" s="103" t="s">
        <v>1</v>
      </c>
      <c r="B2" s="103" t="s">
        <v>191</v>
      </c>
      <c r="C2" s="103" t="s">
        <v>208</v>
      </c>
      <c r="D2" s="80">
        <v>0.722919053289651</v>
      </c>
      <c r="E2" s="80">
        <v>4.7486088839708511</v>
      </c>
      <c r="F2" s="80">
        <v>87.0730591460526</v>
      </c>
      <c r="G2" s="80">
        <f>D2*F2</f>
        <v>62.946773484898131</v>
      </c>
      <c r="I2" s="103" t="s">
        <v>230</v>
      </c>
      <c r="J2" s="25" t="s">
        <v>231</v>
      </c>
      <c r="K2" s="103" t="s">
        <v>232</v>
      </c>
      <c r="L2" s="103" t="s">
        <v>233</v>
      </c>
      <c r="M2" s="103" t="s">
        <v>276</v>
      </c>
      <c r="N2" s="103" t="s">
        <v>275</v>
      </c>
      <c r="O2" s="103"/>
      <c r="P2" s="103" t="s">
        <v>234</v>
      </c>
    </row>
    <row r="3" spans="1:16" x14ac:dyDescent="0.25">
      <c r="A3" s="103" t="s">
        <v>2</v>
      </c>
      <c r="B3" s="103" t="s">
        <v>192</v>
      </c>
      <c r="C3" s="103" t="s">
        <v>208</v>
      </c>
      <c r="D3" s="80">
        <v>2.5612853423871131E-2</v>
      </c>
      <c r="E3" s="80">
        <v>0.16828448849125721</v>
      </c>
      <c r="F3" s="80">
        <v>254.19626446866238</v>
      </c>
      <c r="G3" s="80">
        <f t="shared" ref="G3:G66" si="0">D3*F3</f>
        <v>6.5106916627314302</v>
      </c>
      <c r="I3" s="4" t="s">
        <v>208</v>
      </c>
      <c r="J3" s="23">
        <v>104</v>
      </c>
      <c r="K3" s="109">
        <v>8.658014721293128</v>
      </c>
      <c r="L3" s="113">
        <v>56.927299002412155</v>
      </c>
      <c r="M3" s="109">
        <v>163.7746153477932</v>
      </c>
      <c r="N3" s="114">
        <v>178.19919354162673</v>
      </c>
      <c r="O3" s="109">
        <f>N3*L3/99.59</f>
        <v>101.86162037084947</v>
      </c>
      <c r="P3" s="113">
        <f>O3*100/$O$7</f>
        <v>67.531848461029455</v>
      </c>
    </row>
    <row r="4" spans="1:16" x14ac:dyDescent="0.25">
      <c r="A4" s="103" t="s">
        <v>3</v>
      </c>
      <c r="B4" s="103" t="s">
        <v>192</v>
      </c>
      <c r="C4" s="103" t="s">
        <v>208</v>
      </c>
      <c r="D4" s="80">
        <v>0.11401006165321011</v>
      </c>
      <c r="E4" s="80">
        <v>0.74815738491321981</v>
      </c>
      <c r="F4" s="80">
        <v>178.72366172634884</v>
      </c>
      <c r="G4" s="80">
        <f t="shared" si="0"/>
        <v>20.376295692308499</v>
      </c>
      <c r="I4" s="4" t="s">
        <v>209</v>
      </c>
      <c r="J4" s="23">
        <v>11</v>
      </c>
      <c r="K4" s="110">
        <v>1.0188988862826467</v>
      </c>
      <c r="L4" s="114">
        <v>6.6816495969116216</v>
      </c>
      <c r="M4" s="110">
        <v>98.784032400608666</v>
      </c>
      <c r="N4" s="114">
        <v>85.565019799766205</v>
      </c>
      <c r="O4" s="109">
        <f t="shared" ref="O4:O6" si="1">N4*L4/99.59</f>
        <v>5.7406916362570826</v>
      </c>
      <c r="P4" s="113">
        <f t="shared" ref="P4:P6" si="2">O4*100/$O$7</f>
        <v>3.8059429668385465</v>
      </c>
    </row>
    <row r="5" spans="1:16" x14ac:dyDescent="0.25">
      <c r="A5" s="103" t="s">
        <v>4</v>
      </c>
      <c r="B5" s="103" t="s">
        <v>192</v>
      </c>
      <c r="C5" s="103" t="s">
        <v>208</v>
      </c>
      <c r="D5" s="80">
        <v>3.3411817782240713E-2</v>
      </c>
      <c r="E5" s="80">
        <v>0.22002784296533134</v>
      </c>
      <c r="F5" s="80">
        <v>119.45094380364736</v>
      </c>
      <c r="G5" s="80">
        <f t="shared" si="0"/>
        <v>3.9910731682841409</v>
      </c>
      <c r="I5" s="11" t="s">
        <v>211</v>
      </c>
      <c r="J5" s="23">
        <v>22</v>
      </c>
      <c r="K5" s="110">
        <v>1.1686800655714735</v>
      </c>
      <c r="L5" s="114">
        <v>7.6848666594171666</v>
      </c>
      <c r="M5" s="110">
        <v>103.04479894151847</v>
      </c>
      <c r="N5" s="114">
        <v>122.1281491528086</v>
      </c>
      <c r="O5" s="109">
        <f t="shared" si="1"/>
        <v>9.4240239140550823</v>
      </c>
      <c r="P5" s="113">
        <f t="shared" si="2"/>
        <v>6.2479052712891576</v>
      </c>
    </row>
    <row r="6" spans="1:16" x14ac:dyDescent="0.25">
      <c r="A6" s="103" t="s">
        <v>236</v>
      </c>
      <c r="B6" s="103" t="s">
        <v>192</v>
      </c>
      <c r="C6" s="103" t="s">
        <v>208</v>
      </c>
      <c r="D6" s="80">
        <v>0.25150462000437551</v>
      </c>
      <c r="E6" s="80">
        <v>1.6519138133094973</v>
      </c>
      <c r="F6" s="80">
        <v>209.24925746908622</v>
      </c>
      <c r="G6" s="80">
        <f t="shared" si="0"/>
        <v>52.62715498596026</v>
      </c>
      <c r="I6" s="6" t="s">
        <v>210</v>
      </c>
      <c r="J6" s="5">
        <v>28</v>
      </c>
      <c r="K6" s="109">
        <v>4.3643834760739635</v>
      </c>
      <c r="L6" s="113">
        <v>28.678332240729144</v>
      </c>
      <c r="M6" s="109">
        <v>93.092272486239111</v>
      </c>
      <c r="N6" s="113">
        <v>117.40565833580439</v>
      </c>
      <c r="O6" s="109">
        <f t="shared" si="1"/>
        <v>33.808600027068273</v>
      </c>
      <c r="P6" s="113">
        <f t="shared" si="2"/>
        <v>22.414303300842835</v>
      </c>
    </row>
    <row r="7" spans="1:16" x14ac:dyDescent="0.25">
      <c r="A7" s="103" t="s">
        <v>6</v>
      </c>
      <c r="B7" s="103" t="s">
        <v>192</v>
      </c>
      <c r="C7" s="103" t="s">
        <v>208</v>
      </c>
      <c r="D7" s="80">
        <v>1.5761106137337311E-3</v>
      </c>
      <c r="E7" s="80">
        <v>1.0156594905403863E-2</v>
      </c>
      <c r="F7" s="80">
        <v>100.77674694420935</v>
      </c>
      <c r="G7" s="80">
        <f t="shared" si="0"/>
        <v>0.15883530047632671</v>
      </c>
      <c r="I7" s="103" t="s">
        <v>257</v>
      </c>
      <c r="J7" s="108">
        <f>SUM(J3:J6)</f>
        <v>165</v>
      </c>
      <c r="K7" s="111">
        <f>SUM(K3:K6)</f>
        <v>15.209977149221213</v>
      </c>
      <c r="L7" s="115">
        <f>SUM(L3:L6)</f>
        <v>99.972147499470083</v>
      </c>
      <c r="M7" s="111"/>
      <c r="N7" s="111"/>
      <c r="O7" s="111">
        <f t="shared" ref="O7:P7" si="3">SUM(O3:O6)</f>
        <v>150.83493594822991</v>
      </c>
      <c r="P7" s="115">
        <f t="shared" si="3"/>
        <v>99.999999999999986</v>
      </c>
    </row>
    <row r="8" spans="1:16" x14ac:dyDescent="0.25">
      <c r="A8" s="103" t="s">
        <v>7</v>
      </c>
      <c r="B8" s="103" t="s">
        <v>191</v>
      </c>
      <c r="C8" s="103" t="s">
        <v>208</v>
      </c>
      <c r="D8" s="80">
        <v>9.9460616072511738E-3</v>
      </c>
      <c r="E8" s="80">
        <v>6.551425550336637E-2</v>
      </c>
      <c r="F8" s="80">
        <v>109.52262256547323</v>
      </c>
      <c r="G8" s="80">
        <f t="shared" si="0"/>
        <v>1.0893187514239144</v>
      </c>
    </row>
    <row r="9" spans="1:16" x14ac:dyDescent="0.25">
      <c r="A9" s="103" t="s">
        <v>8</v>
      </c>
      <c r="B9" s="103" t="s">
        <v>193</v>
      </c>
      <c r="C9" s="103" t="s">
        <v>208</v>
      </c>
      <c r="D9" s="80">
        <v>0.3304636407267848</v>
      </c>
      <c r="E9" s="80">
        <v>2.1692062941413983</v>
      </c>
      <c r="F9" s="80">
        <v>106.1739537220659</v>
      </c>
      <c r="G9" s="80">
        <f t="shared" si="0"/>
        <v>35.086631297351062</v>
      </c>
    </row>
    <row r="10" spans="1:16" x14ac:dyDescent="0.25">
      <c r="A10" s="103" t="s">
        <v>9</v>
      </c>
      <c r="B10" s="103" t="s">
        <v>194</v>
      </c>
      <c r="C10" s="103" t="s">
        <v>208</v>
      </c>
      <c r="D10" s="80">
        <v>2.6291642070496793E-2</v>
      </c>
      <c r="E10" s="80">
        <v>0.17308886180539718</v>
      </c>
      <c r="F10" s="80">
        <v>104.61854152218052</v>
      </c>
      <c r="G10" s="80">
        <f t="shared" si="0"/>
        <v>2.750593247638577</v>
      </c>
    </row>
    <row r="11" spans="1:16" x14ac:dyDescent="0.25">
      <c r="A11" s="103" t="s">
        <v>150</v>
      </c>
      <c r="B11" s="103" t="s">
        <v>194</v>
      </c>
      <c r="C11" s="103" t="s">
        <v>208</v>
      </c>
      <c r="D11" s="80">
        <v>2.5230769230769235E-3</v>
      </c>
      <c r="E11" s="80">
        <v>1.6793419437154213E-2</v>
      </c>
      <c r="F11" s="80">
        <v>73.392542387617084</v>
      </c>
      <c r="G11" s="80">
        <f t="shared" si="0"/>
        <v>0.1851750300241416</v>
      </c>
    </row>
    <row r="12" spans="1:16" x14ac:dyDescent="0.25">
      <c r="A12" s="103" t="s">
        <v>151</v>
      </c>
      <c r="B12" s="103" t="s">
        <v>194</v>
      </c>
      <c r="C12" s="103" t="s">
        <v>208</v>
      </c>
      <c r="D12" s="80">
        <v>3.1999999999999997E-3</v>
      </c>
      <c r="E12" s="80">
        <v>2.1298970993463874E-2</v>
      </c>
      <c r="F12" s="80">
        <v>97.033841936479632</v>
      </c>
      <c r="G12" s="80">
        <f t="shared" si="0"/>
        <v>0.31050829419673481</v>
      </c>
    </row>
    <row r="13" spans="1:16" x14ac:dyDescent="0.25">
      <c r="A13" s="103" t="s">
        <v>10</v>
      </c>
      <c r="B13" s="103" t="s">
        <v>193</v>
      </c>
      <c r="C13" s="103" t="s">
        <v>208</v>
      </c>
      <c r="D13" s="80">
        <v>9.1456342476785496E-2</v>
      </c>
      <c r="E13" s="80">
        <v>0.60039447973644766</v>
      </c>
      <c r="F13" s="80">
        <v>100.49653737509766</v>
      </c>
      <c r="G13" s="80">
        <f t="shared" si="0"/>
        <v>9.1910457399080059</v>
      </c>
    </row>
    <row r="14" spans="1:16" x14ac:dyDescent="0.25">
      <c r="A14" s="103" t="s">
        <v>11</v>
      </c>
      <c r="B14" s="103" t="s">
        <v>193</v>
      </c>
      <c r="C14" s="103" t="s">
        <v>208</v>
      </c>
      <c r="D14" s="80">
        <v>9.0620806582499339E-3</v>
      </c>
      <c r="E14" s="80">
        <v>5.9426714084499954E-2</v>
      </c>
      <c r="F14" s="80">
        <v>135.73879008934071</v>
      </c>
      <c r="G14" s="80">
        <f t="shared" si="0"/>
        <v>1.2300758642428622</v>
      </c>
    </row>
    <row r="15" spans="1:16" x14ac:dyDescent="0.25">
      <c r="A15" s="103" t="s">
        <v>12</v>
      </c>
      <c r="B15" s="103" t="s">
        <v>220</v>
      </c>
      <c r="C15" s="103" t="s">
        <v>208</v>
      </c>
      <c r="D15" s="80">
        <v>0.1051114533512708</v>
      </c>
      <c r="E15" s="80">
        <v>0.69129631847791173</v>
      </c>
      <c r="F15" s="80">
        <v>197.72429100972749</v>
      </c>
      <c r="G15" s="80">
        <f t="shared" si="0"/>
        <v>20.783087590882065</v>
      </c>
    </row>
    <row r="16" spans="1:16" x14ac:dyDescent="0.25">
      <c r="A16" s="103" t="s">
        <v>13</v>
      </c>
      <c r="B16" s="103" t="s">
        <v>193</v>
      </c>
      <c r="C16" s="103" t="s">
        <v>208</v>
      </c>
      <c r="D16" s="80">
        <v>0.11024867506469724</v>
      </c>
      <c r="E16" s="80">
        <v>0.72397082556591896</v>
      </c>
      <c r="F16" s="80">
        <v>74.628707088416633</v>
      </c>
      <c r="G16" s="80">
        <f t="shared" si="0"/>
        <v>8.227716078289312</v>
      </c>
    </row>
    <row r="17" spans="1:7" x14ac:dyDescent="0.25">
      <c r="A17" s="103" t="s">
        <v>14</v>
      </c>
      <c r="B17" s="103" t="s">
        <v>221</v>
      </c>
      <c r="C17" s="103" t="s">
        <v>208</v>
      </c>
      <c r="D17" s="80">
        <v>0.18600258644723894</v>
      </c>
      <c r="E17" s="80">
        <v>1.2211307552529693</v>
      </c>
      <c r="F17" s="80">
        <v>221.66200389522282</v>
      </c>
      <c r="G17" s="80">
        <f t="shared" si="0"/>
        <v>41.229706041589395</v>
      </c>
    </row>
    <row r="18" spans="1:7" x14ac:dyDescent="0.25">
      <c r="A18" s="103" t="s">
        <v>15</v>
      </c>
      <c r="B18" s="103" t="s">
        <v>195</v>
      </c>
      <c r="C18" s="103" t="s">
        <v>208</v>
      </c>
      <c r="D18" s="80">
        <v>6.0904037509814562E-3</v>
      </c>
      <c r="E18" s="80">
        <v>4.0081422332419993E-2</v>
      </c>
      <c r="F18" s="80">
        <v>171.92724936580061</v>
      </c>
      <c r="G18" s="80">
        <f t="shared" si="0"/>
        <v>1.0471063644333962</v>
      </c>
    </row>
    <row r="19" spans="1:7" x14ac:dyDescent="0.25">
      <c r="A19" s="103" t="s">
        <v>16</v>
      </c>
      <c r="B19" s="103" t="s">
        <v>220</v>
      </c>
      <c r="C19" s="103" t="s">
        <v>208</v>
      </c>
      <c r="D19" s="80">
        <v>1.0298006432089632E-2</v>
      </c>
      <c r="E19" s="80">
        <v>6.8173309517175942E-2</v>
      </c>
      <c r="F19" s="80">
        <v>321.57757374838548</v>
      </c>
      <c r="G19" s="80">
        <f t="shared" si="0"/>
        <v>3.3116079228766515</v>
      </c>
    </row>
    <row r="20" spans="1:7" x14ac:dyDescent="0.25">
      <c r="A20" s="103" t="s">
        <v>17</v>
      </c>
      <c r="B20" s="103" t="s">
        <v>195</v>
      </c>
      <c r="C20" s="103" t="s">
        <v>208</v>
      </c>
      <c r="D20" s="80">
        <v>1.0556249228827736E-2</v>
      </c>
      <c r="E20" s="80">
        <v>6.9472430720807193E-2</v>
      </c>
      <c r="F20" s="80">
        <v>195.37915629816973</v>
      </c>
      <c r="G20" s="80">
        <f t="shared" si="0"/>
        <v>2.0624710680015679</v>
      </c>
    </row>
    <row r="21" spans="1:7" x14ac:dyDescent="0.25">
      <c r="A21" s="103" t="s">
        <v>18</v>
      </c>
      <c r="B21" s="103" t="s">
        <v>195</v>
      </c>
      <c r="C21" s="103" t="s">
        <v>208</v>
      </c>
      <c r="D21" s="80">
        <v>3.3792485661281067E-3</v>
      </c>
      <c r="E21" s="80">
        <v>2.1776173874956433E-2</v>
      </c>
      <c r="F21" s="80">
        <v>40.779396155992259</v>
      </c>
      <c r="G21" s="80">
        <f t="shared" si="0"/>
        <v>0.13780371598770688</v>
      </c>
    </row>
    <row r="22" spans="1:7" x14ac:dyDescent="0.25">
      <c r="A22" s="103" t="s">
        <v>19</v>
      </c>
      <c r="B22" s="103" t="s">
        <v>195</v>
      </c>
      <c r="C22" s="103" t="s">
        <v>208</v>
      </c>
      <c r="D22" s="80">
        <v>1.1307074855342094E-2</v>
      </c>
      <c r="E22" s="80">
        <v>7.3580780835579562E-2</v>
      </c>
      <c r="F22" s="80">
        <v>138.44913018273647</v>
      </c>
      <c r="G22" s="80">
        <f t="shared" si="0"/>
        <v>1.5654546786332038</v>
      </c>
    </row>
    <row r="23" spans="1:7" x14ac:dyDescent="0.25">
      <c r="A23" s="103" t="s">
        <v>20</v>
      </c>
      <c r="B23" s="103" t="s">
        <v>195</v>
      </c>
      <c r="C23" s="103" t="s">
        <v>208</v>
      </c>
      <c r="D23" s="80">
        <v>4.69422811671807E-3</v>
      </c>
      <c r="E23" s="80">
        <v>3.070628983684429E-2</v>
      </c>
      <c r="F23" s="80">
        <v>190.45722331661597</v>
      </c>
      <c r="G23" s="80">
        <f t="shared" si="0"/>
        <v>0.8940496527249111</v>
      </c>
    </row>
    <row r="24" spans="1:7" x14ac:dyDescent="0.25">
      <c r="A24" s="103" t="s">
        <v>21</v>
      </c>
      <c r="B24" s="103" t="s">
        <v>219</v>
      </c>
      <c r="C24" s="103" t="s">
        <v>208</v>
      </c>
      <c r="D24" s="80">
        <v>0.19589904044445844</v>
      </c>
      <c r="E24" s="80">
        <v>1.2923220593824967</v>
      </c>
      <c r="F24" s="80">
        <v>156.14398455049536</v>
      </c>
      <c r="G24" s="80">
        <f t="shared" si="0"/>
        <v>30.588456744616384</v>
      </c>
    </row>
    <row r="25" spans="1:7" x14ac:dyDescent="0.25">
      <c r="A25" s="103" t="s">
        <v>22</v>
      </c>
      <c r="B25" s="103" t="s">
        <v>222</v>
      </c>
      <c r="C25" s="103" t="s">
        <v>208</v>
      </c>
      <c r="D25" s="80">
        <v>0.10901667761813758</v>
      </c>
      <c r="E25" s="80">
        <v>0.71743965266465637</v>
      </c>
      <c r="F25" s="80">
        <v>253.5984990671729</v>
      </c>
      <c r="G25" s="80">
        <f t="shared" si="0"/>
        <v>27.646465817249549</v>
      </c>
    </row>
    <row r="26" spans="1:7" x14ac:dyDescent="0.25">
      <c r="A26" s="103" t="s">
        <v>23</v>
      </c>
      <c r="B26" s="103" t="s">
        <v>195</v>
      </c>
      <c r="C26" s="103" t="s">
        <v>208</v>
      </c>
      <c r="D26" s="80">
        <v>5.519026420623277E-2</v>
      </c>
      <c r="E26" s="80">
        <v>0.36186924121361408</v>
      </c>
      <c r="F26" s="80">
        <v>113.48617380745392</v>
      </c>
      <c r="G26" s="80">
        <f t="shared" si="0"/>
        <v>6.2633319161878349</v>
      </c>
    </row>
    <row r="27" spans="1:7" x14ac:dyDescent="0.25">
      <c r="A27" s="103" t="s">
        <v>213</v>
      </c>
      <c r="B27" s="103" t="s">
        <v>195</v>
      </c>
      <c r="C27" s="103" t="s">
        <v>208</v>
      </c>
      <c r="D27" s="80">
        <v>5.5384615384615381E-3</v>
      </c>
      <c r="E27" s="80">
        <v>3.6863603642533632E-2</v>
      </c>
      <c r="F27" s="80">
        <v>203.82498137087202</v>
      </c>
      <c r="G27" s="80">
        <f t="shared" si="0"/>
        <v>1.1288768199002142</v>
      </c>
    </row>
    <row r="28" spans="1:7" x14ac:dyDescent="0.25">
      <c r="A28" s="103" t="s">
        <v>32</v>
      </c>
      <c r="B28" s="103" t="s">
        <v>195</v>
      </c>
      <c r="C28" s="103" t="s">
        <v>208</v>
      </c>
      <c r="D28" s="80">
        <v>8.3909132341607517E-2</v>
      </c>
      <c r="E28" s="80">
        <v>0.55164226906606273</v>
      </c>
      <c r="F28" s="80">
        <v>186.1856238748112</v>
      </c>
      <c r="G28" s="80">
        <f t="shared" si="0"/>
        <v>15.622674153816293</v>
      </c>
    </row>
    <row r="29" spans="1:7" x14ac:dyDescent="0.25">
      <c r="A29" s="103" t="s">
        <v>33</v>
      </c>
      <c r="B29" s="103" t="s">
        <v>195</v>
      </c>
      <c r="C29" s="103" t="s">
        <v>208</v>
      </c>
      <c r="D29" s="80">
        <v>7.6278373292511803E-3</v>
      </c>
      <c r="E29" s="80">
        <v>5.0106106248885313E-2</v>
      </c>
      <c r="F29" s="80">
        <v>193.22340438621262</v>
      </c>
      <c r="G29" s="80">
        <f t="shared" si="0"/>
        <v>1.4738766968621488</v>
      </c>
    </row>
    <row r="30" spans="1:7" x14ac:dyDescent="0.25">
      <c r="A30" s="103" t="s">
        <v>34</v>
      </c>
      <c r="B30" s="103" t="s">
        <v>195</v>
      </c>
      <c r="C30" s="103" t="s">
        <v>208</v>
      </c>
      <c r="D30" s="80">
        <v>1.7195365270078439E-2</v>
      </c>
      <c r="E30" s="80">
        <v>0.11277693055593607</v>
      </c>
      <c r="F30" s="80">
        <v>166.93572807335414</v>
      </c>
      <c r="G30" s="80">
        <f t="shared" si="0"/>
        <v>2.8705208208478123</v>
      </c>
    </row>
    <row r="31" spans="1:7" x14ac:dyDescent="0.25">
      <c r="A31" s="103" t="s">
        <v>35</v>
      </c>
      <c r="B31" s="103" t="s">
        <v>195</v>
      </c>
      <c r="C31" s="103" t="s">
        <v>208</v>
      </c>
      <c r="D31" s="80">
        <v>6.260790362769047E-3</v>
      </c>
      <c r="E31" s="80">
        <v>4.0840463296455104E-2</v>
      </c>
      <c r="F31" s="80">
        <v>203.38912370354177</v>
      </c>
      <c r="G31" s="80">
        <f t="shared" si="0"/>
        <v>1.2733766655751759</v>
      </c>
    </row>
    <row r="32" spans="1:7" x14ac:dyDescent="0.25">
      <c r="A32" s="103" t="s">
        <v>36</v>
      </c>
      <c r="B32" s="103" t="s">
        <v>195</v>
      </c>
      <c r="C32" s="103" t="s">
        <v>208</v>
      </c>
      <c r="D32" s="80">
        <v>2.2212278613213291E-2</v>
      </c>
      <c r="E32" s="80">
        <v>0.14630570464069842</v>
      </c>
      <c r="F32" s="80">
        <v>190.9865182960063</v>
      </c>
      <c r="G32" s="80">
        <f t="shared" si="0"/>
        <v>4.2422457557584492</v>
      </c>
    </row>
    <row r="33" spans="1:7" x14ac:dyDescent="0.25">
      <c r="A33" s="103" t="s">
        <v>37</v>
      </c>
      <c r="B33" s="103" t="s">
        <v>195</v>
      </c>
      <c r="C33" s="103" t="s">
        <v>208</v>
      </c>
      <c r="D33" s="80">
        <v>2.2702874466315574E-2</v>
      </c>
      <c r="E33" s="80">
        <v>0.14974091081351143</v>
      </c>
      <c r="F33" s="80">
        <v>217.3977468543664</v>
      </c>
      <c r="G33" s="80">
        <f t="shared" si="0"/>
        <v>4.9355537560945324</v>
      </c>
    </row>
    <row r="34" spans="1:7" x14ac:dyDescent="0.25">
      <c r="A34" s="103" t="s">
        <v>38</v>
      </c>
      <c r="B34" s="103" t="s">
        <v>195</v>
      </c>
      <c r="C34" s="103" t="s">
        <v>208</v>
      </c>
      <c r="D34" s="80">
        <v>1.2426811777621598E-2</v>
      </c>
      <c r="E34" s="80">
        <v>8.1930626777753382E-2</v>
      </c>
      <c r="F34" s="80">
        <v>142.85075852028694</v>
      </c>
      <c r="G34" s="80">
        <f t="shared" si="0"/>
        <v>1.7751794884220806</v>
      </c>
    </row>
    <row r="35" spans="1:7" x14ac:dyDescent="0.25">
      <c r="A35" s="103" t="s">
        <v>39</v>
      </c>
      <c r="B35" s="103" t="s">
        <v>218</v>
      </c>
      <c r="C35" s="103" t="s">
        <v>208</v>
      </c>
      <c r="D35" s="80">
        <v>1.1027771970463384E-2</v>
      </c>
      <c r="E35" s="80">
        <v>7.2771691734583865E-2</v>
      </c>
      <c r="F35" s="80">
        <v>206.09426588435991</v>
      </c>
      <c r="G35" s="80">
        <f t="shared" si="0"/>
        <v>2.2727605685927723</v>
      </c>
    </row>
    <row r="36" spans="1:7" x14ac:dyDescent="0.25">
      <c r="A36" s="103" t="s">
        <v>40</v>
      </c>
      <c r="B36" s="103" t="s">
        <v>199</v>
      </c>
      <c r="C36" s="103" t="s">
        <v>208</v>
      </c>
      <c r="D36" s="80">
        <v>2.4641366559914606E-2</v>
      </c>
      <c r="E36" s="80">
        <v>0.16288454160061108</v>
      </c>
      <c r="F36" s="80">
        <v>213.72340873733089</v>
      </c>
      <c r="G36" s="80">
        <f t="shared" si="0"/>
        <v>5.2664368571310263</v>
      </c>
    </row>
    <row r="37" spans="1:7" x14ac:dyDescent="0.25">
      <c r="A37" s="103" t="s">
        <v>153</v>
      </c>
      <c r="B37" s="103" t="s">
        <v>199</v>
      </c>
      <c r="C37" s="103" t="s">
        <v>208</v>
      </c>
      <c r="D37" s="80">
        <v>1.1692307692307692E-3</v>
      </c>
      <c r="E37" s="80">
        <v>7.7823163245348782E-3</v>
      </c>
      <c r="F37" s="80">
        <v>42.396545608083898</v>
      </c>
      <c r="G37" s="80">
        <f t="shared" si="0"/>
        <v>4.9571345634067322E-2</v>
      </c>
    </row>
    <row r="38" spans="1:7" x14ac:dyDescent="0.25">
      <c r="A38" s="103" t="s">
        <v>41</v>
      </c>
      <c r="B38" s="103" t="s">
        <v>218</v>
      </c>
      <c r="C38" s="103" t="s">
        <v>208</v>
      </c>
      <c r="D38" s="80">
        <v>7.0745268727868002E-2</v>
      </c>
      <c r="E38" s="80">
        <v>0.4655877608264708</v>
      </c>
      <c r="F38" s="80">
        <v>202.27928799835064</v>
      </c>
      <c r="G38" s="80">
        <f t="shared" si="0"/>
        <v>14.31030258752512</v>
      </c>
    </row>
    <row r="39" spans="1:7" x14ac:dyDescent="0.25">
      <c r="A39" s="103" t="s">
        <v>42</v>
      </c>
      <c r="B39" s="103" t="s">
        <v>218</v>
      </c>
      <c r="C39" s="103" t="s">
        <v>208</v>
      </c>
      <c r="D39" s="80">
        <v>5.2593244515772991E-3</v>
      </c>
      <c r="E39" s="80">
        <v>3.4504256425623651E-2</v>
      </c>
      <c r="F39" s="80">
        <v>157.94747281505596</v>
      </c>
      <c r="G39" s="80">
        <f t="shared" si="0"/>
        <v>0.83069700584106454</v>
      </c>
    </row>
    <row r="40" spans="1:7" x14ac:dyDescent="0.25">
      <c r="A40" s="103" t="s">
        <v>43</v>
      </c>
      <c r="B40" s="103" t="s">
        <v>218</v>
      </c>
      <c r="C40" s="103" t="s">
        <v>208</v>
      </c>
      <c r="D40" s="80">
        <v>0.1508310533584426</v>
      </c>
      <c r="E40" s="80">
        <v>0.99244864228095309</v>
      </c>
      <c r="F40" s="80">
        <v>161.14907058920164</v>
      </c>
      <c r="G40" s="80">
        <f t="shared" si="0"/>
        <v>24.306284064703306</v>
      </c>
    </row>
    <row r="41" spans="1:7" x14ac:dyDescent="0.25">
      <c r="A41" s="103" t="s">
        <v>223</v>
      </c>
      <c r="B41" s="103" t="s">
        <v>200</v>
      </c>
      <c r="C41" s="103" t="s">
        <v>208</v>
      </c>
      <c r="D41" s="80">
        <v>4.9230769230769232E-3</v>
      </c>
      <c r="E41" s="80">
        <v>3.276764768225212E-2</v>
      </c>
      <c r="F41" s="80">
        <v>128.79399705286528</v>
      </c>
      <c r="G41" s="80">
        <f t="shared" si="0"/>
        <v>0.63406275472179829</v>
      </c>
    </row>
    <row r="42" spans="1:7" x14ac:dyDescent="0.25">
      <c r="A42" s="103" t="s">
        <v>44</v>
      </c>
      <c r="B42" s="103" t="s">
        <v>200</v>
      </c>
      <c r="C42" s="103" t="s">
        <v>208</v>
      </c>
      <c r="D42" s="80">
        <v>2.3249699121440002E-3</v>
      </c>
      <c r="E42" s="80">
        <v>1.5282146065576045E-2</v>
      </c>
      <c r="F42" s="80">
        <v>112.62114096517504</v>
      </c>
      <c r="G42" s="80">
        <f t="shared" si="0"/>
        <v>0.26184076421536007</v>
      </c>
    </row>
    <row r="43" spans="1:7" x14ac:dyDescent="0.25">
      <c r="A43" s="103" t="s">
        <v>45</v>
      </c>
      <c r="B43" s="103" t="s">
        <v>199</v>
      </c>
      <c r="C43" s="103" t="s">
        <v>208</v>
      </c>
      <c r="D43" s="80">
        <v>0.13593066689751077</v>
      </c>
      <c r="E43" s="80">
        <v>0.89413484733878001</v>
      </c>
      <c r="F43" s="80">
        <v>119.04654588654228</v>
      </c>
      <c r="G43" s="80">
        <f t="shared" si="0"/>
        <v>16.182076374202808</v>
      </c>
    </row>
    <row r="44" spans="1:7" x14ac:dyDescent="0.25">
      <c r="A44" s="103" t="s">
        <v>46</v>
      </c>
      <c r="B44" s="103" t="s">
        <v>199</v>
      </c>
      <c r="C44" s="103" t="s">
        <v>208</v>
      </c>
      <c r="D44" s="80">
        <v>7.8343007990624935E-2</v>
      </c>
      <c r="E44" s="80">
        <v>0.51543473071036217</v>
      </c>
      <c r="F44" s="80">
        <v>121.96938555076036</v>
      </c>
      <c r="G44" s="80">
        <f t="shared" si="0"/>
        <v>9.5554485468148336</v>
      </c>
    </row>
    <row r="45" spans="1:7" x14ac:dyDescent="0.25">
      <c r="A45" s="103" t="s">
        <v>47</v>
      </c>
      <c r="B45" s="103" t="s">
        <v>199</v>
      </c>
      <c r="C45" s="103" t="s">
        <v>208</v>
      </c>
      <c r="D45" s="80">
        <v>1.6497345961498881E-2</v>
      </c>
      <c r="E45" s="80">
        <v>0.10752272423558676</v>
      </c>
      <c r="F45" s="80">
        <v>136.67254075482597</v>
      </c>
      <c r="G45" s="80">
        <f t="shared" si="0"/>
        <v>2.2547341882694196</v>
      </c>
    </row>
    <row r="46" spans="1:7" x14ac:dyDescent="0.25">
      <c r="A46" s="103" t="s">
        <v>48</v>
      </c>
      <c r="B46" s="103" t="s">
        <v>199</v>
      </c>
      <c r="C46" s="103" t="s">
        <v>208</v>
      </c>
      <c r="D46" s="80">
        <v>7.1750380040437193E-3</v>
      </c>
      <c r="E46" s="80">
        <v>4.7253409506701691E-2</v>
      </c>
      <c r="F46" s="80">
        <v>163.47981033702177</v>
      </c>
      <c r="G46" s="80">
        <f t="shared" si="0"/>
        <v>1.1729738520619906</v>
      </c>
    </row>
    <row r="47" spans="1:7" x14ac:dyDescent="0.25">
      <c r="A47" s="103" t="s">
        <v>49</v>
      </c>
      <c r="B47" s="103" t="s">
        <v>199</v>
      </c>
      <c r="C47" s="103" t="s">
        <v>208</v>
      </c>
      <c r="D47" s="80">
        <v>4.5253298651040705E-2</v>
      </c>
      <c r="E47" s="80">
        <v>0.29739132827311576</v>
      </c>
      <c r="F47" s="80">
        <v>213.9127627297342</v>
      </c>
      <c r="G47" s="80">
        <f t="shared" si="0"/>
        <v>9.6802581370778711</v>
      </c>
    </row>
    <row r="48" spans="1:7" x14ac:dyDescent="0.25">
      <c r="A48" s="103" t="s">
        <v>50</v>
      </c>
      <c r="B48" s="103" t="s">
        <v>199</v>
      </c>
      <c r="C48" s="103" t="s">
        <v>208</v>
      </c>
      <c r="D48" s="80">
        <v>8.5652382422521443E-4</v>
      </c>
      <c r="E48" s="80">
        <v>5.5195145782785272E-3</v>
      </c>
      <c r="F48" s="80">
        <v>51.272230752878102</v>
      </c>
      <c r="G48" s="80">
        <f t="shared" si="0"/>
        <v>4.3915887161012794E-2</v>
      </c>
    </row>
    <row r="49" spans="1:7" x14ac:dyDescent="0.25">
      <c r="A49" s="103" t="s">
        <v>51</v>
      </c>
      <c r="B49" s="103" t="s">
        <v>199</v>
      </c>
      <c r="C49" s="103" t="s">
        <v>208</v>
      </c>
      <c r="D49" s="80">
        <v>1.9853662295472439E-2</v>
      </c>
      <c r="E49" s="80">
        <v>0.13138033791549214</v>
      </c>
      <c r="F49" s="80">
        <v>84.528657324125561</v>
      </c>
      <c r="G49" s="80">
        <f t="shared" si="0"/>
        <v>1.6782034168029019</v>
      </c>
    </row>
    <row r="50" spans="1:7" x14ac:dyDescent="0.25">
      <c r="A50" s="103" t="s">
        <v>52</v>
      </c>
      <c r="B50" s="103" t="s">
        <v>217</v>
      </c>
      <c r="C50" s="103" t="s">
        <v>208</v>
      </c>
      <c r="D50" s="80">
        <v>3.2156084924821318E-2</v>
      </c>
      <c r="E50" s="80">
        <v>0.20952406427319825</v>
      </c>
      <c r="F50" s="80">
        <v>920.98166402020786</v>
      </c>
      <c r="G50" s="80">
        <f t="shared" si="0"/>
        <v>29.615164602437059</v>
      </c>
    </row>
    <row r="51" spans="1:7" x14ac:dyDescent="0.25">
      <c r="A51" s="103" t="s">
        <v>53</v>
      </c>
      <c r="B51" s="103" t="s">
        <v>199</v>
      </c>
      <c r="C51" s="103" t="s">
        <v>208</v>
      </c>
      <c r="D51" s="80">
        <v>5.9356050817964912E-2</v>
      </c>
      <c r="E51" s="80">
        <v>0.39012186177786445</v>
      </c>
      <c r="F51" s="80">
        <v>181.79281233888662</v>
      </c>
      <c r="G51" s="80">
        <f t="shared" si="0"/>
        <v>10.790503407527712</v>
      </c>
    </row>
    <row r="52" spans="1:7" x14ac:dyDescent="0.25">
      <c r="A52" s="103" t="s">
        <v>54</v>
      </c>
      <c r="B52" s="103" t="s">
        <v>199</v>
      </c>
      <c r="C52" s="103" t="s">
        <v>208</v>
      </c>
      <c r="D52" s="80">
        <v>7.3205154843564962E-2</v>
      </c>
      <c r="E52" s="80">
        <v>0.48718851613074438</v>
      </c>
      <c r="F52" s="80">
        <v>170.02976064037915</v>
      </c>
      <c r="G52" s="80">
        <f t="shared" si="0"/>
        <v>12.447054955693243</v>
      </c>
    </row>
    <row r="53" spans="1:7" x14ac:dyDescent="0.25">
      <c r="A53" s="103" t="s">
        <v>55</v>
      </c>
      <c r="B53" s="103" t="s">
        <v>200</v>
      </c>
      <c r="C53" s="103" t="s">
        <v>208</v>
      </c>
      <c r="D53" s="80">
        <v>6.1891353148238022E-2</v>
      </c>
      <c r="E53" s="80">
        <v>0.40020212059559385</v>
      </c>
      <c r="F53" s="80">
        <v>97.925935351408242</v>
      </c>
      <c r="G53" s="80">
        <f t="shared" si="0"/>
        <v>6.0607686472055331</v>
      </c>
    </row>
    <row r="54" spans="1:7" x14ac:dyDescent="0.25">
      <c r="A54" s="103" t="s">
        <v>56</v>
      </c>
      <c r="B54" s="103" t="s">
        <v>199</v>
      </c>
      <c r="C54" s="103" t="s">
        <v>208</v>
      </c>
      <c r="D54" s="80">
        <v>2.4253270288532715E-3</v>
      </c>
      <c r="E54" s="80">
        <v>1.5994037906774651E-2</v>
      </c>
      <c r="F54" s="80">
        <v>205.9692138575233</v>
      </c>
      <c r="G54" s="80">
        <f t="shared" si="0"/>
        <v>0.49954270148031105</v>
      </c>
    </row>
    <row r="55" spans="1:7" x14ac:dyDescent="0.25">
      <c r="A55" s="103" t="s">
        <v>57</v>
      </c>
      <c r="B55" s="103" t="s">
        <v>201</v>
      </c>
      <c r="C55" s="103" t="s">
        <v>208</v>
      </c>
      <c r="D55" s="80">
        <v>2.5265406381324025E-2</v>
      </c>
      <c r="E55" s="80">
        <v>0.16631927280897038</v>
      </c>
      <c r="F55" s="80">
        <v>144.12466965108862</v>
      </c>
      <c r="G55" s="80">
        <f t="shared" si="0"/>
        <v>3.6413683483088315</v>
      </c>
    </row>
    <row r="56" spans="1:7" x14ac:dyDescent="0.25">
      <c r="A56" s="103" t="s">
        <v>58</v>
      </c>
      <c r="B56" s="103" t="s">
        <v>201</v>
      </c>
      <c r="C56" s="103" t="s">
        <v>208</v>
      </c>
      <c r="D56" s="80">
        <v>0.144026816909269</v>
      </c>
      <c r="E56" s="80">
        <v>0.95833970535590862</v>
      </c>
      <c r="F56" s="80">
        <v>246.22676192427127</v>
      </c>
      <c r="G56" s="80">
        <f t="shared" si="0"/>
        <v>35.463256757829186</v>
      </c>
    </row>
    <row r="57" spans="1:7" x14ac:dyDescent="0.25">
      <c r="A57" s="103" t="s">
        <v>59</v>
      </c>
      <c r="B57" s="103" t="s">
        <v>207</v>
      </c>
      <c r="C57" s="103" t="s">
        <v>208</v>
      </c>
      <c r="D57" s="80">
        <v>7.4319332799831175E-2</v>
      </c>
      <c r="E57" s="80">
        <v>0.48015874692805094</v>
      </c>
      <c r="F57" s="80">
        <v>95.077212544861226</v>
      </c>
      <c r="G57" s="80">
        <f t="shared" si="0"/>
        <v>7.0660750008018249</v>
      </c>
    </row>
    <row r="58" spans="1:7" x14ac:dyDescent="0.25">
      <c r="A58" s="103" t="s">
        <v>60</v>
      </c>
      <c r="B58" s="103" t="s">
        <v>201</v>
      </c>
      <c r="C58" s="103" t="s">
        <v>208</v>
      </c>
      <c r="D58" s="80">
        <v>0.28787137942868146</v>
      </c>
      <c r="E58" s="80">
        <v>1.8975408469313613</v>
      </c>
      <c r="F58" s="80">
        <v>285.64986485577947</v>
      </c>
      <c r="G58" s="80">
        <f t="shared" si="0"/>
        <v>82.230420629649672</v>
      </c>
    </row>
    <row r="59" spans="1:7" x14ac:dyDescent="0.25">
      <c r="A59" s="103" t="s">
        <v>61</v>
      </c>
      <c r="B59" s="103" t="s">
        <v>201</v>
      </c>
      <c r="C59" s="103" t="s">
        <v>208</v>
      </c>
      <c r="D59" s="80">
        <v>3.6413732062518994E-2</v>
      </c>
      <c r="E59" s="80">
        <v>0.24027195029927104</v>
      </c>
      <c r="F59" s="80">
        <v>299.81108144556043</v>
      </c>
      <c r="G59" s="80">
        <f t="shared" si="0"/>
        <v>10.917240389132697</v>
      </c>
    </row>
    <row r="60" spans="1:7" x14ac:dyDescent="0.25">
      <c r="A60" s="103" t="s">
        <v>62</v>
      </c>
      <c r="B60" s="103" t="s">
        <v>201</v>
      </c>
      <c r="C60" s="103" t="s">
        <v>208</v>
      </c>
      <c r="D60" s="80">
        <v>0.22429646316756488</v>
      </c>
      <c r="E60" s="80">
        <v>1.4779769567162606</v>
      </c>
      <c r="F60" s="80">
        <v>262.09427570113741</v>
      </c>
      <c r="G60" s="80">
        <f t="shared" si="0"/>
        <v>58.78681905622976</v>
      </c>
    </row>
    <row r="61" spans="1:7" x14ac:dyDescent="0.25">
      <c r="A61" s="103" t="s">
        <v>63</v>
      </c>
      <c r="B61" s="103" t="s">
        <v>201</v>
      </c>
      <c r="C61" s="103" t="s">
        <v>208</v>
      </c>
      <c r="D61" s="80">
        <v>0.38677501221389304</v>
      </c>
      <c r="E61" s="80">
        <v>2.5437883553856078</v>
      </c>
      <c r="F61" s="80">
        <v>280.3802207230504</v>
      </c>
      <c r="G61" s="80">
        <f t="shared" si="0"/>
        <v>108.44406329469184</v>
      </c>
    </row>
    <row r="62" spans="1:7" x14ac:dyDescent="0.25">
      <c r="A62" s="103" t="s">
        <v>64</v>
      </c>
      <c r="B62" s="103" t="s">
        <v>201</v>
      </c>
      <c r="C62" s="103" t="s">
        <v>208</v>
      </c>
      <c r="D62" s="80">
        <v>0.16815692010230465</v>
      </c>
      <c r="E62" s="80">
        <v>1.1074874987279988</v>
      </c>
      <c r="F62" s="80">
        <v>271.3685802129134</v>
      </c>
      <c r="G62" s="80">
        <f t="shared" si="0"/>
        <v>45.632504661138732</v>
      </c>
    </row>
    <row r="63" spans="1:7" x14ac:dyDescent="0.25">
      <c r="A63" s="103" t="s">
        <v>65</v>
      </c>
      <c r="B63" s="103" t="s">
        <v>201</v>
      </c>
      <c r="C63" s="103" t="s">
        <v>208</v>
      </c>
      <c r="D63" s="80">
        <v>1.4326836737601168E-2</v>
      </c>
      <c r="E63" s="80">
        <v>9.4526535764424074E-2</v>
      </c>
      <c r="F63" s="80">
        <v>257.65072193480847</v>
      </c>
      <c r="G63" s="80">
        <f t="shared" si="0"/>
        <v>3.6913198284850774</v>
      </c>
    </row>
    <row r="64" spans="1:7" x14ac:dyDescent="0.25">
      <c r="A64" s="103" t="s">
        <v>66</v>
      </c>
      <c r="B64" s="103" t="s">
        <v>201</v>
      </c>
      <c r="C64" s="103" t="s">
        <v>208</v>
      </c>
      <c r="D64" s="80">
        <v>4.9682076995185204E-2</v>
      </c>
      <c r="E64" s="80">
        <v>0.32728654517664652</v>
      </c>
      <c r="F64" s="80">
        <v>260.07889334440722</v>
      </c>
      <c r="G64" s="80">
        <f t="shared" si="0"/>
        <v>12.921259603959401</v>
      </c>
    </row>
    <row r="65" spans="1:7" x14ac:dyDescent="0.25">
      <c r="A65" s="103" t="s">
        <v>67</v>
      </c>
      <c r="B65" s="103" t="s">
        <v>201</v>
      </c>
      <c r="C65" s="103" t="s">
        <v>208</v>
      </c>
      <c r="D65" s="80">
        <v>0.11534929404361197</v>
      </c>
      <c r="E65" s="80">
        <v>0.760581095799028</v>
      </c>
      <c r="F65" s="80">
        <v>304.05181632960517</v>
      </c>
      <c r="G65" s="80">
        <f t="shared" si="0"/>
        <v>35.072162366297924</v>
      </c>
    </row>
    <row r="66" spans="1:7" x14ac:dyDescent="0.25">
      <c r="A66" s="103" t="s">
        <v>68</v>
      </c>
      <c r="B66" s="103" t="s">
        <v>201</v>
      </c>
      <c r="C66" s="103" t="s">
        <v>208</v>
      </c>
      <c r="D66" s="80">
        <v>9.8885492187923058E-2</v>
      </c>
      <c r="E66" s="80">
        <v>0.65220555141240388</v>
      </c>
      <c r="F66" s="80">
        <v>292.21792416203175</v>
      </c>
      <c r="G66" s="80">
        <f t="shared" si="0"/>
        <v>28.896113256895681</v>
      </c>
    </row>
    <row r="67" spans="1:7" x14ac:dyDescent="0.25">
      <c r="A67" s="103" t="s">
        <v>69</v>
      </c>
      <c r="B67" s="103" t="s">
        <v>201</v>
      </c>
      <c r="C67" s="103" t="s">
        <v>208</v>
      </c>
      <c r="D67" s="80">
        <v>0.25752240996401254</v>
      </c>
      <c r="E67" s="80">
        <v>1.6935740141221305</v>
      </c>
      <c r="F67" s="80">
        <v>308.23491478374177</v>
      </c>
      <c r="G67" s="80">
        <f t="shared" ref="G67:G132" si="4">D67*F67</f>
        <v>79.377398090161222</v>
      </c>
    </row>
    <row r="68" spans="1:7" x14ac:dyDescent="0.25">
      <c r="A68" s="103" t="s">
        <v>70</v>
      </c>
      <c r="B68" s="103" t="s">
        <v>201</v>
      </c>
      <c r="C68" s="103" t="s">
        <v>208</v>
      </c>
      <c r="D68" s="80">
        <v>2.8825542390862016E-2</v>
      </c>
      <c r="E68" s="80">
        <v>0.18989988273343233</v>
      </c>
      <c r="F68" s="80">
        <v>293.07410986927033</v>
      </c>
      <c r="G68" s="80">
        <f t="shared" si="4"/>
        <v>8.448020177700803</v>
      </c>
    </row>
    <row r="69" spans="1:7" x14ac:dyDescent="0.25">
      <c r="A69" s="103" t="s">
        <v>71</v>
      </c>
      <c r="B69" s="103" t="s">
        <v>201</v>
      </c>
      <c r="C69" s="103" t="s">
        <v>208</v>
      </c>
      <c r="D69" s="80">
        <v>1.3052338818678642E-3</v>
      </c>
      <c r="E69" s="80">
        <v>8.4110415090315836E-3</v>
      </c>
      <c r="F69" s="80">
        <v>106.07462953562543</v>
      </c>
      <c r="G69" s="80">
        <f t="shared" si="4"/>
        <v>0.13845220047647999</v>
      </c>
    </row>
    <row r="70" spans="1:7" x14ac:dyDescent="0.25">
      <c r="A70" s="103" t="s">
        <v>72</v>
      </c>
      <c r="B70" s="103" t="s">
        <v>201</v>
      </c>
      <c r="C70" s="103" t="s">
        <v>208</v>
      </c>
      <c r="D70" s="80">
        <v>0.31697299498342074</v>
      </c>
      <c r="E70" s="80">
        <v>2.0902626779178219</v>
      </c>
      <c r="F70" s="80">
        <v>310.89430266424375</v>
      </c>
      <c r="G70" s="80">
        <f t="shared" si="4"/>
        <v>98.545098238767423</v>
      </c>
    </row>
    <row r="71" spans="1:7" x14ac:dyDescent="0.25">
      <c r="A71" s="103" t="s">
        <v>73</v>
      </c>
      <c r="B71" s="103" t="s">
        <v>203</v>
      </c>
      <c r="C71" s="103" t="s">
        <v>208</v>
      </c>
      <c r="D71" s="80">
        <v>2.9045687991848582E-3</v>
      </c>
      <c r="E71" s="80">
        <v>1.9225713801106253E-2</v>
      </c>
      <c r="F71" s="80">
        <v>48.178273400468441</v>
      </c>
      <c r="G71" s="80">
        <f t="shared" si="4"/>
        <v>0.13993710971759843</v>
      </c>
    </row>
    <row r="72" spans="1:7" x14ac:dyDescent="0.25">
      <c r="A72" s="103" t="s">
        <v>74</v>
      </c>
      <c r="B72" s="103" t="s">
        <v>203</v>
      </c>
      <c r="C72" s="103" t="s">
        <v>208</v>
      </c>
      <c r="D72" s="80">
        <v>2.7619024678425433E-2</v>
      </c>
      <c r="E72" s="80">
        <v>0.18099081377510967</v>
      </c>
      <c r="F72" s="80">
        <v>156.15365119947154</v>
      </c>
      <c r="G72" s="80">
        <f t="shared" si="4"/>
        <v>4.3128115461044416</v>
      </c>
    </row>
    <row r="73" spans="1:7" x14ac:dyDescent="0.25">
      <c r="A73" s="103" t="s">
        <v>154</v>
      </c>
      <c r="B73" s="103" t="s">
        <v>203</v>
      </c>
      <c r="C73" s="103" t="s">
        <v>208</v>
      </c>
      <c r="D73" s="80">
        <v>9.8461538461538456E-4</v>
      </c>
      <c r="E73" s="80">
        <v>6.5535295364504238E-3</v>
      </c>
      <c r="F73" s="80">
        <v>68.608291829320365</v>
      </c>
      <c r="G73" s="80">
        <f t="shared" si="4"/>
        <v>6.7552779647330821E-2</v>
      </c>
    </row>
    <row r="74" spans="1:7" x14ac:dyDescent="0.25">
      <c r="A74" s="103" t="s">
        <v>75</v>
      </c>
      <c r="B74" s="103" t="s">
        <v>203</v>
      </c>
      <c r="C74" s="103" t="s">
        <v>208</v>
      </c>
      <c r="D74" s="80">
        <v>4.2933428159631956E-2</v>
      </c>
      <c r="E74" s="80">
        <v>0.28231151596803827</v>
      </c>
      <c r="F74" s="80">
        <v>125.67922140505587</v>
      </c>
      <c r="G74" s="80">
        <f t="shared" si="4"/>
        <v>5.3958398233524454</v>
      </c>
    </row>
    <row r="75" spans="1:7" x14ac:dyDescent="0.25">
      <c r="A75" s="103" t="s">
        <v>76</v>
      </c>
      <c r="B75" s="103" t="s">
        <v>203</v>
      </c>
      <c r="C75" s="103" t="s">
        <v>208</v>
      </c>
      <c r="D75" s="80">
        <v>2.9175627911043663E-3</v>
      </c>
      <c r="E75" s="80">
        <v>1.8801030284371027E-2</v>
      </c>
      <c r="F75" s="80">
        <v>45.903548146883281</v>
      </c>
      <c r="G75" s="80">
        <f t="shared" si="4"/>
        <v>0.13392648405301444</v>
      </c>
    </row>
    <row r="76" spans="1:7" x14ac:dyDescent="0.25">
      <c r="A76" s="103" t="s">
        <v>77</v>
      </c>
      <c r="B76" s="103" t="s">
        <v>203</v>
      </c>
      <c r="C76" s="103" t="s">
        <v>208</v>
      </c>
      <c r="D76" s="80">
        <v>8.6080371819902525E-4</v>
      </c>
      <c r="E76" s="80">
        <v>5.5470945900818226E-3</v>
      </c>
      <c r="F76" s="80">
        <v>46.578368087375964</v>
      </c>
      <c r="G76" s="80">
        <f t="shared" si="4"/>
        <v>4.0094832437256048E-2</v>
      </c>
    </row>
    <row r="77" spans="1:7" x14ac:dyDescent="0.25">
      <c r="A77" s="103" t="s">
        <v>78</v>
      </c>
      <c r="B77" s="103" t="s">
        <v>203</v>
      </c>
      <c r="C77" s="103" t="s">
        <v>208</v>
      </c>
      <c r="D77" s="80">
        <v>9.4055260315210054E-3</v>
      </c>
      <c r="E77" s="80">
        <v>6.2174396819220171E-2</v>
      </c>
      <c r="F77" s="80">
        <v>165.26953818822369</v>
      </c>
      <c r="G77" s="80">
        <f t="shared" si="4"/>
        <v>1.5544469436467929</v>
      </c>
    </row>
    <row r="78" spans="1:7" x14ac:dyDescent="0.25">
      <c r="A78" s="103" t="s">
        <v>79</v>
      </c>
      <c r="B78" s="103" t="s">
        <v>203</v>
      </c>
      <c r="C78" s="103" t="s">
        <v>208</v>
      </c>
      <c r="D78" s="80">
        <v>3.1230135715803319E-2</v>
      </c>
      <c r="E78" s="80">
        <v>0.20546047461474773</v>
      </c>
      <c r="F78" s="80">
        <v>156.72556189961858</v>
      </c>
      <c r="G78" s="80">
        <f t="shared" si="4"/>
        <v>4.8945605682606219</v>
      </c>
    </row>
    <row r="79" spans="1:7" x14ac:dyDescent="0.25">
      <c r="A79" s="103" t="s">
        <v>80</v>
      </c>
      <c r="B79" s="103" t="s">
        <v>203</v>
      </c>
      <c r="C79" s="103" t="s">
        <v>208</v>
      </c>
      <c r="D79" s="80">
        <v>4.7001329527781299E-3</v>
      </c>
      <c r="E79" s="80">
        <v>3.062701390108058E-2</v>
      </c>
      <c r="F79" s="80">
        <v>90.061403476687019</v>
      </c>
      <c r="G79" s="80">
        <f t="shared" si="4"/>
        <v>0.42330057025422352</v>
      </c>
    </row>
    <row r="80" spans="1:7" x14ac:dyDescent="0.25">
      <c r="A80" s="103" t="s">
        <v>81</v>
      </c>
      <c r="B80" s="103" t="s">
        <v>203</v>
      </c>
      <c r="C80" s="103" t="s">
        <v>208</v>
      </c>
      <c r="D80" s="80">
        <v>4.7159998501368882E-3</v>
      </c>
      <c r="E80" s="80">
        <v>3.1003025083809629E-2</v>
      </c>
      <c r="F80" s="80">
        <v>164.77596905633817</v>
      </c>
      <c r="G80" s="80">
        <f t="shared" si="4"/>
        <v>0.77708344537585139</v>
      </c>
    </row>
    <row r="81" spans="1:7" x14ac:dyDescent="0.25">
      <c r="A81" s="103" t="s">
        <v>82</v>
      </c>
      <c r="B81" s="103" t="s">
        <v>203</v>
      </c>
      <c r="C81" s="103" t="s">
        <v>208</v>
      </c>
      <c r="D81" s="80">
        <v>2.736865270659652E-3</v>
      </c>
      <c r="E81" s="80">
        <v>1.7636599628568114E-2</v>
      </c>
      <c r="F81" s="80">
        <v>-0.63987956108144317</v>
      </c>
      <c r="G81" s="80">
        <f t="shared" si="4"/>
        <v>-1.7512641481287432E-3</v>
      </c>
    </row>
    <row r="82" spans="1:7" x14ac:dyDescent="0.25">
      <c r="A82" s="103" t="s">
        <v>83</v>
      </c>
      <c r="B82" s="103" t="s">
        <v>203</v>
      </c>
      <c r="C82" s="103" t="s">
        <v>208</v>
      </c>
      <c r="D82" s="80">
        <v>8.865111538529433E-3</v>
      </c>
      <c r="E82" s="80">
        <v>5.8053136957783177E-2</v>
      </c>
      <c r="F82" s="80">
        <v>92.665275354677362</v>
      </c>
      <c r="G82" s="80">
        <f t="shared" si="4"/>
        <v>0.82148800176775738</v>
      </c>
    </row>
    <row r="83" spans="1:7" x14ac:dyDescent="0.25">
      <c r="A83" s="103" t="s">
        <v>84</v>
      </c>
      <c r="B83" s="103" t="s">
        <v>203</v>
      </c>
      <c r="C83" s="103" t="s">
        <v>208</v>
      </c>
      <c r="D83" s="80">
        <v>1.9017329055625296E-2</v>
      </c>
      <c r="E83" s="80">
        <v>0.12513053364261939</v>
      </c>
      <c r="F83" s="80">
        <v>110.47863254402489</v>
      </c>
      <c r="G83" s="80">
        <f t="shared" si="4"/>
        <v>2.101008508705235</v>
      </c>
    </row>
    <row r="84" spans="1:7" x14ac:dyDescent="0.25">
      <c r="A84" s="103" t="s">
        <v>85</v>
      </c>
      <c r="B84" s="103" t="s">
        <v>203</v>
      </c>
      <c r="C84" s="103" t="s">
        <v>208</v>
      </c>
      <c r="D84" s="80">
        <v>5.0678095822275643E-3</v>
      </c>
      <c r="E84" s="80">
        <v>3.3439590472011928E-2</v>
      </c>
      <c r="F84" s="80">
        <v>148.05573708055942</v>
      </c>
      <c r="G84" s="80">
        <f t="shared" si="4"/>
        <v>0.75031828308062398</v>
      </c>
    </row>
    <row r="85" spans="1:7" x14ac:dyDescent="0.25">
      <c r="A85" s="103" t="s">
        <v>86</v>
      </c>
      <c r="B85" s="103" t="s">
        <v>203</v>
      </c>
      <c r="C85" s="103" t="s">
        <v>208</v>
      </c>
      <c r="D85" s="80">
        <v>1.8256995631840836E-3</v>
      </c>
      <c r="E85" s="80">
        <v>1.1764967966497156E-2</v>
      </c>
      <c r="F85" s="80">
        <v>36.227093841697979</v>
      </c>
      <c r="G85" s="80">
        <f t="shared" si="4"/>
        <v>6.6139789402216806E-2</v>
      </c>
    </row>
    <row r="86" spans="1:7" x14ac:dyDescent="0.25">
      <c r="A86" s="103" t="s">
        <v>87</v>
      </c>
      <c r="B86" s="103" t="s">
        <v>203</v>
      </c>
      <c r="C86" s="103" t="s">
        <v>208</v>
      </c>
      <c r="D86" s="80">
        <v>4.8205315929778211E-2</v>
      </c>
      <c r="E86" s="80">
        <v>0.317131385952932</v>
      </c>
      <c r="F86" s="80">
        <v>147.20758838034445</v>
      </c>
      <c r="G86" s="80">
        <f t="shared" si="4"/>
        <v>7.0961883051352519</v>
      </c>
    </row>
    <row r="87" spans="1:7" x14ac:dyDescent="0.25">
      <c r="A87" s="103" t="s">
        <v>88</v>
      </c>
      <c r="B87" s="103" t="s">
        <v>203</v>
      </c>
      <c r="C87" s="103" t="s">
        <v>208</v>
      </c>
      <c r="D87" s="80">
        <v>4.7393860679357394E-3</v>
      </c>
      <c r="E87" s="80">
        <v>3.117980063541493E-2</v>
      </c>
      <c r="F87" s="80">
        <v>206.00337748858226</v>
      </c>
      <c r="G87" s="80">
        <f t="shared" si="4"/>
        <v>0.9763295372170937</v>
      </c>
    </row>
    <row r="88" spans="1:7" x14ac:dyDescent="0.25">
      <c r="A88" s="103" t="s">
        <v>89</v>
      </c>
      <c r="B88" s="103" t="s">
        <v>203</v>
      </c>
      <c r="C88" s="103" t="s">
        <v>208</v>
      </c>
      <c r="D88" s="80">
        <v>1.1803453125631849E-3</v>
      </c>
      <c r="E88" s="80">
        <v>7.6062486247693529E-3</v>
      </c>
      <c r="F88" s="80">
        <v>270.57957859131079</v>
      </c>
      <c r="G88" s="80">
        <f t="shared" si="4"/>
        <v>0.3193773372655756</v>
      </c>
    </row>
    <row r="89" spans="1:7" x14ac:dyDescent="0.25">
      <c r="A89" s="103" t="s">
        <v>90</v>
      </c>
      <c r="B89" s="103" t="s">
        <v>203</v>
      </c>
      <c r="C89" s="103" t="s">
        <v>208</v>
      </c>
      <c r="D89" s="80">
        <v>2.2139599763178106E-3</v>
      </c>
      <c r="E89" s="80">
        <v>1.426695209098844E-2</v>
      </c>
      <c r="F89" s="80">
        <v>42.258580272988155</v>
      </c>
      <c r="G89" s="80">
        <f t="shared" si="4"/>
        <v>9.3558805380409157E-2</v>
      </c>
    </row>
    <row r="90" spans="1:7" x14ac:dyDescent="0.25">
      <c r="A90" s="103" t="s">
        <v>155</v>
      </c>
      <c r="B90" s="103" t="s">
        <v>203</v>
      </c>
      <c r="C90" s="103" t="s">
        <v>208</v>
      </c>
      <c r="D90" s="80">
        <v>7.3846153846153842E-4</v>
      </c>
      <c r="E90" s="80">
        <v>4.9151471523378176E-3</v>
      </c>
      <c r="F90" s="80">
        <v>0</v>
      </c>
      <c r="G90" s="80">
        <f t="shared" si="4"/>
        <v>0</v>
      </c>
    </row>
    <row r="91" spans="1:7" x14ac:dyDescent="0.25">
      <c r="A91" s="103" t="s">
        <v>156</v>
      </c>
      <c r="B91" s="103" t="s">
        <v>203</v>
      </c>
      <c r="C91" s="103" t="s">
        <v>208</v>
      </c>
      <c r="D91" s="80">
        <v>3.569230769230769E-3</v>
      </c>
      <c r="E91" s="80">
        <v>2.3756544569632783E-2</v>
      </c>
      <c r="F91" s="80">
        <v>34.791716259558342</v>
      </c>
      <c r="G91" s="80">
        <f t="shared" si="4"/>
        <v>0.12417966418796207</v>
      </c>
    </row>
    <row r="92" spans="1:7" x14ac:dyDescent="0.25">
      <c r="A92" s="103" t="s">
        <v>157</v>
      </c>
      <c r="B92" s="103" t="s">
        <v>203</v>
      </c>
      <c r="C92" s="103" t="s">
        <v>208</v>
      </c>
      <c r="D92" s="80">
        <v>9.7230769230769246E-3</v>
      </c>
      <c r="E92" s="80">
        <v>6.4716104172447941E-2</v>
      </c>
      <c r="F92" s="80">
        <v>89.264919103775071</v>
      </c>
      <c r="G92" s="80">
        <f t="shared" si="4"/>
        <v>0.86792967497824391</v>
      </c>
    </row>
    <row r="93" spans="1:7" x14ac:dyDescent="0.25">
      <c r="A93" s="103" t="s">
        <v>158</v>
      </c>
      <c r="B93" s="103" t="s">
        <v>203</v>
      </c>
      <c r="C93" s="103" t="s">
        <v>208</v>
      </c>
      <c r="D93" s="80">
        <v>2.1538461538461538E-3</v>
      </c>
      <c r="E93" s="80">
        <v>1.4335845860985304E-2</v>
      </c>
      <c r="F93" s="80">
        <v>48.265765907948804</v>
      </c>
      <c r="G93" s="80">
        <f t="shared" si="4"/>
        <v>0.10395703426327434</v>
      </c>
    </row>
    <row r="94" spans="1:7" x14ac:dyDescent="0.25">
      <c r="A94" s="103" t="s">
        <v>91</v>
      </c>
      <c r="B94" s="103" t="s">
        <v>203</v>
      </c>
      <c r="C94" s="103" t="s">
        <v>208</v>
      </c>
      <c r="D94" s="80">
        <v>1.8706771726063647E-2</v>
      </c>
      <c r="E94" s="80">
        <v>0.12279032970472414</v>
      </c>
      <c r="F94" s="80">
        <v>171.72453363629728</v>
      </c>
      <c r="G94" s="80">
        <f t="shared" si="4"/>
        <v>3.2124116504989519</v>
      </c>
    </row>
    <row r="95" spans="1:7" x14ac:dyDescent="0.25">
      <c r="A95" s="103" t="s">
        <v>99</v>
      </c>
      <c r="B95" s="103" t="s">
        <v>259</v>
      </c>
      <c r="C95" s="103" t="s">
        <v>208</v>
      </c>
      <c r="D95" s="80">
        <v>0.53474429139719326</v>
      </c>
      <c r="E95" s="80">
        <v>3.5076531880410053</v>
      </c>
      <c r="F95" s="80">
        <v>127.11749433496234</v>
      </c>
      <c r="G95" s="80">
        <f t="shared" si="4"/>
        <v>67.975354432336161</v>
      </c>
    </row>
    <row r="96" spans="1:7" x14ac:dyDescent="0.25">
      <c r="A96" s="103" t="s">
        <v>100</v>
      </c>
      <c r="B96" s="103" t="s">
        <v>259</v>
      </c>
      <c r="C96" s="103" t="s">
        <v>208</v>
      </c>
      <c r="D96" s="80">
        <v>0.38043146577058085</v>
      </c>
      <c r="E96" s="80">
        <v>2.5051783124270059</v>
      </c>
      <c r="F96" s="80">
        <v>109.00271215603033</v>
      </c>
      <c r="G96" s="80">
        <f t="shared" si="4"/>
        <v>41.468061558487328</v>
      </c>
    </row>
    <row r="97" spans="1:7" x14ac:dyDescent="0.25">
      <c r="A97" s="103" t="s">
        <v>101</v>
      </c>
      <c r="B97" s="103" t="s">
        <v>227</v>
      </c>
      <c r="C97" s="103" t="s">
        <v>208</v>
      </c>
      <c r="D97" s="80">
        <v>0.19740100054803139</v>
      </c>
      <c r="E97" s="80">
        <v>1.2959389157035257</v>
      </c>
      <c r="F97" s="80">
        <v>215.58792509989621</v>
      </c>
      <c r="G97" s="80">
        <f t="shared" si="4"/>
        <v>42.557272120793563</v>
      </c>
    </row>
    <row r="98" spans="1:7" x14ac:dyDescent="0.25">
      <c r="A98" s="103" t="s">
        <v>214</v>
      </c>
      <c r="B98" s="103" t="s">
        <v>198</v>
      </c>
      <c r="C98" s="103" t="s">
        <v>208</v>
      </c>
      <c r="D98" s="80">
        <v>0.95760013360046892</v>
      </c>
      <c r="E98" s="80">
        <v>6.2872086629026205</v>
      </c>
      <c r="F98" s="80">
        <v>126.86082932800593</v>
      </c>
      <c r="G98" s="80">
        <f t="shared" si="4"/>
        <v>121.48194711316476</v>
      </c>
    </row>
    <row r="99" spans="1:7" x14ac:dyDescent="0.25">
      <c r="A99" s="103" t="s">
        <v>103</v>
      </c>
      <c r="B99" s="103" t="s">
        <v>198</v>
      </c>
      <c r="C99" s="103" t="s">
        <v>208</v>
      </c>
      <c r="D99" s="80">
        <v>0.22284367310777675</v>
      </c>
      <c r="E99" s="80">
        <v>1.4620186534133333</v>
      </c>
      <c r="F99" s="80">
        <v>156.92745052377245</v>
      </c>
      <c r="G99" s="80">
        <f t="shared" si="4"/>
        <v>34.970289486156361</v>
      </c>
    </row>
    <row r="100" spans="1:7" x14ac:dyDescent="0.25">
      <c r="A100" s="103" t="s">
        <v>121</v>
      </c>
      <c r="B100" s="103" t="s">
        <v>205</v>
      </c>
      <c r="C100" s="103" t="s">
        <v>208</v>
      </c>
      <c r="D100" s="80">
        <v>0.31141190175934774</v>
      </c>
      <c r="E100" s="80">
        <v>2.0503461260058806</v>
      </c>
      <c r="F100" s="80">
        <v>102.91564454464049</v>
      </c>
      <c r="G100" s="80">
        <f t="shared" si="4"/>
        <v>32.049156588435537</v>
      </c>
    </row>
    <row r="101" spans="1:7" x14ac:dyDescent="0.25">
      <c r="A101" s="103" t="s">
        <v>122</v>
      </c>
      <c r="B101" s="103" t="s">
        <v>205</v>
      </c>
      <c r="C101" s="103" t="s">
        <v>208</v>
      </c>
      <c r="D101" s="80">
        <v>1.7295959725970898E-2</v>
      </c>
      <c r="E101" s="80">
        <v>0.11356856997613542</v>
      </c>
      <c r="F101" s="80">
        <v>83.750633751262228</v>
      </c>
      <c r="G101" s="80">
        <f t="shared" si="4"/>
        <v>1.4485475883863705</v>
      </c>
    </row>
    <row r="102" spans="1:7" x14ac:dyDescent="0.25">
      <c r="A102" s="103" t="s">
        <v>123</v>
      </c>
      <c r="B102" s="103" t="s">
        <v>195</v>
      </c>
      <c r="C102" s="103" t="s">
        <v>208</v>
      </c>
      <c r="D102" s="80">
        <v>2.2624202659648492E-2</v>
      </c>
      <c r="E102" s="80">
        <v>0.14940341544397295</v>
      </c>
      <c r="F102" s="80">
        <v>217.99562653716708</v>
      </c>
      <c r="G102" s="80">
        <f t="shared" si="4"/>
        <v>4.9319772336939147</v>
      </c>
    </row>
    <row r="103" spans="1:7" x14ac:dyDescent="0.25">
      <c r="A103" s="103" t="s">
        <v>141</v>
      </c>
      <c r="B103" s="103" t="s">
        <v>195</v>
      </c>
      <c r="C103" s="103" t="s">
        <v>208</v>
      </c>
      <c r="D103" s="80">
        <v>6.3282735603567369E-2</v>
      </c>
      <c r="E103" s="80">
        <v>0.41603847142017297</v>
      </c>
      <c r="F103" s="80">
        <v>192.60485365888485</v>
      </c>
      <c r="G103" s="80">
        <f t="shared" si="4"/>
        <v>12.188562030058995</v>
      </c>
    </row>
    <row r="104" spans="1:7" x14ac:dyDescent="0.25">
      <c r="A104" s="103" t="s">
        <v>144</v>
      </c>
      <c r="B104" s="103" t="s">
        <v>197</v>
      </c>
      <c r="C104" s="103" t="s">
        <v>208</v>
      </c>
      <c r="D104" s="80">
        <v>9.3247304800271637E-3</v>
      </c>
      <c r="E104" s="80">
        <v>6.1275688840371857E-2</v>
      </c>
      <c r="F104" s="80">
        <v>78.94498040857161</v>
      </c>
      <c r="G104" s="80">
        <f t="shared" si="4"/>
        <v>0.73614066506095499</v>
      </c>
    </row>
    <row r="105" spans="1:7" x14ac:dyDescent="0.25">
      <c r="A105" s="103" t="s">
        <v>148</v>
      </c>
      <c r="B105" s="103" t="s">
        <v>197</v>
      </c>
      <c r="C105" s="103" t="s">
        <v>208</v>
      </c>
      <c r="D105" s="80">
        <v>4.2534276829999357E-2</v>
      </c>
      <c r="E105" s="80">
        <v>0.28002614968647715</v>
      </c>
      <c r="F105" s="80">
        <v>189.38457463815968</v>
      </c>
      <c r="G105" s="80">
        <f t="shared" si="4"/>
        <v>8.0553359249911587</v>
      </c>
    </row>
    <row r="106" spans="1:7" x14ac:dyDescent="0.25">
      <c r="A106" s="106" t="s">
        <v>267</v>
      </c>
      <c r="B106" s="106"/>
      <c r="C106" s="106"/>
      <c r="D106" s="107">
        <f>SUM(D2:D105)</f>
        <v>8.658014721293128</v>
      </c>
      <c r="E106" s="107">
        <f t="shared" ref="E106" si="5">SUM(E2:E105)</f>
        <v>56.927299002412155</v>
      </c>
      <c r="F106" s="107">
        <f>AVERAGE(F2:F105)</f>
        <v>163.7746153477932</v>
      </c>
      <c r="G106" s="107">
        <f>SUM(G2:G105)/D106</f>
        <v>178.19919354162673</v>
      </c>
    </row>
    <row r="107" spans="1:7" x14ac:dyDescent="0.25">
      <c r="A107" s="103" t="s">
        <v>24</v>
      </c>
      <c r="B107" s="103" t="s">
        <v>258</v>
      </c>
      <c r="C107" s="103" t="s">
        <v>209</v>
      </c>
      <c r="D107" s="80">
        <v>0.17562851579934671</v>
      </c>
      <c r="E107" s="80">
        <v>1.1439154307977686</v>
      </c>
      <c r="F107" s="80">
        <v>85.081041212905092</v>
      </c>
      <c r="G107" s="80">
        <f t="shared" si="4"/>
        <v>14.94265699088557</v>
      </c>
    </row>
    <row r="108" spans="1:7" x14ac:dyDescent="0.25">
      <c r="A108" s="103" t="s">
        <v>25</v>
      </c>
      <c r="B108" s="103" t="s">
        <v>258</v>
      </c>
      <c r="C108" s="103" t="s">
        <v>209</v>
      </c>
      <c r="D108" s="80">
        <v>0.24168983666816912</v>
      </c>
      <c r="E108" s="80">
        <v>1.5899310161163878</v>
      </c>
      <c r="F108" s="80">
        <v>64.246059171300459</v>
      </c>
      <c r="G108" s="80">
        <f t="shared" si="4"/>
        <v>15.527619547685136</v>
      </c>
    </row>
    <row r="109" spans="1:7" x14ac:dyDescent="0.25">
      <c r="A109" s="103" t="s">
        <v>107</v>
      </c>
      <c r="B109" s="103" t="s">
        <v>198</v>
      </c>
      <c r="C109" s="103" t="s">
        <v>209</v>
      </c>
      <c r="D109" s="80">
        <v>3.3823877949600352E-2</v>
      </c>
      <c r="E109" s="80">
        <v>0.22084506839565454</v>
      </c>
      <c r="F109" s="80">
        <v>187.71126720887412</v>
      </c>
      <c r="G109" s="80">
        <f t="shared" si="4"/>
        <v>6.3491229918377767</v>
      </c>
    </row>
    <row r="110" spans="1:7" x14ac:dyDescent="0.25">
      <c r="A110" s="103" t="s">
        <v>116</v>
      </c>
      <c r="B110" s="103" t="s">
        <v>204</v>
      </c>
      <c r="C110" s="103" t="s">
        <v>209</v>
      </c>
      <c r="D110" s="80">
        <v>0.33882797784442664</v>
      </c>
      <c r="E110" s="80">
        <v>2.223289324476597</v>
      </c>
      <c r="F110" s="80">
        <v>88.061422509742584</v>
      </c>
      <c r="G110" s="80">
        <f t="shared" si="4"/>
        <v>29.837673715079752</v>
      </c>
    </row>
    <row r="111" spans="1:7" x14ac:dyDescent="0.25">
      <c r="A111" s="103" t="s">
        <v>117</v>
      </c>
      <c r="B111" s="103" t="s">
        <v>195</v>
      </c>
      <c r="C111" s="103" t="s">
        <v>209</v>
      </c>
      <c r="D111" s="80">
        <v>2.9266998369654663E-2</v>
      </c>
      <c r="E111" s="80">
        <v>0.19317486353920746</v>
      </c>
      <c r="F111" s="80">
        <v>19.190536735703603</v>
      </c>
      <c r="G111" s="80">
        <f t="shared" si="4"/>
        <v>0.56164940735663527</v>
      </c>
    </row>
    <row r="112" spans="1:7" x14ac:dyDescent="0.25">
      <c r="A112" s="103" t="s">
        <v>118</v>
      </c>
      <c r="B112" s="103" t="s">
        <v>204</v>
      </c>
      <c r="C112" s="103" t="s">
        <v>209</v>
      </c>
      <c r="D112" s="80">
        <v>0.17880987992392655</v>
      </c>
      <c r="E112" s="80">
        <v>1.1730725613167099</v>
      </c>
      <c r="F112" s="80">
        <v>97.232294514139966</v>
      </c>
      <c r="G112" s="80">
        <f t="shared" si="4"/>
        <v>17.38609490680123</v>
      </c>
    </row>
    <row r="113" spans="1:7" x14ac:dyDescent="0.25">
      <c r="A113" s="103" t="s">
        <v>161</v>
      </c>
      <c r="B113" s="103" t="s">
        <v>199</v>
      </c>
      <c r="C113" s="103" t="s">
        <v>209</v>
      </c>
      <c r="D113" s="80">
        <v>4.3076923076923075E-3</v>
      </c>
      <c r="E113" s="80">
        <v>2.8671691721970607E-2</v>
      </c>
      <c r="F113" s="80">
        <v>55.004581864893169</v>
      </c>
      <c r="G113" s="80">
        <f t="shared" si="4"/>
        <v>0.23694281418723209</v>
      </c>
    </row>
    <row r="114" spans="1:7" x14ac:dyDescent="0.25">
      <c r="A114" s="103" t="s">
        <v>162</v>
      </c>
      <c r="B114" s="103" t="s">
        <v>195</v>
      </c>
      <c r="C114" s="103" t="s">
        <v>209</v>
      </c>
      <c r="D114" s="80">
        <v>3.0769230769230769E-3</v>
      </c>
      <c r="E114" s="80">
        <v>2.0479779801407576E-2</v>
      </c>
      <c r="F114" s="80">
        <v>59.403882834558573</v>
      </c>
      <c r="G114" s="80">
        <f t="shared" si="4"/>
        <v>0.18278117795248791</v>
      </c>
    </row>
    <row r="115" spans="1:7" x14ac:dyDescent="0.25">
      <c r="A115" s="103" t="s">
        <v>142</v>
      </c>
      <c r="B115" s="103" t="s">
        <v>197</v>
      </c>
      <c r="C115" s="103" t="s">
        <v>209</v>
      </c>
      <c r="D115" s="80">
        <v>4.8213229823307439E-3</v>
      </c>
      <c r="E115" s="80">
        <v>3.1903354652963706E-2</v>
      </c>
      <c r="F115" s="80">
        <v>242.777057558607</v>
      </c>
      <c r="G115" s="80">
        <f t="shared" si="4"/>
        <v>1.1705066071899457</v>
      </c>
    </row>
    <row r="116" spans="1:7" x14ac:dyDescent="0.25">
      <c r="A116" s="103" t="s">
        <v>143</v>
      </c>
      <c r="B116" s="103" t="s">
        <v>195</v>
      </c>
      <c r="C116" s="103" t="s">
        <v>209</v>
      </c>
      <c r="D116" s="80">
        <v>6.0428204999145925E-4</v>
      </c>
      <c r="E116" s="80">
        <v>3.8940464818207989E-3</v>
      </c>
      <c r="F116" s="80">
        <v>70.467522114768599</v>
      </c>
      <c r="G116" s="80">
        <f t="shared" si="4"/>
        <v>4.2582258721330861E-2</v>
      </c>
    </row>
    <row r="117" spans="1:7" x14ac:dyDescent="0.25">
      <c r="A117" s="103" t="s">
        <v>146</v>
      </c>
      <c r="B117" s="103" t="s">
        <v>199</v>
      </c>
      <c r="C117" s="103" t="s">
        <v>209</v>
      </c>
      <c r="D117" s="80">
        <v>8.041579310585318E-3</v>
      </c>
      <c r="E117" s="80">
        <v>5.2472459611134489E-2</v>
      </c>
      <c r="F117" s="80">
        <v>117.44869068120232</v>
      </c>
      <c r="G117" s="80">
        <f t="shared" si="4"/>
        <v>0.94447296103729128</v>
      </c>
    </row>
    <row r="118" spans="1:7" x14ac:dyDescent="0.25">
      <c r="A118" s="106" t="s">
        <v>272</v>
      </c>
      <c r="B118" s="106"/>
      <c r="C118" s="106"/>
      <c r="D118" s="107">
        <f>SUM(D107:D117)</f>
        <v>1.0188988862826467</v>
      </c>
      <c r="E118" s="107">
        <f>SUM(E107:E117)</f>
        <v>6.6816495969116216</v>
      </c>
      <c r="F118" s="107">
        <f>AVERAGE(F107:F117)</f>
        <v>98.784032400608666</v>
      </c>
      <c r="G118" s="107">
        <f>SUM(G107:G117)/D118</f>
        <v>85.565019799766205</v>
      </c>
    </row>
    <row r="119" spans="1:7" x14ac:dyDescent="0.25">
      <c r="A119" s="103" t="s">
        <v>30</v>
      </c>
      <c r="B119" s="103" t="s">
        <v>197</v>
      </c>
      <c r="C119" s="103" t="s">
        <v>211</v>
      </c>
      <c r="D119" s="80">
        <v>2.9437632933903201E-3</v>
      </c>
      <c r="E119" s="80">
        <v>1.9373995696936118E-2</v>
      </c>
      <c r="F119" s="80">
        <v>227.81902275923869</v>
      </c>
      <c r="G119" s="80">
        <f t="shared" si="4"/>
        <v>0.67064527673470076</v>
      </c>
    </row>
    <row r="120" spans="1:7" x14ac:dyDescent="0.25">
      <c r="A120" s="103" t="s">
        <v>31</v>
      </c>
      <c r="B120" s="103" t="s">
        <v>198</v>
      </c>
      <c r="C120" s="103" t="s">
        <v>211</v>
      </c>
      <c r="D120" s="80">
        <v>5.316386334500346E-3</v>
      </c>
      <c r="E120" s="80">
        <v>3.4259259400728263E-2</v>
      </c>
      <c r="F120" s="80">
        <v>29.914762740390785</v>
      </c>
      <c r="G120" s="80">
        <f t="shared" si="4"/>
        <v>0.1590384358328337</v>
      </c>
    </row>
    <row r="121" spans="1:7" x14ac:dyDescent="0.25">
      <c r="A121" s="103" t="s">
        <v>159</v>
      </c>
      <c r="B121" s="103" t="s">
        <v>202</v>
      </c>
      <c r="C121" s="103" t="s">
        <v>211</v>
      </c>
      <c r="D121" s="80">
        <v>4.1846153846153847E-3</v>
      </c>
      <c r="E121" s="80">
        <v>2.7852500529914299E-2</v>
      </c>
      <c r="F121" s="80">
        <v>77.530327527298681</v>
      </c>
      <c r="G121" s="80">
        <f t="shared" si="4"/>
        <v>0.32443460134500374</v>
      </c>
    </row>
    <row r="122" spans="1:7" x14ac:dyDescent="0.25">
      <c r="A122" s="103" t="s">
        <v>97</v>
      </c>
      <c r="B122" s="103" t="s">
        <v>201</v>
      </c>
      <c r="C122" s="103" t="s">
        <v>211</v>
      </c>
      <c r="D122" s="80">
        <v>0.12635337632647789</v>
      </c>
      <c r="E122" s="80">
        <v>0.83147932993171714</v>
      </c>
      <c r="F122" s="80">
        <v>248.0421990975795</v>
      </c>
      <c r="G122" s="80">
        <f t="shared" si="4"/>
        <v>31.340969327423618</v>
      </c>
    </row>
    <row r="123" spans="1:7" x14ac:dyDescent="0.25">
      <c r="A123" s="103" t="s">
        <v>160</v>
      </c>
      <c r="B123" s="103" t="s">
        <v>202</v>
      </c>
      <c r="C123" s="103" t="s">
        <v>211</v>
      </c>
      <c r="D123" s="80">
        <v>8.7384615384615387E-3</v>
      </c>
      <c r="E123" s="80">
        <v>5.8162574635997513E-2</v>
      </c>
      <c r="F123" s="80">
        <v>62.461098057278434</v>
      </c>
      <c r="G123" s="80">
        <f t="shared" si="4"/>
        <v>0.54581390302360233</v>
      </c>
    </row>
    <row r="124" spans="1:7" x14ac:dyDescent="0.25">
      <c r="A124" s="103" t="s">
        <v>98</v>
      </c>
      <c r="B124" s="103" t="s">
        <v>201</v>
      </c>
      <c r="C124" s="103" t="s">
        <v>211</v>
      </c>
      <c r="D124" s="80">
        <v>4.6241096462799874E-3</v>
      </c>
      <c r="E124" s="80">
        <v>3.003282219293802E-2</v>
      </c>
      <c r="F124" s="80">
        <v>142.45309579591745</v>
      </c>
      <c r="G124" s="80">
        <f t="shared" si="4"/>
        <v>0.65871873441234896</v>
      </c>
    </row>
    <row r="125" spans="1:7" x14ac:dyDescent="0.25">
      <c r="A125" s="103" t="s">
        <v>102</v>
      </c>
      <c r="B125" s="103" t="s">
        <v>198</v>
      </c>
      <c r="C125" s="103" t="s">
        <v>211</v>
      </c>
      <c r="D125" s="80">
        <v>1.8315010766703853E-2</v>
      </c>
      <c r="E125" s="80">
        <v>0.12001809696266991</v>
      </c>
      <c r="F125" s="80">
        <v>146.80084394344874</v>
      </c>
      <c r="G125" s="80">
        <f t="shared" si="4"/>
        <v>2.688659037385476</v>
      </c>
    </row>
    <row r="126" spans="1:7" x14ac:dyDescent="0.25">
      <c r="A126" s="103" t="s">
        <v>104</v>
      </c>
      <c r="B126" s="103" t="s">
        <v>198</v>
      </c>
      <c r="C126" s="103" t="s">
        <v>211</v>
      </c>
      <c r="D126" s="80">
        <v>0.47022185768797364</v>
      </c>
      <c r="E126" s="80">
        <v>3.0929078798779455</v>
      </c>
      <c r="F126" s="80">
        <v>122.42496057161057</v>
      </c>
      <c r="G126" s="80">
        <f t="shared" si="4"/>
        <v>57.566892387359651</v>
      </c>
    </row>
    <row r="127" spans="1:7" x14ac:dyDescent="0.25">
      <c r="A127" s="103" t="s">
        <v>105</v>
      </c>
      <c r="B127" s="103" t="s">
        <v>198</v>
      </c>
      <c r="C127" s="103" t="s">
        <v>211</v>
      </c>
      <c r="D127" s="80">
        <v>3.8447298172527289E-3</v>
      </c>
      <c r="E127" s="80">
        <v>2.5075612066733286E-2</v>
      </c>
      <c r="F127" s="80">
        <v>170.97707189230948</v>
      </c>
      <c r="G127" s="80">
        <f t="shared" si="4"/>
        <v>0.65736064637092573</v>
      </c>
    </row>
    <row r="128" spans="1:7" x14ac:dyDescent="0.25">
      <c r="A128" s="103" t="s">
        <v>106</v>
      </c>
      <c r="B128" s="103" t="s">
        <v>198</v>
      </c>
      <c r="C128" s="103" t="s">
        <v>211</v>
      </c>
      <c r="D128" s="80">
        <v>0.22635476692472609</v>
      </c>
      <c r="E128" s="80">
        <v>1.4887117931521963</v>
      </c>
      <c r="F128" s="80">
        <v>82.460516198256755</v>
      </c>
      <c r="G128" s="80">
        <f t="shared" si="4"/>
        <v>18.665330924549007</v>
      </c>
    </row>
    <row r="129" spans="1:7" x14ac:dyDescent="0.25">
      <c r="A129" s="103" t="s">
        <v>127</v>
      </c>
      <c r="B129" s="103" t="s">
        <v>195</v>
      </c>
      <c r="C129" s="103" t="s">
        <v>211</v>
      </c>
      <c r="D129" s="80">
        <v>4.7391210464852555E-3</v>
      </c>
      <c r="E129" s="80">
        <v>3.1256310958471714E-2</v>
      </c>
      <c r="F129" s="80">
        <v>84.303152124760032</v>
      </c>
      <c r="G129" s="80">
        <f t="shared" si="4"/>
        <v>0.39952284251949843</v>
      </c>
    </row>
    <row r="130" spans="1:7" x14ac:dyDescent="0.25">
      <c r="A130" s="103" t="s">
        <v>128</v>
      </c>
      <c r="B130" s="103" t="s">
        <v>197</v>
      </c>
      <c r="C130" s="103" t="s">
        <v>211</v>
      </c>
      <c r="D130" s="80">
        <v>2.4073214709962589E-4</v>
      </c>
      <c r="E130" s="80">
        <v>1.5512990506464897E-3</v>
      </c>
      <c r="F130" s="80">
        <v>21.069033332767177</v>
      </c>
      <c r="G130" s="80">
        <f t="shared" si="4"/>
        <v>5.0719936315106288E-3</v>
      </c>
    </row>
    <row r="131" spans="1:7" x14ac:dyDescent="0.25">
      <c r="A131" s="103" t="s">
        <v>129</v>
      </c>
      <c r="B131" s="103" t="s">
        <v>195</v>
      </c>
      <c r="C131" s="103" t="s">
        <v>211</v>
      </c>
      <c r="D131" s="80">
        <v>1.5025438989363558E-2</v>
      </c>
      <c r="E131" s="80">
        <v>9.8780699100554176E-2</v>
      </c>
      <c r="F131" s="80">
        <v>72.089734093733028</v>
      </c>
      <c r="G131" s="80">
        <f t="shared" si="4"/>
        <v>1.0831799013848276</v>
      </c>
    </row>
    <row r="132" spans="1:7" x14ac:dyDescent="0.25">
      <c r="A132" s="103" t="s">
        <v>130</v>
      </c>
      <c r="B132" s="103" t="s">
        <v>203</v>
      </c>
      <c r="C132" s="103" t="s">
        <v>211</v>
      </c>
      <c r="D132" s="80">
        <v>3.742402279306499E-2</v>
      </c>
      <c r="E132" s="80">
        <v>0.24637822521612562</v>
      </c>
      <c r="F132" s="80">
        <v>119.5755348721666</v>
      </c>
      <c r="G132" s="80">
        <f t="shared" si="4"/>
        <v>4.4749975425489001</v>
      </c>
    </row>
    <row r="133" spans="1:7" x14ac:dyDescent="0.25">
      <c r="A133" s="103" t="s">
        <v>132</v>
      </c>
      <c r="B133" s="103" t="s">
        <v>201</v>
      </c>
      <c r="C133" s="103" t="s">
        <v>211</v>
      </c>
      <c r="D133" s="80">
        <v>6.116915735451354E-3</v>
      </c>
      <c r="E133" s="80">
        <v>4.0291376955774193E-2</v>
      </c>
      <c r="F133" s="80">
        <v>87.176179036298066</v>
      </c>
      <c r="G133" s="80">
        <f t="shared" ref="G133:G169" si="6">D133*F133</f>
        <v>0.53324934130365609</v>
      </c>
    </row>
    <row r="134" spans="1:7" x14ac:dyDescent="0.25">
      <c r="A134" s="103" t="s">
        <v>135</v>
      </c>
      <c r="B134" s="103" t="s">
        <v>195</v>
      </c>
      <c r="C134" s="103" t="s">
        <v>211</v>
      </c>
      <c r="D134" s="80">
        <v>3.0658300874057128E-2</v>
      </c>
      <c r="E134" s="80">
        <v>0.20144961185067933</v>
      </c>
      <c r="F134" s="80">
        <v>66.039773060587208</v>
      </c>
      <c r="G134" s="80">
        <f t="shared" si="6"/>
        <v>2.0246672321459354</v>
      </c>
    </row>
    <row r="135" spans="1:7" x14ac:dyDescent="0.25">
      <c r="A135" s="103" t="s">
        <v>136</v>
      </c>
      <c r="B135" s="103" t="s">
        <v>195</v>
      </c>
      <c r="C135" s="103" t="s">
        <v>211</v>
      </c>
      <c r="D135" s="80">
        <v>2.0851247166615405E-2</v>
      </c>
      <c r="E135" s="80">
        <v>0.13776975316867057</v>
      </c>
      <c r="F135" s="80">
        <v>53.362992455309154</v>
      </c>
      <c r="G135" s="80">
        <f t="shared" si="6"/>
        <v>1.1126849452358842</v>
      </c>
    </row>
    <row r="136" spans="1:7" x14ac:dyDescent="0.25">
      <c r="A136" s="103" t="s">
        <v>137</v>
      </c>
      <c r="B136" s="103" t="s">
        <v>195</v>
      </c>
      <c r="C136" s="103" t="s">
        <v>211</v>
      </c>
      <c r="D136" s="80">
        <v>1.0933529372649871E-3</v>
      </c>
      <c r="E136" s="80">
        <v>7.0456621354305256E-3</v>
      </c>
      <c r="F136" s="80">
        <v>79.499632132472669</v>
      </c>
      <c r="G136" s="80">
        <f t="shared" si="6"/>
        <v>8.6921156303524941E-2</v>
      </c>
    </row>
    <row r="137" spans="1:7" x14ac:dyDescent="0.25">
      <c r="A137" s="103" t="s">
        <v>138</v>
      </c>
      <c r="B137" s="103" t="s">
        <v>203</v>
      </c>
      <c r="C137" s="103" t="s">
        <v>211</v>
      </c>
      <c r="D137" s="80">
        <v>2.0425583588647676E-2</v>
      </c>
      <c r="E137" s="80">
        <v>0.13381435853259008</v>
      </c>
      <c r="F137" s="80">
        <v>97.429793006953531</v>
      </c>
      <c r="G137" s="80">
        <f t="shared" si="6"/>
        <v>1.9900603810881703</v>
      </c>
    </row>
    <row r="138" spans="1:7" x14ac:dyDescent="0.25">
      <c r="A138" s="103" t="s">
        <v>139</v>
      </c>
      <c r="B138" s="103" t="s">
        <v>199</v>
      </c>
      <c r="C138" s="103" t="s">
        <v>211</v>
      </c>
      <c r="D138" s="80">
        <v>3.6708109904109217E-3</v>
      </c>
      <c r="E138" s="80">
        <v>2.4189518340027468E-2</v>
      </c>
      <c r="F138" s="80">
        <v>127.88405332867103</v>
      </c>
      <c r="G138" s="80">
        <f t="shared" si="6"/>
        <v>0.46943818845718205</v>
      </c>
    </row>
    <row r="139" spans="1:7" x14ac:dyDescent="0.25">
      <c r="A139" s="103" t="s">
        <v>140</v>
      </c>
      <c r="B139" s="103" t="s">
        <v>219</v>
      </c>
      <c r="C139" s="103" t="s">
        <v>211</v>
      </c>
      <c r="D139" s="80">
        <v>0.15692792165273819</v>
      </c>
      <c r="E139" s="80">
        <v>1.0305380509397826</v>
      </c>
      <c r="F139" s="80">
        <v>109.91071243556988</v>
      </c>
      <c r="G139" s="80">
        <f t="shared" si="6"/>
        <v>17.248059669885748</v>
      </c>
    </row>
    <row r="140" spans="1:7" x14ac:dyDescent="0.25">
      <c r="A140" s="103" t="s">
        <v>149</v>
      </c>
      <c r="B140" s="103" t="s">
        <v>204</v>
      </c>
      <c r="C140" s="103" t="s">
        <v>211</v>
      </c>
      <c r="D140" s="80">
        <v>6.0953992989256213E-4</v>
      </c>
      <c r="E140" s="80">
        <v>3.9279287206379458E-3</v>
      </c>
      <c r="F140" s="80">
        <v>37.761088250788248</v>
      </c>
      <c r="G140" s="80">
        <f t="shared" si="6"/>
        <v>2.301689108505232E-2</v>
      </c>
    </row>
    <row r="141" spans="1:7" x14ac:dyDescent="0.25">
      <c r="A141" s="106" t="s">
        <v>273</v>
      </c>
      <c r="B141" s="106"/>
      <c r="C141" s="106"/>
      <c r="D141" s="107">
        <f>SUM(D119:D140)</f>
        <v>1.1686800655714735</v>
      </c>
      <c r="E141" s="107">
        <f>SUM(E119:E140)</f>
        <v>7.6848666594171666</v>
      </c>
      <c r="F141" s="107">
        <f>AVERAGE(F119:F140)</f>
        <v>103.04479894151847</v>
      </c>
      <c r="G141" s="107">
        <f>SUM(G119:G140)/D141</f>
        <v>122.1281491528086</v>
      </c>
    </row>
    <row r="142" spans="1:7" x14ac:dyDescent="0.25">
      <c r="A142" s="103" t="s">
        <v>152</v>
      </c>
      <c r="B142" s="103" t="s">
        <v>197</v>
      </c>
      <c r="C142" s="103" t="s">
        <v>210</v>
      </c>
      <c r="D142" s="80">
        <v>8.5538461538461532E-3</v>
      </c>
      <c r="E142" s="80">
        <v>5.6933787847913059E-2</v>
      </c>
      <c r="F142" s="80">
        <v>43.39795013806733</v>
      </c>
      <c r="G142" s="80">
        <f t="shared" si="6"/>
        <v>0.37121938887331435</v>
      </c>
    </row>
    <row r="143" spans="1:7" x14ac:dyDescent="0.25">
      <c r="A143" s="103" t="s">
        <v>26</v>
      </c>
      <c r="B143" s="103" t="s">
        <v>196</v>
      </c>
      <c r="C143" s="103" t="s">
        <v>210</v>
      </c>
      <c r="D143" s="80">
        <v>0.129818051161533</v>
      </c>
      <c r="E143" s="80">
        <v>0.85658274229931552</v>
      </c>
      <c r="F143" s="80">
        <v>46.452171487157216</v>
      </c>
      <c r="G143" s="80">
        <f t="shared" si="6"/>
        <v>6.0303303746840795</v>
      </c>
    </row>
    <row r="144" spans="1:7" x14ac:dyDescent="0.25">
      <c r="A144" s="103" t="s">
        <v>27</v>
      </c>
      <c r="B144" s="103" t="s">
        <v>197</v>
      </c>
      <c r="C144" s="103" t="s">
        <v>210</v>
      </c>
      <c r="D144" s="80">
        <v>1.7369475266604821E-3</v>
      </c>
      <c r="E144" s="80">
        <v>1.1193042066027257E-2</v>
      </c>
      <c r="F144" s="80">
        <v>35.858385240660567</v>
      </c>
      <c r="G144" s="80">
        <f t="shared" si="6"/>
        <v>6.2284133553804112E-2</v>
      </c>
    </row>
    <row r="145" spans="1:7" x14ac:dyDescent="0.25">
      <c r="A145" s="103" t="s">
        <v>28</v>
      </c>
      <c r="B145" s="103" t="s">
        <v>197</v>
      </c>
      <c r="C145" s="103" t="s">
        <v>210</v>
      </c>
      <c r="D145" s="80">
        <v>0.10010566880869499</v>
      </c>
      <c r="E145" s="80">
        <v>0.65987293111631806</v>
      </c>
      <c r="F145" s="80">
        <v>110.40389480641355</v>
      </c>
      <c r="G145" s="80">
        <f t="shared" si="6"/>
        <v>11.052055728680836</v>
      </c>
    </row>
    <row r="146" spans="1:7" x14ac:dyDescent="0.25">
      <c r="A146" s="103" t="s">
        <v>29</v>
      </c>
      <c r="B146" s="103" t="s">
        <v>196</v>
      </c>
      <c r="C146" s="103" t="s">
        <v>210</v>
      </c>
      <c r="D146" s="80">
        <v>0.13368112844406591</v>
      </c>
      <c r="E146" s="80">
        <v>0.87799604338889092</v>
      </c>
      <c r="F146" s="80">
        <v>121.4446399353223</v>
      </c>
      <c r="G146" s="80">
        <f t="shared" si="6"/>
        <v>16.234856510037154</v>
      </c>
    </row>
    <row r="147" spans="1:7" x14ac:dyDescent="0.25">
      <c r="A147" s="103" t="s">
        <v>92</v>
      </c>
      <c r="B147" s="103" t="s">
        <v>202</v>
      </c>
      <c r="C147" s="103" t="s">
        <v>210</v>
      </c>
      <c r="D147" s="80">
        <v>0.12232736460136878</v>
      </c>
      <c r="E147" s="80">
        <v>0.80374937661986168</v>
      </c>
      <c r="F147" s="80">
        <v>87.75190741557131</v>
      </c>
      <c r="G147" s="80">
        <f t="shared" si="6"/>
        <v>10.734459572890149</v>
      </c>
    </row>
    <row r="148" spans="1:7" x14ac:dyDescent="0.25">
      <c r="A148" s="103" t="s">
        <v>93</v>
      </c>
      <c r="B148" s="103" t="s">
        <v>202</v>
      </c>
      <c r="C148" s="103" t="s">
        <v>210</v>
      </c>
      <c r="D148" s="80">
        <v>9.2148987263869428E-2</v>
      </c>
      <c r="E148" s="80">
        <v>0.60629194275504961</v>
      </c>
      <c r="F148" s="80">
        <v>151.16596398169125</v>
      </c>
      <c r="G148" s="80">
        <f t="shared" si="6"/>
        <v>13.929790489679412</v>
      </c>
    </row>
    <row r="149" spans="1:7" x14ac:dyDescent="0.25">
      <c r="A149" s="103" t="s">
        <v>94</v>
      </c>
      <c r="B149" s="103" t="s">
        <v>202</v>
      </c>
      <c r="C149" s="103" t="s">
        <v>210</v>
      </c>
      <c r="D149" s="80">
        <v>0.28575888241488451</v>
      </c>
      <c r="E149" s="80">
        <v>1.8803818418441507</v>
      </c>
      <c r="F149" s="80">
        <v>108.29022268436154</v>
      </c>
      <c r="G149" s="80">
        <f t="shared" si="6"/>
        <v>30.944893010742128</v>
      </c>
    </row>
    <row r="150" spans="1:7" x14ac:dyDescent="0.25">
      <c r="A150" s="103" t="s">
        <v>95</v>
      </c>
      <c r="B150" s="103" t="s">
        <v>202</v>
      </c>
      <c r="C150" s="103" t="s">
        <v>210</v>
      </c>
      <c r="D150" s="80">
        <v>8.2083731784299299E-2</v>
      </c>
      <c r="E150" s="80">
        <v>0.54124804544850058</v>
      </c>
      <c r="F150" s="80">
        <v>80.244095299635035</v>
      </c>
      <c r="G150" s="80">
        <f t="shared" si="6"/>
        <v>6.5867347958489946</v>
      </c>
    </row>
    <row r="151" spans="1:7" x14ac:dyDescent="0.25">
      <c r="A151" s="103" t="s">
        <v>96</v>
      </c>
      <c r="B151" s="103" t="s">
        <v>203</v>
      </c>
      <c r="C151" s="103" t="s">
        <v>210</v>
      </c>
      <c r="D151" s="80">
        <v>1.1147610957106912E-2</v>
      </c>
      <c r="E151" s="80">
        <v>7.1836181843962926E-2</v>
      </c>
      <c r="F151" s="80">
        <v>-0.52785959164337726</v>
      </c>
      <c r="G151" s="80">
        <f t="shared" si="6"/>
        <v>-5.8843733676176924E-3</v>
      </c>
    </row>
    <row r="152" spans="1:7" x14ac:dyDescent="0.25">
      <c r="A152" s="103" t="s">
        <v>108</v>
      </c>
      <c r="B152" s="103" t="s">
        <v>198</v>
      </c>
      <c r="C152" s="103" t="s">
        <v>210</v>
      </c>
      <c r="D152" s="80">
        <v>8.2788502522170605E-3</v>
      </c>
      <c r="E152" s="80">
        <v>5.3349636479559065E-2</v>
      </c>
      <c r="F152" s="80">
        <v>14.529677280504828</v>
      </c>
      <c r="G152" s="80">
        <f t="shared" si="6"/>
        <v>0.12028902241833989</v>
      </c>
    </row>
    <row r="153" spans="1:7" x14ac:dyDescent="0.25">
      <c r="A153" s="103" t="s">
        <v>109</v>
      </c>
      <c r="B153" s="103" t="s">
        <v>198</v>
      </c>
      <c r="C153" s="103" t="s">
        <v>210</v>
      </c>
      <c r="D153" s="80">
        <v>1.4185461158389594E-3</v>
      </c>
      <c r="E153" s="80">
        <v>9.1412354739998196E-3</v>
      </c>
      <c r="F153" s="80">
        <v>7.1540342310311473</v>
      </c>
      <c r="G153" s="80">
        <f t="shared" si="6"/>
        <v>1.0148327471008191E-2</v>
      </c>
    </row>
    <row r="154" spans="1:7" x14ac:dyDescent="0.25">
      <c r="A154" s="103" t="s">
        <v>110</v>
      </c>
      <c r="B154" s="103" t="s">
        <v>193</v>
      </c>
      <c r="C154" s="103" t="s">
        <v>210</v>
      </c>
      <c r="D154" s="80">
        <v>0.52002385596173784</v>
      </c>
      <c r="E154" s="80">
        <v>3.4167564648361952</v>
      </c>
      <c r="F154" s="80">
        <v>80.340883333958232</v>
      </c>
      <c r="G154" s="80">
        <f t="shared" si="6"/>
        <v>41.77917594269708</v>
      </c>
    </row>
    <row r="155" spans="1:7" x14ac:dyDescent="0.25">
      <c r="A155" s="103" t="s">
        <v>111</v>
      </c>
      <c r="B155" s="103" t="s">
        <v>193</v>
      </c>
      <c r="C155" s="103" t="s">
        <v>210</v>
      </c>
      <c r="D155" s="80">
        <v>1.1268507899061544</v>
      </c>
      <c r="E155" s="80">
        <v>7.394339642553172</v>
      </c>
      <c r="F155" s="80">
        <v>153.07153670314125</v>
      </c>
      <c r="G155" s="80">
        <f t="shared" si="6"/>
        <v>172.48878204608363</v>
      </c>
    </row>
    <row r="156" spans="1:7" x14ac:dyDescent="0.25">
      <c r="A156" s="103" t="s">
        <v>112</v>
      </c>
      <c r="B156" s="103" t="s">
        <v>193</v>
      </c>
      <c r="C156" s="103" t="s">
        <v>210</v>
      </c>
      <c r="D156" s="80">
        <v>9.399662089527494E-2</v>
      </c>
      <c r="E156" s="80">
        <v>0.61821129213660941</v>
      </c>
      <c r="F156" s="80">
        <v>133.57252583379417</v>
      </c>
      <c r="G156" s="80">
        <f t="shared" si="6"/>
        <v>12.555366072823469</v>
      </c>
    </row>
    <row r="157" spans="1:7" x14ac:dyDescent="0.25">
      <c r="A157" s="103" t="s">
        <v>113</v>
      </c>
      <c r="B157" s="103" t="s">
        <v>193</v>
      </c>
      <c r="C157" s="103" t="s">
        <v>210</v>
      </c>
      <c r="D157" s="80">
        <v>0.12305088539129458</v>
      </c>
      <c r="E157" s="80">
        <v>0.80727764489505283</v>
      </c>
      <c r="F157" s="80">
        <v>115.30879746783097</v>
      </c>
      <c r="G157" s="80">
        <f t="shared" si="6"/>
        <v>14.188849621822067</v>
      </c>
    </row>
    <row r="158" spans="1:7" x14ac:dyDescent="0.25">
      <c r="A158" s="103" t="s">
        <v>114</v>
      </c>
      <c r="B158" s="103" t="s">
        <v>193</v>
      </c>
      <c r="C158" s="103" t="s">
        <v>210</v>
      </c>
      <c r="D158" s="80">
        <v>0.11110882740901692</v>
      </c>
      <c r="E158" s="80">
        <v>0.73077824931517144</v>
      </c>
      <c r="F158" s="80">
        <v>91.826745032377318</v>
      </c>
      <c r="G158" s="80">
        <f t="shared" si="6"/>
        <v>10.202761965334213</v>
      </c>
    </row>
    <row r="159" spans="1:7" x14ac:dyDescent="0.25">
      <c r="A159" s="103" t="s">
        <v>115</v>
      </c>
      <c r="B159" s="103" t="s">
        <v>220</v>
      </c>
      <c r="C159" s="103" t="s">
        <v>210</v>
      </c>
      <c r="D159" s="80">
        <v>1.3478777221916722E-2</v>
      </c>
      <c r="E159" s="80">
        <v>8.9074602289505575E-2</v>
      </c>
      <c r="F159" s="80">
        <v>168.85571906082373</v>
      </c>
      <c r="G159" s="80">
        <f t="shared" si="6"/>
        <v>2.2759686198674003</v>
      </c>
    </row>
    <row r="160" spans="1:7" x14ac:dyDescent="0.25">
      <c r="A160" s="103" t="s">
        <v>119</v>
      </c>
      <c r="B160" s="103" t="s">
        <v>197</v>
      </c>
      <c r="C160" s="103" t="s">
        <v>210</v>
      </c>
      <c r="D160" s="80">
        <v>0.17462886586218854</v>
      </c>
      <c r="E160" s="80">
        <v>1.1465338674113548</v>
      </c>
      <c r="F160" s="80">
        <v>65.565567319753512</v>
      </c>
      <c r="G160" s="80">
        <f t="shared" si="6"/>
        <v>11.449640660659529</v>
      </c>
    </row>
    <row r="161" spans="1:7" x14ac:dyDescent="0.25">
      <c r="A161" s="103" t="s">
        <v>120</v>
      </c>
      <c r="B161" s="103" t="s">
        <v>199</v>
      </c>
      <c r="C161" s="103" t="s">
        <v>210</v>
      </c>
      <c r="D161" s="80">
        <v>3.107791795760843E-2</v>
      </c>
      <c r="E161" s="80">
        <v>0.20423187925155237</v>
      </c>
      <c r="F161" s="80">
        <v>174.42246260313641</v>
      </c>
      <c r="G161" s="80">
        <f t="shared" si="6"/>
        <v>5.4206869827442983</v>
      </c>
    </row>
    <row r="162" spans="1:7" x14ac:dyDescent="0.25">
      <c r="A162" s="103" t="s">
        <v>124</v>
      </c>
      <c r="B162" s="103" t="s">
        <v>197</v>
      </c>
      <c r="C162" s="103" t="s">
        <v>210</v>
      </c>
      <c r="D162" s="80">
        <v>0.65547064641880415</v>
      </c>
      <c r="E162" s="80">
        <v>4.3079556789957572</v>
      </c>
      <c r="F162" s="80">
        <v>123.67677151302578</v>
      </c>
      <c r="G162" s="80">
        <f t="shared" si="6"/>
        <v>81.066493370633751</v>
      </c>
    </row>
    <row r="163" spans="1:7" x14ac:dyDescent="0.25">
      <c r="A163" s="103" t="s">
        <v>125</v>
      </c>
      <c r="B163" s="103" t="s">
        <v>197</v>
      </c>
      <c r="C163" s="103" t="s">
        <v>210</v>
      </c>
      <c r="D163" s="80">
        <v>0.32351440865280334</v>
      </c>
      <c r="E163" s="80">
        <v>2.127462304991746</v>
      </c>
      <c r="F163" s="80">
        <v>134.50466321069055</v>
      </c>
      <c r="G163" s="80">
        <f t="shared" si="6"/>
        <v>43.514196579651028</v>
      </c>
    </row>
    <row r="164" spans="1:7" x14ac:dyDescent="0.25">
      <c r="A164" s="103" t="s">
        <v>126</v>
      </c>
      <c r="B164" s="103" t="s">
        <v>197</v>
      </c>
      <c r="C164" s="103" t="s">
        <v>210</v>
      </c>
      <c r="D164" s="80">
        <v>0.10616431671758068</v>
      </c>
      <c r="E164" s="80">
        <v>0.69828964398879612</v>
      </c>
      <c r="F164" s="80">
        <v>118.70493624621213</v>
      </c>
      <c r="G164" s="80">
        <f t="shared" si="6"/>
        <v>12.602228447583087</v>
      </c>
    </row>
    <row r="165" spans="1:7" x14ac:dyDescent="0.25">
      <c r="A165" s="103" t="s">
        <v>131</v>
      </c>
      <c r="B165" s="103" t="s">
        <v>202</v>
      </c>
      <c r="C165" s="103" t="s">
        <v>210</v>
      </c>
      <c r="D165" s="80">
        <v>3.3928690542844278E-3</v>
      </c>
      <c r="E165" s="80">
        <v>2.2489690650218757E-2</v>
      </c>
      <c r="F165" s="80">
        <v>101.29509524989422</v>
      </c>
      <c r="G165" s="80">
        <f t="shared" si="6"/>
        <v>0.34368099402415964</v>
      </c>
    </row>
    <row r="166" spans="1:7" x14ac:dyDescent="0.25">
      <c r="A166" s="103" t="s">
        <v>133</v>
      </c>
      <c r="B166" s="103" t="s">
        <v>197</v>
      </c>
      <c r="C166" s="103" t="s">
        <v>210</v>
      </c>
      <c r="D166" s="80">
        <v>2.8352401260441193E-3</v>
      </c>
      <c r="E166" s="80">
        <v>1.8713771969205664E-2</v>
      </c>
      <c r="F166" s="80">
        <v>96.787256265058289</v>
      </c>
      <c r="G166" s="80">
        <f t="shared" si="6"/>
        <v>0.27441511265240837</v>
      </c>
    </row>
    <row r="167" spans="1:7" x14ac:dyDescent="0.25">
      <c r="A167" s="103" t="s">
        <v>134</v>
      </c>
      <c r="B167" s="103" t="s">
        <v>197</v>
      </c>
      <c r="C167" s="103" t="s">
        <v>210</v>
      </c>
      <c r="D167" s="80">
        <v>1.2552685180284214E-2</v>
      </c>
      <c r="E167" s="80">
        <v>8.2181202645506851E-2</v>
      </c>
      <c r="F167" s="80">
        <v>95.11377621927349</v>
      </c>
      <c r="G167" s="80">
        <f t="shared" si="6"/>
        <v>1.1939332891885435</v>
      </c>
    </row>
    <row r="168" spans="1:7" x14ac:dyDescent="0.25">
      <c r="A168" s="103" t="s">
        <v>145</v>
      </c>
      <c r="B168" s="103" t="s">
        <v>197</v>
      </c>
      <c r="C168" s="103" t="s">
        <v>210</v>
      </c>
      <c r="D168" s="80">
        <v>6.0283366009336412E-2</v>
      </c>
      <c r="E168" s="80">
        <v>0.39501554446362019</v>
      </c>
      <c r="F168" s="80">
        <v>86.583792458091807</v>
      </c>
      <c r="G168" s="80">
        <f t="shared" si="6"/>
        <v>5.2195624512275698</v>
      </c>
    </row>
    <row r="169" spans="1:7" x14ac:dyDescent="0.25">
      <c r="A169" s="103" t="s">
        <v>147</v>
      </c>
      <c r="B169" s="103" t="s">
        <v>197</v>
      </c>
      <c r="C169" s="103" t="s">
        <v>210</v>
      </c>
      <c r="D169" s="80">
        <v>2.8893787825247968E-2</v>
      </c>
      <c r="E169" s="80">
        <v>0.19044395315212909</v>
      </c>
      <c r="F169" s="80">
        <v>60.788018188860264</v>
      </c>
      <c r="G169" s="80">
        <f t="shared" si="6"/>
        <v>1.7563960998662427</v>
      </c>
    </row>
    <row r="170" spans="1:7" x14ac:dyDescent="0.25">
      <c r="A170" s="106" t="s">
        <v>274</v>
      </c>
      <c r="B170" s="106"/>
      <c r="C170" s="106"/>
      <c r="D170" s="107">
        <f>SUM(D142:D169)</f>
        <v>4.3643834760739635</v>
      </c>
      <c r="E170" s="107">
        <f>SUM(E142:E169)</f>
        <v>28.678332240729144</v>
      </c>
      <c r="F170" s="107">
        <f>AVERAGE(F142:F169)</f>
        <v>93.092272486239111</v>
      </c>
      <c r="G170" s="107">
        <f>SUM(G142:G169)/D170</f>
        <v>117.40565833580439</v>
      </c>
    </row>
  </sheetData>
  <sortState xmlns:xlrd2="http://schemas.microsoft.com/office/spreadsheetml/2017/richdata2" ref="A2:F204">
    <sortCondition ref="C2:C204"/>
  </sortState>
  <mergeCells count="1">
    <mergeCell ref="I1:P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67A4-7CEB-4530-91BF-E4917D4D7153}">
  <dimension ref="A1:D23"/>
  <sheetViews>
    <sheetView tabSelected="1" topLeftCell="A4" workbookViewId="0">
      <selection activeCell="F10" sqref="F10"/>
    </sheetView>
  </sheetViews>
  <sheetFormatPr defaultRowHeight="15" x14ac:dyDescent="0.25"/>
  <cols>
    <col min="1" max="1" width="15.140625" customWidth="1"/>
  </cols>
  <sheetData>
    <row r="1" spans="1:4" x14ac:dyDescent="0.25">
      <c r="A1" s="87" t="s">
        <v>193</v>
      </c>
      <c r="B1" s="102">
        <v>2.5162617184899965</v>
      </c>
      <c r="C1" s="102">
        <v>16.520361607264466</v>
      </c>
      <c r="D1" s="139">
        <f>C1</f>
        <v>16.520361607264466</v>
      </c>
    </row>
    <row r="2" spans="1:4" x14ac:dyDescent="0.25">
      <c r="A2" s="10" t="s">
        <v>201</v>
      </c>
      <c r="B2" s="100">
        <v>2.2927700131582496</v>
      </c>
      <c r="C2" s="100">
        <v>15.110275459740727</v>
      </c>
      <c r="D2" s="139">
        <f>D1+C2</f>
        <v>31.630637067005193</v>
      </c>
    </row>
    <row r="3" spans="1:4" x14ac:dyDescent="0.25">
      <c r="A3" s="10" t="s">
        <v>198</v>
      </c>
      <c r="B3" s="100">
        <v>1.9480178325570585</v>
      </c>
      <c r="C3" s="100">
        <v>12.793535898125439</v>
      </c>
      <c r="D3" s="139">
        <f t="shared" ref="D3:D23" si="0">D2+C3</f>
        <v>44.42417296513063</v>
      </c>
    </row>
    <row r="4" spans="1:4" x14ac:dyDescent="0.25">
      <c r="A4" s="10" t="s">
        <v>197</v>
      </c>
      <c r="B4" s="100">
        <v>1.5346046050143387</v>
      </c>
      <c r="C4" s="100">
        <v>10.088726216575768</v>
      </c>
      <c r="D4" s="139">
        <f t="shared" si="0"/>
        <v>54.512899181706402</v>
      </c>
    </row>
    <row r="5" spans="1:4" x14ac:dyDescent="0.25">
      <c r="A5" s="10" t="s">
        <v>259</v>
      </c>
      <c r="B5" s="100">
        <v>0.91517575716777411</v>
      </c>
      <c r="C5" s="100">
        <v>6.0128315004680113</v>
      </c>
      <c r="D5" s="139">
        <f t="shared" si="0"/>
        <v>60.525730682174412</v>
      </c>
    </row>
    <row r="6" spans="1:4" x14ac:dyDescent="0.25">
      <c r="A6" s="10" t="s">
        <v>191</v>
      </c>
      <c r="B6" s="100">
        <v>0.7328651148969022</v>
      </c>
      <c r="C6" s="100">
        <v>4.8141231394742174</v>
      </c>
      <c r="D6" s="139">
        <f t="shared" si="0"/>
        <v>65.339853821648632</v>
      </c>
    </row>
    <row r="7" spans="1:4" x14ac:dyDescent="0.25">
      <c r="A7" s="10" t="s">
        <v>202</v>
      </c>
      <c r="B7" s="100">
        <v>0.67295424484161448</v>
      </c>
      <c r="C7" s="100">
        <v>4.4203347194117448</v>
      </c>
      <c r="D7" s="139">
        <f t="shared" si="0"/>
        <v>69.760188541060373</v>
      </c>
    </row>
    <row r="8" spans="1:4" x14ac:dyDescent="0.25">
      <c r="A8" s="10" t="s">
        <v>204</v>
      </c>
      <c r="B8" s="100">
        <v>0.51824739769824568</v>
      </c>
      <c r="C8" s="100">
        <v>3.4002898145139446</v>
      </c>
      <c r="D8" s="139">
        <f t="shared" si="0"/>
        <v>73.160478355574313</v>
      </c>
    </row>
    <row r="9" spans="1:4" x14ac:dyDescent="0.25">
      <c r="A9" s="10" t="s">
        <v>199</v>
      </c>
      <c r="B9" s="100">
        <v>0.51180467421024223</v>
      </c>
      <c r="C9" s="100">
        <v>3.3721737152235316</v>
      </c>
      <c r="D9" s="139">
        <f t="shared" si="0"/>
        <v>76.532652070797837</v>
      </c>
    </row>
    <row r="10" spans="1:4" x14ac:dyDescent="0.25">
      <c r="A10" s="10" t="s">
        <v>192</v>
      </c>
      <c r="B10" s="100">
        <v>0.42611546347743123</v>
      </c>
      <c r="C10" s="100">
        <v>2.7985401245847092</v>
      </c>
      <c r="D10" s="139">
        <f t="shared" si="0"/>
        <v>79.331192195382542</v>
      </c>
    </row>
    <row r="11" spans="1:4" x14ac:dyDescent="0.25">
      <c r="A11" s="10" t="s">
        <v>258</v>
      </c>
      <c r="B11" s="100">
        <v>0.41731835246751581</v>
      </c>
      <c r="C11" s="100">
        <v>2.7338464469141561</v>
      </c>
      <c r="D11" s="139">
        <f>D10+C11</f>
        <v>82.065038642296699</v>
      </c>
    </row>
    <row r="12" spans="1:4" x14ac:dyDescent="0.25">
      <c r="A12" s="10" t="s">
        <v>195</v>
      </c>
      <c r="B12" s="100">
        <v>0.37640449085551225</v>
      </c>
      <c r="C12" s="100">
        <v>2.4753432986903832</v>
      </c>
      <c r="D12" s="139">
        <f t="shared" si="0"/>
        <v>84.540381940987089</v>
      </c>
    </row>
    <row r="13" spans="1:4" x14ac:dyDescent="0.25">
      <c r="A13" s="10" t="s">
        <v>219</v>
      </c>
      <c r="B13" s="100">
        <v>0.35282696209719666</v>
      </c>
      <c r="C13" s="100">
        <v>2.3228601103222792</v>
      </c>
      <c r="D13" s="139">
        <f t="shared" si="0"/>
        <v>86.863242051309371</v>
      </c>
    </row>
    <row r="14" spans="1:4" x14ac:dyDescent="0.25">
      <c r="A14" s="10" t="s">
        <v>205</v>
      </c>
      <c r="B14" s="100">
        <v>0.32870786148531866</v>
      </c>
      <c r="C14" s="100">
        <v>2.1639146959820161</v>
      </c>
      <c r="D14" s="139">
        <f t="shared" si="0"/>
        <v>89.027156747291386</v>
      </c>
    </row>
    <row r="15" spans="1:4" x14ac:dyDescent="0.25">
      <c r="A15" s="9" t="s">
        <v>203</v>
      </c>
      <c r="B15" s="100">
        <v>0.32601222482771997</v>
      </c>
      <c r="C15" s="100">
        <v>2.1414465613984066</v>
      </c>
      <c r="D15" s="139">
        <f t="shared" si="0"/>
        <v>91.168603308689796</v>
      </c>
    </row>
    <row r="16" spans="1:4" x14ac:dyDescent="0.25">
      <c r="A16" s="10" t="s">
        <v>196</v>
      </c>
      <c r="B16" s="100">
        <v>0.26349917960559888</v>
      </c>
      <c r="C16" s="100">
        <v>1.7345787856882064</v>
      </c>
      <c r="D16" s="139">
        <f t="shared" si="0"/>
        <v>92.903182094377996</v>
      </c>
    </row>
    <row r="17" spans="1:4" x14ac:dyDescent="0.25">
      <c r="A17" s="10" t="s">
        <v>218</v>
      </c>
      <c r="B17" s="100">
        <v>0.2378634185083513</v>
      </c>
      <c r="C17" s="100">
        <v>1.5653123512676315</v>
      </c>
      <c r="D17" s="139">
        <f t="shared" si="0"/>
        <v>94.468494445645632</v>
      </c>
    </row>
    <row r="18" spans="1:4" x14ac:dyDescent="0.25">
      <c r="A18" s="10" t="s">
        <v>227</v>
      </c>
      <c r="B18" s="100">
        <v>0.19740100054803139</v>
      </c>
      <c r="C18" s="100">
        <v>1.2959389157035257</v>
      </c>
      <c r="D18" s="139">
        <f t="shared" si="0"/>
        <v>95.764433361349163</v>
      </c>
    </row>
    <row r="19" spans="1:4" x14ac:dyDescent="0.25">
      <c r="A19" s="10" t="s">
        <v>221</v>
      </c>
      <c r="B19" s="100">
        <v>0.18600258644723894</v>
      </c>
      <c r="C19" s="100">
        <v>1.2211307552529693</v>
      </c>
      <c r="D19" s="139">
        <f t="shared" si="0"/>
        <v>96.985564116602134</v>
      </c>
    </row>
    <row r="20" spans="1:4" x14ac:dyDescent="0.25">
      <c r="A20" s="10" t="s">
        <v>220</v>
      </c>
      <c r="B20" s="100">
        <v>0.12888823700527716</v>
      </c>
      <c r="C20" s="100">
        <v>0.84854423028459325</v>
      </c>
      <c r="D20" s="139">
        <f t="shared" si="0"/>
        <v>97.834108346886723</v>
      </c>
    </row>
    <row r="21" spans="1:4" x14ac:dyDescent="0.25">
      <c r="A21" s="10" t="s">
        <v>222</v>
      </c>
      <c r="B21" s="100">
        <v>0.10901667761813758</v>
      </c>
      <c r="C21" s="100">
        <v>0.71743965266465637</v>
      </c>
      <c r="D21" s="139">
        <f t="shared" si="0"/>
        <v>98.551547999551374</v>
      </c>
    </row>
    <row r="22" spans="1:4" x14ac:dyDescent="0.25">
      <c r="A22" s="10" t="s">
        <v>200</v>
      </c>
      <c r="B22" s="100">
        <v>0.10129548490828028</v>
      </c>
      <c r="C22" s="100">
        <v>0.65777597861662029</v>
      </c>
      <c r="D22" s="139">
        <f t="shared" si="0"/>
        <v>99.209323978168001</v>
      </c>
    </row>
    <row r="23" spans="1:4" x14ac:dyDescent="0.25">
      <c r="A23" s="9" t="s">
        <v>194</v>
      </c>
      <c r="B23" s="100">
        <v>3.2014718993573714E-2</v>
      </c>
      <c r="C23" s="100">
        <v>0.21118125223601525</v>
      </c>
      <c r="D23" s="139">
        <f t="shared" si="0"/>
        <v>99.420505230404018</v>
      </c>
    </row>
  </sheetData>
  <sortState xmlns:xlrd2="http://schemas.microsoft.com/office/spreadsheetml/2017/richdata2" ref="A1:C23">
    <sortCondition descending="1" ref="C1:C2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1.PlanilhaMãe</vt:lpstr>
      <vt:lpstr> 2.ItensDomSubFora</vt:lpstr>
      <vt:lpstr>3.ContrItensInfDom</vt:lpstr>
      <vt:lpstr>4.PlanMãeCadeias</vt:lpstr>
      <vt:lpstr>5.PlanSimpCadeias</vt:lpstr>
      <vt:lpstr>6.PlanGrProc</vt:lpstr>
      <vt:lpstr>OrdemImportância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Giacomo Baccarin</dc:creator>
  <cp:lastModifiedBy>PERSONAL HP</cp:lastModifiedBy>
  <dcterms:created xsi:type="dcterms:W3CDTF">2021-03-25T23:54:34Z</dcterms:created>
  <dcterms:modified xsi:type="dcterms:W3CDTF">2021-10-21T13:42:28Z</dcterms:modified>
</cp:coreProperties>
</file>