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ustavo Jun\Desktop\"/>
    </mc:Choice>
  </mc:AlternateContent>
  <xr:revisionPtr revIDLastSave="0" documentId="13_ncr:1_{B2B094EB-1F0A-43CD-9DFF-8C3DC5C34E19}" xr6:coauthVersionLast="47" xr6:coauthVersionMax="47" xr10:uidLastSave="{00000000-0000-0000-0000-000000000000}"/>
  <bookViews>
    <workbookView xWindow="14200" yWindow="280" windowWidth="18130" windowHeight="9950" tabRatio="836" xr2:uid="{00000000-000D-0000-FFFF-FFFF00000000}"/>
  </bookViews>
  <sheets>
    <sheet name="Índice" sheetId="12" r:id="rId1"/>
    <sheet name="Fontes" sheetId="13" r:id="rId2"/>
    <sheet name="1.PlanilhaMãe" sheetId="1" r:id="rId3"/>
    <sheet name="2.PlanilhaMãeSint" sheetId="2" r:id="rId4"/>
    <sheet name="3.Grupos" sheetId="3" r:id="rId5"/>
    <sheet name="4.ItemDom" sheetId="4" r:id="rId6"/>
    <sheet name="4.1ItemDomNP" sheetId="14" r:id="rId7"/>
    <sheet name="4.2ItemDomNPSíntese" sheetId="15" r:id="rId8"/>
    <sheet name="5.Cadeias" sheetId="5" r:id="rId9"/>
    <sheet name="6.CadeiasSint" sheetId="6" r:id="rId10"/>
    <sheet name="7.NProc" sheetId="16" r:id="rId11"/>
  </sheets>
  <definedNames>
    <definedName name="_xlnm._FilterDatabase" localSheetId="2" hidden="1">'1.PlanilhaMãe'!$A$1:$S$198</definedName>
    <definedName name="_xlnm._FilterDatabase" localSheetId="6" hidden="1">'4.1ItemDomNP'!$A$1:$H$160</definedName>
    <definedName name="_xlnm._FilterDatabase" localSheetId="8" hidden="1">'5.Cadeias'!$A$1:$F$184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5" i="16" l="1"/>
  <c r="N5" i="16"/>
  <c r="K8" i="16"/>
  <c r="L8" i="16"/>
  <c r="M8" i="16"/>
  <c r="K7" i="16"/>
  <c r="L7" i="16"/>
  <c r="M7" i="16"/>
  <c r="K6" i="16"/>
  <c r="L6" i="16"/>
  <c r="M6" i="16"/>
  <c r="K5" i="16"/>
  <c r="L5" i="16"/>
  <c r="M5" i="16"/>
  <c r="K4" i="16"/>
  <c r="L4" i="16"/>
  <c r="M4" i="16"/>
  <c r="J8" i="16"/>
  <c r="J7" i="16"/>
  <c r="J6" i="16"/>
  <c r="J5" i="16"/>
  <c r="J4" i="16"/>
  <c r="I4" i="16"/>
  <c r="F165" i="16"/>
  <c r="E165" i="16"/>
  <c r="D165" i="16"/>
  <c r="C165" i="16"/>
  <c r="F137" i="16"/>
  <c r="E137" i="16"/>
  <c r="D137" i="16"/>
  <c r="C137" i="16"/>
  <c r="E119" i="16"/>
  <c r="D119" i="16"/>
  <c r="C119" i="16"/>
  <c r="E106" i="16"/>
  <c r="D106" i="16"/>
  <c r="C106" i="16"/>
  <c r="C48" i="16"/>
  <c r="D48" i="16"/>
  <c r="E48" i="16"/>
  <c r="I8" i="16"/>
  <c r="I7" i="16"/>
  <c r="I6" i="16"/>
  <c r="I5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2" i="16"/>
  <c r="N8" i="16"/>
  <c r="N6" i="16"/>
  <c r="O3" i="14"/>
  <c r="N15" i="14"/>
  <c r="N4" i="14"/>
  <c r="N5" i="14"/>
  <c r="N6" i="14"/>
  <c r="N7" i="14"/>
  <c r="N8" i="14"/>
  <c r="N9" i="14"/>
  <c r="N10" i="14"/>
  <c r="N11" i="14"/>
  <c r="N12" i="14"/>
  <c r="N13" i="14"/>
  <c r="N14" i="14"/>
  <c r="N16" i="14"/>
  <c r="N17" i="14"/>
  <c r="N18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N3" i="14"/>
  <c r="M3" i="14"/>
  <c r="N4" i="16" l="1"/>
  <c r="J9" i="16"/>
  <c r="F106" i="16"/>
  <c r="F119" i="16"/>
  <c r="K9" i="16"/>
  <c r="L9" i="16"/>
  <c r="F48" i="16"/>
  <c r="N7" i="16"/>
  <c r="N9" i="16" s="1"/>
  <c r="O8" i="16" s="1"/>
  <c r="I9" i="16"/>
  <c r="M9" i="16"/>
  <c r="O4" i="16" l="1"/>
  <c r="O6" i="16"/>
  <c r="O7" i="16"/>
  <c r="O9" i="16" l="1"/>
  <c r="E19" i="6" l="1"/>
  <c r="E13" i="6"/>
  <c r="E4" i="6"/>
  <c r="B27" i="6"/>
  <c r="C27" i="6"/>
  <c r="D27" i="6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13" i="5"/>
  <c r="F4" i="4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S7" i="14" l="1"/>
  <c r="T7" i="14" s="1"/>
  <c r="S8" i="14"/>
  <c r="T8" i="14" s="1"/>
  <c r="S9" i="14"/>
  <c r="T9" i="14" s="1"/>
  <c r="S10" i="14"/>
  <c r="T10" i="14" s="1"/>
  <c r="S11" i="14"/>
  <c r="S12" i="14"/>
  <c r="S13" i="14"/>
  <c r="S14" i="14"/>
  <c r="S15" i="14"/>
  <c r="T15" i="14" s="1"/>
  <c r="S16" i="14"/>
  <c r="S17" i="14"/>
  <c r="S18" i="14"/>
  <c r="T18" i="14" s="1"/>
  <c r="S5" i="14"/>
  <c r="T5" i="14" s="1"/>
  <c r="S6" i="14"/>
  <c r="S4" i="14"/>
  <c r="S3" i="14"/>
  <c r="T3" i="14" s="1"/>
  <c r="Q12" i="14"/>
  <c r="Q13" i="14"/>
  <c r="Q14" i="14"/>
  <c r="R14" i="14" s="1"/>
  <c r="Q15" i="14"/>
  <c r="R15" i="14" s="1"/>
  <c r="Q16" i="14"/>
  <c r="R16" i="14" s="1"/>
  <c r="Q17" i="14"/>
  <c r="Q18" i="14"/>
  <c r="Q7" i="14"/>
  <c r="R7" i="14" s="1"/>
  <c r="Q8" i="14"/>
  <c r="R8" i="14" s="1"/>
  <c r="Q9" i="14"/>
  <c r="R9" i="14" s="1"/>
  <c r="Q10" i="14"/>
  <c r="R10" i="14" s="1"/>
  <c r="Q11" i="14"/>
  <c r="Q6" i="14"/>
  <c r="Q4" i="14"/>
  <c r="R4" i="14" s="1"/>
  <c r="Q5" i="14"/>
  <c r="R5" i="14" s="1"/>
  <c r="Q3" i="14"/>
  <c r="R3" i="14" s="1"/>
  <c r="O7" i="14"/>
  <c r="P7" i="14" s="1"/>
  <c r="O8" i="14"/>
  <c r="P8" i="14" s="1"/>
  <c r="O9" i="14"/>
  <c r="P9" i="14" s="1"/>
  <c r="O10" i="14"/>
  <c r="P10" i="14" s="1"/>
  <c r="O11" i="14"/>
  <c r="P11" i="14" s="1"/>
  <c r="O12" i="14"/>
  <c r="O13" i="14"/>
  <c r="O14" i="14"/>
  <c r="P14" i="14" s="1"/>
  <c r="O15" i="14"/>
  <c r="O16" i="14"/>
  <c r="P16" i="14" s="1"/>
  <c r="O17" i="14"/>
  <c r="P17" i="14" s="1"/>
  <c r="O18" i="14"/>
  <c r="O4" i="14"/>
  <c r="P4" i="14" s="1"/>
  <c r="O5" i="14"/>
  <c r="P5" i="14" s="1"/>
  <c r="O6" i="14"/>
  <c r="P3" i="14"/>
  <c r="K3" i="14"/>
  <c r="K4" i="14"/>
  <c r="K5" i="14"/>
  <c r="K6" i="14"/>
  <c r="L6" i="14" s="1"/>
  <c r="K7" i="14"/>
  <c r="K8" i="14"/>
  <c r="K9" i="14"/>
  <c r="K10" i="14"/>
  <c r="K11" i="14"/>
  <c r="L11" i="14" s="1"/>
  <c r="K12" i="14"/>
  <c r="K13" i="14"/>
  <c r="K14" i="14"/>
  <c r="L14" i="14" s="1"/>
  <c r="K15" i="14"/>
  <c r="L15" i="14" s="1"/>
  <c r="K16" i="14"/>
  <c r="K17" i="14"/>
  <c r="L17" i="14" s="1"/>
  <c r="K18" i="14"/>
  <c r="H130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F102" i="5"/>
  <c r="F2" i="5"/>
  <c r="D4" i="5"/>
  <c r="P13" i="14" l="1"/>
  <c r="T13" i="14"/>
  <c r="L13" i="14"/>
  <c r="R13" i="14"/>
  <c r="R11" i="14"/>
  <c r="T16" i="14"/>
  <c r="L16" i="14"/>
  <c r="T17" i="14"/>
  <c r="P15" i="14"/>
  <c r="R12" i="14"/>
  <c r="L9" i="14"/>
  <c r="L3" i="14"/>
  <c r="L18" i="14"/>
  <c r="L10" i="14"/>
  <c r="T14" i="14"/>
  <c r="P6" i="14"/>
  <c r="R18" i="14"/>
  <c r="T4" i="14"/>
  <c r="L8" i="14"/>
  <c r="P12" i="14"/>
  <c r="R17" i="14"/>
  <c r="T6" i="14"/>
  <c r="T12" i="14"/>
  <c r="L7" i="14"/>
  <c r="R6" i="14"/>
  <c r="T11" i="14"/>
  <c r="P18" i="14"/>
  <c r="L5" i="14"/>
  <c r="L12" i="14"/>
  <c r="L4" i="14"/>
  <c r="E8" i="1"/>
  <c r="E10" i="6"/>
  <c r="D6" i="3"/>
  <c r="D5" i="3"/>
  <c r="D4" i="3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7" i="1"/>
  <c r="E6" i="1"/>
  <c r="E5" i="1"/>
  <c r="E9" i="6" l="1"/>
  <c r="E3" i="6"/>
  <c r="E5" i="2"/>
  <c r="C4" i="4" l="1"/>
  <c r="E4" i="4" l="1"/>
  <c r="D7" i="3"/>
  <c r="D3" i="3"/>
  <c r="E26" i="6" l="1"/>
  <c r="E25" i="6"/>
  <c r="E24" i="6"/>
  <c r="E23" i="6"/>
  <c r="E22" i="6"/>
  <c r="E21" i="6"/>
  <c r="E20" i="6"/>
  <c r="E18" i="6"/>
  <c r="E17" i="6"/>
  <c r="E16" i="6"/>
  <c r="E15" i="6"/>
  <c r="E14" i="6"/>
  <c r="E12" i="6"/>
  <c r="E11" i="6"/>
  <c r="E8" i="6"/>
  <c r="E7" i="6"/>
  <c r="E6" i="6"/>
  <c r="E5" i="6"/>
  <c r="D184" i="5"/>
  <c r="C184" i="5"/>
  <c r="F183" i="5"/>
  <c r="F182" i="5"/>
  <c r="F181" i="5"/>
  <c r="F180" i="5"/>
  <c r="F179" i="5"/>
  <c r="F178" i="5"/>
  <c r="F177" i="5"/>
  <c r="F176" i="5"/>
  <c r="F175" i="5"/>
  <c r="D174" i="5"/>
  <c r="C174" i="5"/>
  <c r="F173" i="5"/>
  <c r="F172" i="5"/>
  <c r="D171" i="5"/>
  <c r="C171" i="5"/>
  <c r="F170" i="5"/>
  <c r="F169" i="5"/>
  <c r="F168" i="5"/>
  <c r="F167" i="5"/>
  <c r="F166" i="5"/>
  <c r="F165" i="5"/>
  <c r="F164" i="5"/>
  <c r="F163" i="5"/>
  <c r="D162" i="5"/>
  <c r="C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D136" i="5"/>
  <c r="C136" i="5"/>
  <c r="F135" i="5"/>
  <c r="D134" i="5"/>
  <c r="C134" i="5"/>
  <c r="F133" i="5"/>
  <c r="F132" i="5"/>
  <c r="F131" i="5"/>
  <c r="F130" i="5"/>
  <c r="D129" i="5"/>
  <c r="C129" i="5"/>
  <c r="F128" i="5"/>
  <c r="F127" i="5"/>
  <c r="F126" i="5"/>
  <c r="F125" i="5"/>
  <c r="D124" i="5"/>
  <c r="C124" i="5"/>
  <c r="F123" i="5"/>
  <c r="F122" i="5"/>
  <c r="F121" i="5"/>
  <c r="F120" i="5"/>
  <c r="F119" i="5"/>
  <c r="D118" i="5"/>
  <c r="C118" i="5"/>
  <c r="F117" i="5"/>
  <c r="F116" i="5"/>
  <c r="F115" i="5"/>
  <c r="F114" i="5"/>
  <c r="F113" i="5"/>
  <c r="F112" i="5"/>
  <c r="F111" i="5"/>
  <c r="F110" i="5"/>
  <c r="D109" i="5"/>
  <c r="C109" i="5"/>
  <c r="F108" i="5"/>
  <c r="F107" i="5"/>
  <c r="F106" i="5"/>
  <c r="F105" i="5"/>
  <c r="F104" i="5"/>
  <c r="F103" i="5"/>
  <c r="F101" i="5"/>
  <c r="F100" i="5"/>
  <c r="F99" i="5"/>
  <c r="F98" i="5"/>
  <c r="F97" i="5"/>
  <c r="F96" i="5"/>
  <c r="F95" i="5"/>
  <c r="F94" i="5"/>
  <c r="D93" i="5"/>
  <c r="C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D72" i="5"/>
  <c r="C72" i="5"/>
  <c r="D53" i="5"/>
  <c r="C53" i="5"/>
  <c r="F52" i="5"/>
  <c r="F51" i="5"/>
  <c r="F50" i="5"/>
  <c r="F49" i="5"/>
  <c r="D48" i="5"/>
  <c r="C48" i="5"/>
  <c r="F47" i="5"/>
  <c r="F46" i="5"/>
  <c r="F45" i="5"/>
  <c r="D44" i="5"/>
  <c r="C44" i="5"/>
  <c r="F43" i="5"/>
  <c r="F42" i="5"/>
  <c r="D41" i="5"/>
  <c r="C41" i="5"/>
  <c r="F40" i="5"/>
  <c r="D39" i="5"/>
  <c r="C39" i="5"/>
  <c r="F38" i="5"/>
  <c r="F37" i="5"/>
  <c r="D36" i="5"/>
  <c r="C36" i="5"/>
  <c r="F35" i="5"/>
  <c r="D34" i="5"/>
  <c r="C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D16" i="5"/>
  <c r="C16" i="5"/>
  <c r="F15" i="5"/>
  <c r="D14" i="5"/>
  <c r="C14" i="5"/>
  <c r="F12" i="5"/>
  <c r="F11" i="5"/>
  <c r="F10" i="5"/>
  <c r="D9" i="5"/>
  <c r="C9" i="5"/>
  <c r="F8" i="5"/>
  <c r="F9" i="5" s="1"/>
  <c r="D7" i="5"/>
  <c r="C7" i="5"/>
  <c r="F6" i="5"/>
  <c r="F5" i="5"/>
  <c r="C4" i="5"/>
  <c r="F3" i="5"/>
  <c r="F4" i="5" s="1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B12" i="3"/>
  <c r="D11" i="3"/>
  <c r="D10" i="3"/>
  <c r="D9" i="3"/>
  <c r="D8" i="3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27" i="6" l="1"/>
  <c r="F4" i="6" s="1"/>
  <c r="F23" i="6"/>
  <c r="E6" i="4"/>
  <c r="F6" i="4" s="1"/>
  <c r="E14" i="4"/>
  <c r="F14" i="4" s="1"/>
  <c r="E7" i="4"/>
  <c r="F7" i="4"/>
  <c r="E15" i="4"/>
  <c r="F15" i="4" s="1"/>
  <c r="E8" i="4"/>
  <c r="F8" i="4" s="1"/>
  <c r="E10" i="4"/>
  <c r="F10" i="4" s="1"/>
  <c r="E18" i="4"/>
  <c r="F18" i="4" s="1"/>
  <c r="E11" i="4"/>
  <c r="F11" i="4" s="1"/>
  <c r="E19" i="4"/>
  <c r="F19" i="4"/>
  <c r="E16" i="4"/>
  <c r="F16" i="4" s="1"/>
  <c r="E17" i="4"/>
  <c r="F17" i="4" s="1"/>
  <c r="E12" i="4"/>
  <c r="F12" i="4" s="1"/>
  <c r="E9" i="4"/>
  <c r="F9" i="4" s="1"/>
  <c r="E5" i="4"/>
  <c r="E13" i="4"/>
  <c r="F13" i="4" s="1"/>
  <c r="F14" i="6"/>
  <c r="F36" i="5"/>
  <c r="F41" i="5"/>
  <c r="F16" i="5"/>
  <c r="C3" i="4"/>
  <c r="D12" i="3"/>
  <c r="E4" i="3" s="1"/>
  <c r="F118" i="5"/>
  <c r="F7" i="5"/>
  <c r="F171" i="5"/>
  <c r="F109" i="5"/>
  <c r="F184" i="5"/>
  <c r="F48" i="5"/>
  <c r="F39" i="5"/>
  <c r="F44" i="5"/>
  <c r="F129" i="5"/>
  <c r="F136" i="5"/>
  <c r="F72" i="5"/>
  <c r="F14" i="5"/>
  <c r="F93" i="5"/>
  <c r="F34" i="5"/>
  <c r="F124" i="5"/>
  <c r="F174" i="5"/>
  <c r="F134" i="5"/>
  <c r="F53" i="5"/>
  <c r="F162" i="5"/>
  <c r="E3" i="4" l="1"/>
  <c r="F5" i="4"/>
  <c r="F3" i="4" s="1"/>
  <c r="F9" i="6"/>
  <c r="F16" i="6"/>
  <c r="E7" i="3"/>
  <c r="E3" i="3"/>
  <c r="E11" i="3"/>
  <c r="E6" i="3"/>
  <c r="E8" i="3"/>
  <c r="E5" i="3"/>
  <c r="E10" i="3"/>
  <c r="F19" i="6"/>
  <c r="E9" i="3"/>
  <c r="F21" i="6"/>
  <c r="F20" i="6"/>
  <c r="F12" i="6"/>
  <c r="F26" i="6"/>
  <c r="F22" i="6"/>
  <c r="F6" i="6"/>
  <c r="F18" i="6"/>
  <c r="F10" i="6"/>
  <c r="F24" i="6"/>
  <c r="F8" i="6"/>
  <c r="F13" i="6"/>
  <c r="F15" i="6"/>
  <c r="F11" i="6"/>
  <c r="F5" i="6"/>
  <c r="F7" i="6"/>
  <c r="F25" i="6"/>
  <c r="F3" i="6"/>
  <c r="F17" i="6"/>
  <c r="G10" i="4" l="1"/>
  <c r="G4" i="4"/>
  <c r="G12" i="4"/>
  <c r="G5" i="4"/>
  <c r="F27" i="6"/>
  <c r="G18" i="4"/>
  <c r="G7" i="4"/>
  <c r="G6" i="4"/>
  <c r="G14" i="4"/>
  <c r="G11" i="4"/>
  <c r="G15" i="4"/>
  <c r="G16" i="4"/>
  <c r="G19" i="4"/>
  <c r="G8" i="4"/>
  <c r="E12" i="3"/>
  <c r="G9" i="4"/>
  <c r="G17" i="4"/>
  <c r="G13" i="4"/>
  <c r="G3" i="4" l="1"/>
</calcChain>
</file>

<file path=xl/sharedStrings.xml><?xml version="1.0" encoding="utf-8"?>
<sst xmlns="http://schemas.openxmlformats.org/spreadsheetml/2006/main" count="2599" uniqueCount="317">
  <si>
    <t>Cadeia</t>
  </si>
  <si>
    <t>1.Alimentação e bebidas</t>
  </si>
  <si>
    <t>11.Alimentação no domicílio</t>
  </si>
  <si>
    <t>1101.Cereais, leguminosas e oleaginosas</t>
  </si>
  <si>
    <t>1101002.Arroz</t>
  </si>
  <si>
    <t>Arroz</t>
  </si>
  <si>
    <t>G1</t>
  </si>
  <si>
    <t>1101051.Feijão - mulatinho</t>
  </si>
  <si>
    <t>Feijão</t>
  </si>
  <si>
    <t>1101052.Feijão - preto</t>
  </si>
  <si>
    <t>1101053.Feijão - macáçar (fradinho)</t>
  </si>
  <si>
    <t>1101073.Feijão - carioca (rajado)</t>
  </si>
  <si>
    <t>1101079.Milho (em grão)</t>
  </si>
  <si>
    <t>Milho</t>
  </si>
  <si>
    <t>1102.Farinhas, féculas e massas</t>
  </si>
  <si>
    <t>1102001.Farinha de arroz</t>
  </si>
  <si>
    <t>1102006.Macarrão</t>
  </si>
  <si>
    <t>Trigo</t>
  </si>
  <si>
    <t>1102008.Fubá de milho</t>
  </si>
  <si>
    <t>1102010.Flocos de milho</t>
  </si>
  <si>
    <t>1102012.Farinha de trigo</t>
  </si>
  <si>
    <t>1102023.Farinha de mandioca</t>
  </si>
  <si>
    <t>Mandioca</t>
  </si>
  <si>
    <t>1102029.Massa semipreparada</t>
  </si>
  <si>
    <t>1102061.Macarrão instantâneo</t>
  </si>
  <si>
    <t>G4</t>
  </si>
  <si>
    <t>1103.Tubérculos, raízes e legumes</t>
  </si>
  <si>
    <t>1103002.Batata-doce</t>
  </si>
  <si>
    <t>Hortícolas</t>
  </si>
  <si>
    <t>1103003.Batata-inglesa</t>
  </si>
  <si>
    <t>Batata</t>
  </si>
  <si>
    <t>1103004.Inhame</t>
  </si>
  <si>
    <t>1103005.Mandioca (aipim)</t>
  </si>
  <si>
    <t>1103020.Abobrinha</t>
  </si>
  <si>
    <t>1103025.Pepino</t>
  </si>
  <si>
    <t>1103026.Pimentão</t>
  </si>
  <si>
    <t>1103028.Tomate</t>
  </si>
  <si>
    <t>Tomate</t>
  </si>
  <si>
    <t>1103043.Cebola</t>
  </si>
  <si>
    <t>Cebola</t>
  </si>
  <si>
    <t>1103044.Cenoura</t>
  </si>
  <si>
    <t>1104.Açúcares e derivados</t>
  </si>
  <si>
    <t>1104003.Açúcar refinado</t>
  </si>
  <si>
    <t>Complexo sucro</t>
  </si>
  <si>
    <t>G2</t>
  </si>
  <si>
    <t>1104004.Açúcar cristal</t>
  </si>
  <si>
    <t>1104018.Balas</t>
  </si>
  <si>
    <t>Indefinido</t>
  </si>
  <si>
    <t>1104023.Chocolate em barra e bombom</t>
  </si>
  <si>
    <t>Cacau e produtos</t>
  </si>
  <si>
    <t>1104032.Sorvete</t>
  </si>
  <si>
    <t>1104052.Chocolate e achocolatado em pó</t>
  </si>
  <si>
    <t>1104060.Doce de frutas em pasta</t>
  </si>
  <si>
    <t>G3</t>
  </si>
  <si>
    <t>1104067.Açúcar demerara</t>
  </si>
  <si>
    <t>1105.Hortaliças e verduras</t>
  </si>
  <si>
    <t>1105001.Alface</t>
  </si>
  <si>
    <t>1105004.Coentro</t>
  </si>
  <si>
    <t>1105005.Couve</t>
  </si>
  <si>
    <t>1105006.Couve-flor</t>
  </si>
  <si>
    <t>1105010.Repolho</t>
  </si>
  <si>
    <t>1105012.Cheiro-verde</t>
  </si>
  <si>
    <t>1105019.Brócolis</t>
  </si>
  <si>
    <t>1106.Frutas</t>
  </si>
  <si>
    <t>1106001.Banana-da-terra</t>
  </si>
  <si>
    <t>Banana</t>
  </si>
  <si>
    <t>1106003.Abacaxi</t>
  </si>
  <si>
    <t>Frutas</t>
  </si>
  <si>
    <t>1106004.Abacate</t>
  </si>
  <si>
    <t>1106005.Banana - d'água</t>
  </si>
  <si>
    <t>1106006.Banana - maçã</t>
  </si>
  <si>
    <t>1106008.Banana - prata</t>
  </si>
  <si>
    <t>1106011.Laranja - baía</t>
  </si>
  <si>
    <t>Laranja e citrus</t>
  </si>
  <si>
    <t>1106012.Laranja - lima</t>
  </si>
  <si>
    <t>1106015.Limão</t>
  </si>
  <si>
    <t>1106017.Maçã</t>
  </si>
  <si>
    <t>1106018.Mamão</t>
  </si>
  <si>
    <t>1106019.Manga</t>
  </si>
  <si>
    <t>1106020.Maracujá</t>
  </si>
  <si>
    <t>1106021.Melancia</t>
  </si>
  <si>
    <t>1106022.Melão</t>
  </si>
  <si>
    <t>1106023.Pera</t>
  </si>
  <si>
    <t>1106027.Tangerina</t>
  </si>
  <si>
    <t>1106028.Uva</t>
  </si>
  <si>
    <t>1106039.Laranja - pera</t>
  </si>
  <si>
    <t>1106051.Morango</t>
  </si>
  <si>
    <t>1106084.Goiaba</t>
  </si>
  <si>
    <t>1107.Carnes</t>
  </si>
  <si>
    <t>1107009.Fígado</t>
  </si>
  <si>
    <t>Bovinocultura</t>
  </si>
  <si>
    <t>1107018.Carne de porco</t>
  </si>
  <si>
    <t>Suinocultura</t>
  </si>
  <si>
    <t>1107031.Carne de carneiro</t>
  </si>
  <si>
    <t>Outros Animais</t>
  </si>
  <si>
    <t>1107081.Cupim</t>
  </si>
  <si>
    <t>1107084.Contrafilé</t>
  </si>
  <si>
    <t>1107085.Filé-mignon</t>
  </si>
  <si>
    <t>1107087.Chã de dentro</t>
  </si>
  <si>
    <t>1107088.Alcatra</t>
  </si>
  <si>
    <t>1107089.Patinho</t>
  </si>
  <si>
    <t>1107090.Lagarto redondo</t>
  </si>
  <si>
    <t>1107091.Lagarto comum</t>
  </si>
  <si>
    <t>1107093.Músculo</t>
  </si>
  <si>
    <t>1107094.Pá</t>
  </si>
  <si>
    <t>1107095.Acém</t>
  </si>
  <si>
    <t>1107096.Peito</t>
  </si>
  <si>
    <t>1107097.Capa de filé</t>
  </si>
  <si>
    <t>1107099.Costela</t>
  </si>
  <si>
    <t>1107208.Picanha</t>
  </si>
  <si>
    <t>1108.Pescados</t>
  </si>
  <si>
    <t>1108002.Peixe - anchova</t>
  </si>
  <si>
    <t>Pescado</t>
  </si>
  <si>
    <t>1108004.Peixe - corvina</t>
  </si>
  <si>
    <t>1108011.Peixe - tainha</t>
  </si>
  <si>
    <t>1108012.Peixe - sardinha</t>
  </si>
  <si>
    <t>1108013.Camarão</t>
  </si>
  <si>
    <t>1108019.Peixe - cavala</t>
  </si>
  <si>
    <t>1108029.Peixe - cação</t>
  </si>
  <si>
    <t>1108031.Peixe - merluza</t>
  </si>
  <si>
    <t>1108032.Peixe - serra</t>
  </si>
  <si>
    <t>1108038.Peixe - pescada</t>
  </si>
  <si>
    <t>1108045.Caranguejo</t>
  </si>
  <si>
    <t>1108049.Peixe - castanha</t>
  </si>
  <si>
    <t>1108052.Peixe - palombeta</t>
  </si>
  <si>
    <t>1108072.Peixe - curimatã</t>
  </si>
  <si>
    <t>1108075.Peixe - salmão</t>
  </si>
  <si>
    <t>1108080.Peixe - tilápia</t>
  </si>
  <si>
    <t>1108087.Peixe - tambaqui</t>
  </si>
  <si>
    <t>1108088.Peixe - dourada</t>
  </si>
  <si>
    <t>1108092.Peixe - filhote</t>
  </si>
  <si>
    <t>1108096.Peixe - peroá</t>
  </si>
  <si>
    <t>1108112.Peixe - pintado</t>
  </si>
  <si>
    <t>1108125.Peixe - aruanã</t>
  </si>
  <si>
    <t>1109.Carnes e peixes industrializados</t>
  </si>
  <si>
    <t>1109002.Presunto</t>
  </si>
  <si>
    <t>1109007.Salsicha</t>
  </si>
  <si>
    <t>1109008.Linguiça</t>
  </si>
  <si>
    <t>1109010.Mortadela</t>
  </si>
  <si>
    <t>1109012.Salame</t>
  </si>
  <si>
    <t>1109023.Bacalhau</t>
  </si>
  <si>
    <t>1109056.Carne-seca e de sol</t>
  </si>
  <si>
    <t>1109058.Carne de porco salgada e defumada</t>
  </si>
  <si>
    <t>1110.Aves e ovos</t>
  </si>
  <si>
    <t>1110009.Frango inteiro</t>
  </si>
  <si>
    <t>Avicultura Corte</t>
  </si>
  <si>
    <t>1110010.Frango em pedaços</t>
  </si>
  <si>
    <t>1110044.Ovo de galinha</t>
  </si>
  <si>
    <t>Avicultura Postura</t>
  </si>
  <si>
    <t>1111.Leites e derivados</t>
  </si>
  <si>
    <t>1111004.Leite longa vida</t>
  </si>
  <si>
    <t>Lácteos</t>
  </si>
  <si>
    <t>1111008.Leite condensado</t>
  </si>
  <si>
    <t>1111009.Leite em pó</t>
  </si>
  <si>
    <t>1111011.Queijo</t>
  </si>
  <si>
    <t>1111019.Iogurte e bebidas lácteas</t>
  </si>
  <si>
    <t>1111021.Requeijão</t>
  </si>
  <si>
    <t>1111031.Manteiga</t>
  </si>
  <si>
    <t>1111038.Leite fermentado</t>
  </si>
  <si>
    <t>1112.Panificados</t>
  </si>
  <si>
    <t>1112003.Biscoito</t>
  </si>
  <si>
    <t>1112015.Pão francês</t>
  </si>
  <si>
    <t>1112017.Pão doce</t>
  </si>
  <si>
    <t>1112018.Pão de forma</t>
  </si>
  <si>
    <t>1112019.Bolo</t>
  </si>
  <si>
    <t>1112025.Pão de queijo</t>
  </si>
  <si>
    <t>1113.Óleos e gorduras</t>
  </si>
  <si>
    <t>1113013.Óleo de soja</t>
  </si>
  <si>
    <t>Complexo soja</t>
  </si>
  <si>
    <t>1113014.Azeite de oliva</t>
  </si>
  <si>
    <t>1113040.Margarina</t>
  </si>
  <si>
    <t>1114.Bebidas e infusões</t>
  </si>
  <si>
    <t>1114001.Suco de frutas</t>
  </si>
  <si>
    <t>1114003.Polpa de fruta (congelada)</t>
  </si>
  <si>
    <t>1114004.Açaí (emulsão)</t>
  </si>
  <si>
    <t>1114022.Café moído</t>
  </si>
  <si>
    <t>Café</t>
  </si>
  <si>
    <t>1114023.Café solúvel</t>
  </si>
  <si>
    <t>1114083.Refrigerante e água mineral</t>
  </si>
  <si>
    <t>1114084.Cerveja</t>
  </si>
  <si>
    <t>1114085.Outras bebidas alcoólicas</t>
  </si>
  <si>
    <t>1114087.Vinho</t>
  </si>
  <si>
    <t>1114090.Suco em pó</t>
  </si>
  <si>
    <t>1114091.Chá mate (erva mate)</t>
  </si>
  <si>
    <t>1115.Enlatados e conservas</t>
  </si>
  <si>
    <t>1115013.Alimento infantil</t>
  </si>
  <si>
    <t>1115016.Palmito em conserva</t>
  </si>
  <si>
    <t>1115017.Pepino em conserva</t>
  </si>
  <si>
    <t>1115039.Sardinha em conserva</t>
  </si>
  <si>
    <t>Pescados</t>
  </si>
  <si>
    <t>1115050.Salsicha em conserva</t>
  </si>
  <si>
    <t>1115056.Sopa desidratada</t>
  </si>
  <si>
    <t>1115057.Azeitona</t>
  </si>
  <si>
    <t>1115058.Milho-verde em conserva</t>
  </si>
  <si>
    <t>1115075.Atum em conserva</t>
  </si>
  <si>
    <t>1116.Sal e condimentos</t>
  </si>
  <si>
    <t>1116001.Leite de coco</t>
  </si>
  <si>
    <t>1116005.Atomatado</t>
  </si>
  <si>
    <t>1116010.Alho</t>
  </si>
  <si>
    <t>1116013.Sal</t>
  </si>
  <si>
    <t>1116022.Colorau</t>
  </si>
  <si>
    <t>1116023.Caldo de tucupi</t>
  </si>
  <si>
    <t>1116026.Fermento</t>
  </si>
  <si>
    <t>1116033.Maionese</t>
  </si>
  <si>
    <t>1116041.Vinagre</t>
  </si>
  <si>
    <t>1116048.Caldo concentrado</t>
  </si>
  <si>
    <t>1116071.Tempero misto</t>
  </si>
  <si>
    <t>12.Alimentação fora do domicílio</t>
  </si>
  <si>
    <t>1201.Alimentação fora do domicílio</t>
  </si>
  <si>
    <t>1201001.Refeição</t>
  </si>
  <si>
    <t>1201003.Lanche</t>
  </si>
  <si>
    <t>1201007.Refrigerante e água mineral</t>
  </si>
  <si>
    <t>1201009.Cafezinho</t>
  </si>
  <si>
    <t>1201048.Cerveja</t>
  </si>
  <si>
    <t>1201051.Outras bebidas alcoólicas</t>
  </si>
  <si>
    <t>1201052.Vinho</t>
  </si>
  <si>
    <t>1201061.Doces</t>
  </si>
  <si>
    <t>1201088.Sorvete</t>
  </si>
  <si>
    <t>2.Habitação</t>
  </si>
  <si>
    <t>3.Artigos de residência</t>
  </si>
  <si>
    <t>4.Vestuário</t>
  </si>
  <si>
    <t>5.Transportes</t>
  </si>
  <si>
    <t>6.Saúde e cuidados pessoais</t>
  </si>
  <si>
    <t>7.Despesas pessoais</t>
  </si>
  <si>
    <t>8.Educação</t>
  </si>
  <si>
    <t>9.Comunicação</t>
  </si>
  <si>
    <t>Grupos</t>
  </si>
  <si>
    <t>Soma</t>
  </si>
  <si>
    <t>Total</t>
  </si>
  <si>
    <t>Fonte</t>
  </si>
  <si>
    <t>Sistema</t>
  </si>
  <si>
    <t>Pesquisa</t>
  </si>
  <si>
    <t>Descrição</t>
  </si>
  <si>
    <t>Variáveis</t>
  </si>
  <si>
    <t>Unidade de medida</t>
  </si>
  <si>
    <t>Unidade amostral</t>
  </si>
  <si>
    <t>Intervalo temporal</t>
  </si>
  <si>
    <t>Frequência temporal</t>
  </si>
  <si>
    <t>Link acesso</t>
  </si>
  <si>
    <t>IBGE</t>
  </si>
  <si>
    <t>SIDRA - IBGE</t>
  </si>
  <si>
    <t>Índice Nacional de Preços ao Consumidor Amplo (IPCA)</t>
  </si>
  <si>
    <t>%</t>
  </si>
  <si>
    <t>Nacional</t>
  </si>
  <si>
    <t>SNIPC - IBGE</t>
  </si>
  <si>
    <t>Estrutura de ponderação</t>
  </si>
  <si>
    <t>Ponderação da POF para o IPCA</t>
  </si>
  <si>
    <t>-</t>
  </si>
  <si>
    <t>https://www.ibge.gov.br/estatisticas/economicas/precos-e-custos/9256-indice-nacional-de-precos-ao-consumidor-amplo.html?=&amp;t=downloads</t>
  </si>
  <si>
    <t>Monteiro et al. (2016)</t>
  </si>
  <si>
    <t>World Nutrition, v. 7, n.1-3, 2016</t>
  </si>
  <si>
    <t>NOVA. The star shines bright</t>
  </si>
  <si>
    <t>https://worldnutritionjournal.org/index.php/wn/article/view/5</t>
  </si>
  <si>
    <t>Baccarin, Bueno, da Silva (2015)</t>
  </si>
  <si>
    <t>Revista de Política Agrícola, v. 24, n.4, 2015</t>
  </si>
  <si>
    <t>Cadeias e produtos agropecuários e a inflação brasileira da alimentação no domicílio</t>
  </si>
  <si>
    <t>Classificação dos subitens do grupo Alimentos e Bebidas de acordo com a cadeia agropecuária de origem (23 cadeias)</t>
  </si>
  <si>
    <t>Classificação cadeias agropecuárias</t>
  </si>
  <si>
    <t>https://seer.sede.embrapa.br/index.php/RPA/article/view/1056/981</t>
  </si>
  <si>
    <t>Variação acumulada no ano e variação mensal para o índice geral, grupos, subgrupos, itens e subitens de produtos e serviços</t>
  </si>
  <si>
    <t>Variação acumulada no ano e variação mensal</t>
  </si>
  <si>
    <t>https://sidra.ibge.gov.br/tabela/7060</t>
  </si>
  <si>
    <t>2017-2018</t>
  </si>
  <si>
    <t>Mensal/ Anual</t>
  </si>
  <si>
    <t>Estrutura de ponderação da POF para o IPCA; utilizou-se a POF 2017-18, com os pesos calculados em dezembro de 2019</t>
  </si>
  <si>
    <t>Planilha</t>
  </si>
  <si>
    <t>1.PlanilhaMãe</t>
  </si>
  <si>
    <t>Traz informações considerando os subitens classificados por cadeias agropecuárias. Cálculo da variação da inflação das cadeias agropecuárias em relação ao IPCA e no domicílio.</t>
  </si>
  <si>
    <t>Traz informações sobre a inflação por grupos de produtos de acordo com grau de processamento.</t>
  </si>
  <si>
    <t>Componentes Esturtura de Gastos</t>
  </si>
  <si>
    <t>0.IPCA</t>
  </si>
  <si>
    <t>Ponderação POF 2017-2018 IPCA</t>
  </si>
  <si>
    <t>Nível Process.</t>
  </si>
  <si>
    <t>% AlDom 2017-2018</t>
  </si>
  <si>
    <t>Abs.</t>
  </si>
  <si>
    <t>Contr</t>
  </si>
  <si>
    <t>Itens IPAD</t>
  </si>
  <si>
    <t>Produto</t>
  </si>
  <si>
    <t>PonIAD</t>
  </si>
  <si>
    <t>Avicultura postura</t>
  </si>
  <si>
    <t>Avicultura corte</t>
  </si>
  <si>
    <t>Bovinocultura corte</t>
  </si>
  <si>
    <t>Cacau</t>
  </si>
  <si>
    <t>Complexo sucroalcooleiro</t>
  </si>
  <si>
    <t>Bovinocultura leite</t>
  </si>
  <si>
    <t>Outros animais</t>
  </si>
  <si>
    <t>Grupo 4</t>
  </si>
  <si>
    <t>Grupo 3</t>
  </si>
  <si>
    <t>Grupo 2</t>
  </si>
  <si>
    <t>Grupo 1</t>
  </si>
  <si>
    <t>2.PlanilhaMãeSint</t>
  </si>
  <si>
    <t>3.Grupos</t>
  </si>
  <si>
    <t>4.ItemDom</t>
  </si>
  <si>
    <t>5.Cadeias</t>
  </si>
  <si>
    <t>6.CadeiasSint</t>
  </si>
  <si>
    <t>7.Nproc</t>
  </si>
  <si>
    <t>Apresenta as contas para calcular a contribuição das cadeias agropecuárias na inflação da alimentação no domicílio</t>
  </si>
  <si>
    <t>Apresenta a contribuição dos grupos do IPCA para a inflação.</t>
  </si>
  <si>
    <t>Nº Subitens</t>
  </si>
  <si>
    <t>Tabela Síntese - Nível de Processamento</t>
  </si>
  <si>
    <t>Apresenta as contas para calcular a contribuição de cada item na inflação da alimentação no domicílio.</t>
  </si>
  <si>
    <t>Item</t>
  </si>
  <si>
    <t>% AlDom</t>
  </si>
  <si>
    <t>Grau de processamento</t>
  </si>
  <si>
    <t>G1.1</t>
  </si>
  <si>
    <t>Traz as estruturas de ponderação dos gastos com subgrupos, itens e subitens do grupo Alimentação e Bebidas - além dos demias grupos que compõem o IPCA -, derivadas da POF 2017-18; disto foi derivado uma estrutura de ponderação do grupo alimentação no domicílio e outra da alimentação fora do domílio; traz coluna com subitens da alimentação no domicílio classificados por cadeias agrícolas; outra classificados por grau de processamento; a variação de preços de cada ano e mês de 2024 e a acumulada no período. Apresenta cálculos e dados que servem de base para as demais planilhas.</t>
  </si>
  <si>
    <t>Síntese dos dados gerais, apresentando a inflação acumulada de 2024.</t>
  </si>
  <si>
    <t>Classificação dos subitens do grupo Alimentos e Bebidas de acordo com o grau de processamento: alimentos in natura (G1), minimamente processados (G1.1), ingredientes culinários (G2), alimentos processados (G3) e ultraprocessados (G4)</t>
  </si>
  <si>
    <t>Classificação NOVA (adaptada)</t>
  </si>
  <si>
    <t>Inflação Jan-Mar 2024</t>
  </si>
  <si>
    <t>Inflação Jan-Mar 2024 (IBGE)</t>
  </si>
  <si>
    <t>Inflação 2024 (até mar.)</t>
  </si>
  <si>
    <t>Ponderação POF 2017-2018</t>
  </si>
  <si>
    <t>Inflação 2024</t>
  </si>
  <si>
    <t>PonIPAD 2024</t>
  </si>
  <si>
    <t>Grupo 1.1</t>
  </si>
  <si>
    <t>PonIAD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</si>
</sst>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_-* #,##0.00_-;\-* #,##0.00_-;_-* \-??_-;_-@_-"/>
    <numFmt numFmtId="166" formatCode="_-* #,##0.000_-;\-* #,##0.000_-;_-* \-??_-;_-@_-"/>
    <numFmt numFmtId="167" formatCode="0.0"/>
  </numFmts>
  <fonts count="1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rgb="FF222222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  <charset val="1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DD7EE"/>
        <bgColor rgb="FFDAE3F3"/>
      </patternFill>
    </fill>
    <fill>
      <patternFill patternType="solid">
        <fgColor rgb="FFFFFFFF"/>
        <bgColor rgb="FFFFFFCC"/>
      </patternFill>
    </fill>
    <fill>
      <patternFill patternType="solid">
        <fgColor rgb="FFF8CBAD"/>
        <bgColor rgb="FFBFBFBF"/>
      </patternFill>
    </fill>
    <fill>
      <patternFill patternType="solid">
        <fgColor rgb="FFBFBFBF"/>
        <bgColor rgb="FFBDD7EE"/>
      </patternFill>
    </fill>
    <fill>
      <patternFill patternType="solid">
        <fgColor theme="0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DEE6E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rgb="FFBDD7EE"/>
      </patternFill>
    </fill>
    <fill>
      <patternFill patternType="solid">
        <fgColor theme="4" tint="0.59999389629810485"/>
        <bgColor rgb="FFFFFFCC"/>
      </patternFill>
    </fill>
    <fill>
      <patternFill patternType="solid">
        <fgColor theme="5" tint="0.79998168889431442"/>
        <b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0" tint="-0.14999847407452621"/>
        <bgColor rgb="FFDEE6EF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165" fontId="4" fillId="0" borderId="0" applyBorder="0" applyProtection="0"/>
    <xf numFmtId="0" fontId="7" fillId="0" borderId="0" applyNumberFormat="0" applyFill="0" applyBorder="0" applyAlignment="0" applyProtection="0"/>
  </cellStyleXfs>
  <cellXfs count="119">
    <xf numFmtId="0" fontId="0" fillId="0" borderId="0" xfId="0"/>
    <xf numFmtId="2" fontId="0" fillId="0" borderId="1" xfId="0" applyNumberFormat="1" applyBorder="1"/>
    <xf numFmtId="0" fontId="1" fillId="0" borderId="0" xfId="0" applyFont="1" applyAlignment="1">
      <alignment horizontal="left" vertical="center"/>
    </xf>
    <xf numFmtId="2" fontId="0" fillId="0" borderId="0" xfId="0" applyNumberFormat="1"/>
    <xf numFmtId="0" fontId="0" fillId="3" borderId="1" xfId="0" applyFill="1" applyBorder="1"/>
    <xf numFmtId="167" fontId="0" fillId="0" borderId="0" xfId="0" applyNumberFormat="1"/>
    <xf numFmtId="0" fontId="3" fillId="0" borderId="0" xfId="0" applyFont="1" applyAlignment="1">
      <alignment vertical="center" wrapText="1"/>
    </xf>
    <xf numFmtId="164" fontId="2" fillId="3" borderId="1" xfId="0" applyNumberFormat="1" applyFont="1" applyFill="1" applyBorder="1"/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2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7" fillId="0" borderId="1" xfId="2" applyFill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" fontId="11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/>
    <xf numFmtId="2" fontId="2" fillId="7" borderId="1" xfId="0" applyNumberFormat="1" applyFont="1" applyFill="1" applyBorder="1"/>
    <xf numFmtId="2" fontId="2" fillId="0" borderId="1" xfId="0" applyNumberFormat="1" applyFont="1" applyBorder="1"/>
    <xf numFmtId="2" fontId="2" fillId="0" borderId="1" xfId="0" applyNumberFormat="1" applyFont="1" applyBorder="1" applyAlignment="1">
      <alignment horizontal="right"/>
    </xf>
    <xf numFmtId="2" fontId="2" fillId="2" borderId="1" xfId="0" applyNumberFormat="1" applyFont="1" applyFill="1" applyBorder="1"/>
    <xf numFmtId="0" fontId="2" fillId="3" borderId="1" xfId="0" applyFont="1" applyFill="1" applyBorder="1" applyAlignment="1">
      <alignment vertical="center"/>
    </xf>
    <xf numFmtId="166" fontId="2" fillId="3" borderId="1" xfId="1" applyNumberFormat="1" applyFont="1" applyFill="1" applyBorder="1" applyAlignment="1" applyProtection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 vertical="center"/>
    </xf>
    <xf numFmtId="0" fontId="2" fillId="8" borderId="1" xfId="0" applyFont="1" applyFill="1" applyBorder="1"/>
    <xf numFmtId="2" fontId="2" fillId="8" borderId="1" xfId="0" applyNumberFormat="1" applyFont="1" applyFill="1" applyBorder="1"/>
    <xf numFmtId="164" fontId="2" fillId="8" borderId="1" xfId="0" applyNumberFormat="1" applyFont="1" applyFill="1" applyBorder="1"/>
    <xf numFmtId="0" fontId="2" fillId="9" borderId="1" xfId="0" applyFont="1" applyFill="1" applyBorder="1"/>
    <xf numFmtId="2" fontId="2" fillId="9" borderId="1" xfId="0" applyNumberFormat="1" applyFont="1" applyFill="1" applyBorder="1"/>
    <xf numFmtId="0" fontId="2" fillId="10" borderId="1" xfId="0" applyFont="1" applyFill="1" applyBorder="1"/>
    <xf numFmtId="2" fontId="2" fillId="10" borderId="1" xfId="0" applyNumberFormat="1" applyFont="1" applyFill="1" applyBorder="1"/>
    <xf numFmtId="0" fontId="2" fillId="11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2" fontId="2" fillId="11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5" borderId="1" xfId="0" applyFont="1" applyFill="1" applyBorder="1"/>
    <xf numFmtId="164" fontId="2" fillId="5" borderId="1" xfId="0" applyNumberFormat="1" applyFont="1" applyFill="1" applyBorder="1"/>
    <xf numFmtId="2" fontId="2" fillId="5" borderId="1" xfId="0" applyNumberFormat="1" applyFont="1" applyFill="1" applyBorder="1"/>
    <xf numFmtId="2" fontId="2" fillId="5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2" fontId="12" fillId="5" borderId="1" xfId="0" applyNumberFormat="1" applyFont="1" applyFill="1" applyBorder="1" applyAlignment="1">
      <alignment vertical="center"/>
    </xf>
    <xf numFmtId="164" fontId="2" fillId="4" borderId="1" xfId="0" applyNumberFormat="1" applyFont="1" applyFill="1" applyBorder="1"/>
    <xf numFmtId="0" fontId="6" fillId="3" borderId="1" xfId="0" applyFont="1" applyFill="1" applyBorder="1" applyAlignment="1">
      <alignment horizontal="left"/>
    </xf>
    <xf numFmtId="2" fontId="6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12" borderId="1" xfId="0" applyFont="1" applyFill="1" applyBorder="1"/>
    <xf numFmtId="2" fontId="6" fillId="12" borderId="1" xfId="0" applyNumberFormat="1" applyFont="1" applyFill="1" applyBorder="1"/>
    <xf numFmtId="2" fontId="6" fillId="12" borderId="1" xfId="0" applyNumberFormat="1" applyFont="1" applyFill="1" applyBorder="1" applyAlignment="1">
      <alignment wrapText="1"/>
    </xf>
    <xf numFmtId="2" fontId="6" fillId="7" borderId="1" xfId="0" applyNumberFormat="1" applyFont="1" applyFill="1" applyBorder="1"/>
    <xf numFmtId="0" fontId="6" fillId="13" borderId="1" xfId="0" applyFont="1" applyFill="1" applyBorder="1"/>
    <xf numFmtId="2" fontId="6" fillId="13" borderId="1" xfId="0" applyNumberFormat="1" applyFont="1" applyFill="1" applyBorder="1"/>
    <xf numFmtId="2" fontId="6" fillId="13" borderId="2" xfId="0" applyNumberFormat="1" applyFont="1" applyFill="1" applyBorder="1"/>
    <xf numFmtId="2" fontId="6" fillId="14" borderId="1" xfId="0" applyNumberFormat="1" applyFont="1" applyFill="1" applyBorder="1"/>
    <xf numFmtId="2" fontId="0" fillId="15" borderId="1" xfId="0" applyNumberFormat="1" applyFill="1" applyBorder="1"/>
    <xf numFmtId="2" fontId="2" fillId="6" borderId="1" xfId="0" applyNumberFormat="1" applyFont="1" applyFill="1" applyBorder="1"/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2" fontId="2" fillId="0" borderId="2" xfId="0" applyNumberFormat="1" applyFont="1" applyBorder="1"/>
    <xf numFmtId="0" fontId="2" fillId="0" borderId="7" xfId="0" applyFont="1" applyBorder="1"/>
    <xf numFmtId="0" fontId="14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2" fillId="3" borderId="1" xfId="0" applyFont="1" applyFill="1" applyBorder="1"/>
    <xf numFmtId="2" fontId="12" fillId="0" borderId="1" xfId="0" applyNumberFormat="1" applyFont="1" applyBorder="1"/>
    <xf numFmtId="164" fontId="12" fillId="15" borderId="1" xfId="0" applyNumberFormat="1" applyFont="1" applyFill="1" applyBorder="1"/>
    <xf numFmtId="2" fontId="12" fillId="15" borderId="1" xfId="0" applyNumberFormat="1" applyFont="1" applyFill="1" applyBorder="1"/>
    <xf numFmtId="2" fontId="12" fillId="3" borderId="1" xfId="0" applyNumberFormat="1" applyFont="1" applyFill="1" applyBorder="1"/>
    <xf numFmtId="0" fontId="12" fillId="0" borderId="0" xfId="0" applyFont="1"/>
    <xf numFmtId="164" fontId="2" fillId="0" borderId="1" xfId="0" applyNumberFormat="1" applyFont="1" applyBorder="1"/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2" fillId="16" borderId="1" xfId="0" applyFont="1" applyFill="1" applyBorder="1"/>
    <xf numFmtId="2" fontId="2" fillId="16" borderId="1" xfId="0" applyNumberFormat="1" applyFont="1" applyFill="1" applyBorder="1"/>
    <xf numFmtId="0" fontId="2" fillId="4" borderId="1" xfId="0" applyFont="1" applyFill="1" applyBorder="1" applyAlignment="1">
      <alignment horizontal="right" vertical="center"/>
    </xf>
    <xf numFmtId="164" fontId="0" fillId="0" borderId="1" xfId="0" applyNumberFormat="1" applyBorder="1"/>
    <xf numFmtId="0" fontId="2" fillId="17" borderId="1" xfId="0" applyFont="1" applyFill="1" applyBorder="1"/>
    <xf numFmtId="164" fontId="2" fillId="17" borderId="1" xfId="0" applyNumberFormat="1" applyFont="1" applyFill="1" applyBorder="1"/>
    <xf numFmtId="2" fontId="2" fillId="17" borderId="1" xfId="0" applyNumberFormat="1" applyFont="1" applyFill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7" fontId="11" fillId="0" borderId="1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5" borderId="8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12" fillId="15" borderId="2" xfId="0" applyFont="1" applyFill="1" applyBorder="1" applyAlignment="1">
      <alignment horizontal="center"/>
    </xf>
    <xf numFmtId="0" fontId="12" fillId="15" borderId="6" xfId="0" applyFont="1" applyFill="1" applyBorder="1" applyAlignment="1">
      <alignment horizontal="center"/>
    </xf>
    <xf numFmtId="0" fontId="12" fillId="12" borderId="2" xfId="0" applyFont="1" applyFill="1" applyBorder="1" applyAlignment="1">
      <alignment horizontal="center"/>
    </xf>
    <xf numFmtId="0" fontId="12" fillId="12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1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left" vertical="center"/>
    </xf>
  </cellXfs>
  <cellStyles count="3">
    <cellStyle name="Hiperlink" xfId="2" builtinId="8"/>
    <cellStyle name="Normal" xfId="0" builtinId="0"/>
    <cellStyle name="Vírgula" xfId="1" builtinId="3"/>
  </cellStyles>
  <dxfs count="3"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eer.sede.embrapa.br/index.php/RPA/article/view/1056/981" TargetMode="External"/><Relationship Id="rId2" Type="http://schemas.openxmlformats.org/officeDocument/2006/relationships/hyperlink" Target="https://worldnutritionjournal.org/index.php/wn/article/view/5" TargetMode="External"/><Relationship Id="rId1" Type="http://schemas.openxmlformats.org/officeDocument/2006/relationships/hyperlink" Target="https://www.ibge.gov.br/estatisticas/economicas/precos-e-custos/9256-indice-nacional-de-precos-ao-consumidor-amplo.html?=&amp;t=downloads" TargetMode="External"/><Relationship Id="rId4" Type="http://schemas.openxmlformats.org/officeDocument/2006/relationships/hyperlink" Target="https://sidra.ibge.gov.br/tabela/70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zoomScaleNormal="100" workbookViewId="0"/>
  </sheetViews>
  <sheetFormatPr defaultRowHeight="15" x14ac:dyDescent="0.25"/>
  <cols>
    <col min="1" max="1" width="18.42578125" customWidth="1"/>
    <col min="2" max="2" width="118.7109375" customWidth="1"/>
  </cols>
  <sheetData>
    <row r="1" spans="1:2" ht="35.25" customHeight="1" x14ac:dyDescent="0.25">
      <c r="A1" s="64" t="s">
        <v>265</v>
      </c>
      <c r="B1" s="64" t="s">
        <v>232</v>
      </c>
    </row>
    <row r="2" spans="1:2" ht="102" customHeight="1" x14ac:dyDescent="0.25">
      <c r="A2" s="65" t="s">
        <v>266</v>
      </c>
      <c r="B2" s="12" t="s">
        <v>305</v>
      </c>
    </row>
    <row r="3" spans="1:2" ht="35.25" customHeight="1" x14ac:dyDescent="0.25">
      <c r="A3" s="65" t="s">
        <v>290</v>
      </c>
      <c r="B3" s="12" t="s">
        <v>306</v>
      </c>
    </row>
    <row r="4" spans="1:2" ht="35.25" customHeight="1" x14ac:dyDescent="0.25">
      <c r="A4" s="65" t="s">
        <v>291</v>
      </c>
      <c r="B4" s="12" t="s">
        <v>297</v>
      </c>
    </row>
    <row r="5" spans="1:2" ht="35.25" customHeight="1" x14ac:dyDescent="0.25">
      <c r="A5" s="65" t="s">
        <v>292</v>
      </c>
      <c r="B5" s="12" t="s">
        <v>300</v>
      </c>
    </row>
    <row r="6" spans="1:2" ht="35.25" customHeight="1" x14ac:dyDescent="0.25">
      <c r="A6" s="65" t="s">
        <v>293</v>
      </c>
      <c r="B6" s="12" t="s">
        <v>267</v>
      </c>
    </row>
    <row r="7" spans="1:2" ht="35.25" customHeight="1" x14ac:dyDescent="0.25">
      <c r="A7" s="65" t="s">
        <v>294</v>
      </c>
      <c r="B7" s="12" t="s">
        <v>296</v>
      </c>
    </row>
    <row r="8" spans="1:2" ht="35.25" customHeight="1" x14ac:dyDescent="0.25">
      <c r="A8" s="65" t="s">
        <v>295</v>
      </c>
      <c r="B8" s="12" t="s">
        <v>268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7"/>
  <sheetViews>
    <sheetView zoomScaleNormal="100" workbookViewId="0">
      <selection sqref="A1:A2"/>
    </sheetView>
  </sheetViews>
  <sheetFormatPr defaultColWidth="8.42578125" defaultRowHeight="15" x14ac:dyDescent="0.25"/>
  <cols>
    <col min="1" max="1" width="29.140625" bestFit="1" customWidth="1"/>
    <col min="2" max="2" width="16.140625" customWidth="1"/>
    <col min="3" max="3" width="13.140625" customWidth="1"/>
    <col min="4" max="4" width="10.7109375" customWidth="1"/>
    <col min="5" max="6" width="8.85546875" customWidth="1"/>
  </cols>
  <sheetData>
    <row r="1" spans="1:6" ht="15.75" x14ac:dyDescent="0.25">
      <c r="A1" s="114" t="s">
        <v>0</v>
      </c>
      <c r="B1" s="98" t="s">
        <v>271</v>
      </c>
      <c r="C1" s="98" t="s">
        <v>273</v>
      </c>
      <c r="D1" s="98" t="s">
        <v>316</v>
      </c>
      <c r="E1" s="114" t="s">
        <v>275</v>
      </c>
      <c r="F1" s="114"/>
    </row>
    <row r="2" spans="1:6" ht="15.75" x14ac:dyDescent="0.25">
      <c r="A2" s="114"/>
      <c r="B2" s="98"/>
      <c r="C2" s="98"/>
      <c r="D2" s="98"/>
      <c r="E2" s="17" t="s">
        <v>274</v>
      </c>
      <c r="F2" s="16" t="s">
        <v>242</v>
      </c>
    </row>
    <row r="3" spans="1:6" x14ac:dyDescent="0.25">
      <c r="A3" s="20" t="s">
        <v>5</v>
      </c>
      <c r="B3" s="7">
        <v>0.47810000000000002</v>
      </c>
      <c r="C3" s="7">
        <v>3.5464201999821978</v>
      </c>
      <c r="D3" s="63">
        <v>9.288883423506574</v>
      </c>
      <c r="E3" s="22">
        <f>C3*D3/100</f>
        <v>0.32942283808403511</v>
      </c>
      <c r="F3" s="22">
        <f t="shared" ref="F3:F26" si="0">E3/$E$27*100</f>
        <v>11.244070400182428</v>
      </c>
    </row>
    <row r="4" spans="1:6" x14ac:dyDescent="0.25">
      <c r="A4" s="20" t="s">
        <v>280</v>
      </c>
      <c r="B4" s="7">
        <v>0.9002</v>
      </c>
      <c r="C4" s="7">
        <v>6.6774471115330982</v>
      </c>
      <c r="D4" s="22">
        <v>2.9506658186569128</v>
      </c>
      <c r="E4" s="22">
        <f>C4*D4/100</f>
        <v>0.19702914947890046</v>
      </c>
      <c r="F4" s="22">
        <f>E4/$E$27*100</f>
        <v>6.7251245861213702</v>
      </c>
    </row>
    <row r="5" spans="1:6" x14ac:dyDescent="0.25">
      <c r="A5" s="20" t="s">
        <v>279</v>
      </c>
      <c r="B5" s="7">
        <v>0.22520000000000001</v>
      </c>
      <c r="C5" s="7">
        <v>1.6704744384772869</v>
      </c>
      <c r="D5" s="22">
        <v>5.1924561802999989</v>
      </c>
      <c r="E5" s="22">
        <f t="shared" ref="E5:E26" si="1">C5*D5/100</f>
        <v>8.6738653221045597E-2</v>
      </c>
      <c r="F5" s="22">
        <f t="shared" si="0"/>
        <v>2.9606190296546804</v>
      </c>
    </row>
    <row r="6" spans="1:6" x14ac:dyDescent="0.25">
      <c r="A6" s="20" t="s">
        <v>65</v>
      </c>
      <c r="B6" s="7">
        <v>0.2666</v>
      </c>
      <c r="C6" s="7">
        <v>1.9775687624247098</v>
      </c>
      <c r="D6" s="22">
        <v>19.329383984091983</v>
      </c>
      <c r="E6" s="22">
        <f t="shared" si="1"/>
        <v>0.38225185963852787</v>
      </c>
      <c r="F6" s="22">
        <f t="shared" si="0"/>
        <v>13.04726425579465</v>
      </c>
    </row>
    <row r="7" spans="1:6" x14ac:dyDescent="0.25">
      <c r="A7" s="20" t="s">
        <v>30</v>
      </c>
      <c r="B7" s="7">
        <v>0.1462</v>
      </c>
      <c r="C7" s="7">
        <v>1.0844731922974216</v>
      </c>
      <c r="D7" s="22">
        <v>17.738714163500006</v>
      </c>
      <c r="E7" s="22">
        <f t="shared" si="1"/>
        <v>0.19237159976142337</v>
      </c>
      <c r="F7" s="22">
        <f t="shared" si="0"/>
        <v>6.5661501287939679</v>
      </c>
    </row>
    <row r="8" spans="1:6" x14ac:dyDescent="0.25">
      <c r="A8" s="15" t="s">
        <v>281</v>
      </c>
      <c r="B8" s="77">
        <v>2.4329000000000005</v>
      </c>
      <c r="C8" s="77">
        <v>18.046613061151827</v>
      </c>
      <c r="D8" s="22">
        <v>-1.3971596549395235</v>
      </c>
      <c r="E8" s="22">
        <f t="shared" si="1"/>
        <v>-0.25213999677345983</v>
      </c>
      <c r="F8" s="22">
        <f t="shared" si="0"/>
        <v>-8.6062031731367981</v>
      </c>
    </row>
    <row r="9" spans="1:6" x14ac:dyDescent="0.25">
      <c r="A9" s="15" t="s">
        <v>282</v>
      </c>
      <c r="B9" s="77">
        <v>0.18160000000000001</v>
      </c>
      <c r="C9" s="77">
        <v>1.3470610924843487</v>
      </c>
      <c r="D9" s="22">
        <v>-1.7384132844000104</v>
      </c>
      <c r="E9" s="22">
        <f>C9*D9/100</f>
        <v>-2.3417488980731829E-2</v>
      </c>
      <c r="F9" s="22">
        <f>E9/$E$27*100</f>
        <v>-0.79930066848515113</v>
      </c>
    </row>
    <row r="10" spans="1:6" x14ac:dyDescent="0.25">
      <c r="A10" s="15" t="s">
        <v>176</v>
      </c>
      <c r="B10" s="77">
        <v>0.29199999999999998</v>
      </c>
      <c r="C10" s="77">
        <v>2.1659792896774763</v>
      </c>
      <c r="D10" s="22">
        <v>2.1373072821873893</v>
      </c>
      <c r="E10" s="22">
        <f>C10*D10/100</f>
        <v>4.6293633088947385E-2</v>
      </c>
      <c r="F10" s="22">
        <f t="shared" si="0"/>
        <v>1.5801238085367757</v>
      </c>
    </row>
    <row r="11" spans="1:6" x14ac:dyDescent="0.25">
      <c r="A11" s="15" t="s">
        <v>39</v>
      </c>
      <c r="B11" s="77">
        <v>0.1027</v>
      </c>
      <c r="C11" s="77">
        <v>0.7618016200338249</v>
      </c>
      <c r="D11" s="22">
        <v>15.92874400940002</v>
      </c>
      <c r="E11" s="22">
        <f t="shared" si="1"/>
        <v>0.12134542991465018</v>
      </c>
      <c r="F11" s="22">
        <f t="shared" si="0"/>
        <v>4.1418396023674271</v>
      </c>
    </row>
    <row r="12" spans="1:6" x14ac:dyDescent="0.25">
      <c r="A12" s="15" t="s">
        <v>168</v>
      </c>
      <c r="B12" s="77">
        <v>0.26780000000000004</v>
      </c>
      <c r="C12" s="77">
        <v>1.9864700471768093</v>
      </c>
      <c r="D12" s="22">
        <v>-1.5176150077996988</v>
      </c>
      <c r="E12" s="22">
        <f t="shared" si="1"/>
        <v>-3.0146967561401016E-2</v>
      </c>
      <c r="F12" s="22">
        <f t="shared" si="0"/>
        <v>-1.0289955231517289</v>
      </c>
    </row>
    <row r="13" spans="1:6" x14ac:dyDescent="0.25">
      <c r="A13" s="15" t="s">
        <v>283</v>
      </c>
      <c r="B13" s="77">
        <v>0.1812</v>
      </c>
      <c r="C13" s="77">
        <v>1.3440939975669823</v>
      </c>
      <c r="D13" s="22">
        <v>1.4383979777689997</v>
      </c>
      <c r="E13" s="22">
        <f>C13*D13/100</f>
        <v>1.9333420880317982E-2</v>
      </c>
      <c r="F13" s="22">
        <f t="shared" si="0"/>
        <v>0.65990065145148646</v>
      </c>
    </row>
    <row r="14" spans="1:6" x14ac:dyDescent="0.25">
      <c r="A14" s="15" t="s">
        <v>8</v>
      </c>
      <c r="B14" s="77">
        <v>0.20730000000000001</v>
      </c>
      <c r="C14" s="77">
        <v>1.5376969409251404</v>
      </c>
      <c r="D14" s="22">
        <v>15.574181452667245</v>
      </c>
      <c r="E14" s="22">
        <f t="shared" si="1"/>
        <v>0.23948371177179481</v>
      </c>
      <c r="F14" s="22">
        <f>E14/$E$27*100</f>
        <v>8.174210781864911</v>
      </c>
    </row>
    <row r="15" spans="1:6" x14ac:dyDescent="0.25">
      <c r="A15" s="15" t="s">
        <v>67</v>
      </c>
      <c r="B15" s="77">
        <v>0.71149999999999991</v>
      </c>
      <c r="C15" s="77">
        <v>5.2777200842654963</v>
      </c>
      <c r="D15" s="22">
        <v>9.2041528201154748</v>
      </c>
      <c r="E15" s="22">
        <f t="shared" si="1"/>
        <v>0.48576942197372347</v>
      </c>
      <c r="F15" s="22">
        <f t="shared" si="0"/>
        <v>16.580591712148141</v>
      </c>
    </row>
    <row r="16" spans="1:6" x14ac:dyDescent="0.25">
      <c r="A16" s="15" t="s">
        <v>28</v>
      </c>
      <c r="B16" s="77">
        <v>0.52229999999999999</v>
      </c>
      <c r="C16" s="77">
        <v>3.8742841883511852</v>
      </c>
      <c r="D16" s="22">
        <v>9.5061229703838261</v>
      </c>
      <c r="E16" s="22">
        <f t="shared" si="1"/>
        <v>0.36829421916680061</v>
      </c>
      <c r="F16" s="22">
        <f>E16/$E$27*100</f>
        <v>12.570853169674075</v>
      </c>
    </row>
    <row r="17" spans="1:6" x14ac:dyDescent="0.25">
      <c r="A17" s="15" t="s">
        <v>47</v>
      </c>
      <c r="B17" s="77">
        <v>1.3595000000000004</v>
      </c>
      <c r="C17" s="77">
        <v>10.084413850399075</v>
      </c>
      <c r="D17" s="22">
        <v>0.98175505090232018</v>
      </c>
      <c r="E17" s="22">
        <f t="shared" si="1"/>
        <v>9.9004242330186065E-2</v>
      </c>
      <c r="F17" s="22">
        <f t="shared" si="0"/>
        <v>3.379275939555094</v>
      </c>
    </row>
    <row r="18" spans="1:6" x14ac:dyDescent="0.25">
      <c r="A18" s="15" t="s">
        <v>284</v>
      </c>
      <c r="B18" s="77">
        <v>1.5717999999999999</v>
      </c>
      <c r="C18" s="77">
        <v>11.659199477791294</v>
      </c>
      <c r="D18" s="22">
        <v>2.6144052672896878</v>
      </c>
      <c r="E18" s="22">
        <f t="shared" si="1"/>
        <v>0.30481872527118736</v>
      </c>
      <c r="F18" s="22">
        <f t="shared" si="0"/>
        <v>10.404267130285525</v>
      </c>
    </row>
    <row r="19" spans="1:6" x14ac:dyDescent="0.25">
      <c r="A19" s="15" t="s">
        <v>73</v>
      </c>
      <c r="B19" s="77">
        <v>0.1479</v>
      </c>
      <c r="C19" s="77">
        <v>1.0970833456962288</v>
      </c>
      <c r="D19" s="22">
        <v>11.703876242877202</v>
      </c>
      <c r="E19" s="22">
        <f>C19*D19/100</f>
        <v>0.12840127706150328</v>
      </c>
      <c r="F19" s="22">
        <f t="shared" si="0"/>
        <v>4.3826742770778191</v>
      </c>
    </row>
    <row r="20" spans="1:6" x14ac:dyDescent="0.25">
      <c r="A20" s="15" t="s">
        <v>22</v>
      </c>
      <c r="B20" s="77">
        <v>0.1336</v>
      </c>
      <c r="C20" s="77">
        <v>0.99100970240037978</v>
      </c>
      <c r="D20" s="22">
        <v>1.960057010395883</v>
      </c>
      <c r="E20" s="22">
        <f t="shared" si="1"/>
        <v>1.9424355145602021E-2</v>
      </c>
      <c r="F20" s="22">
        <f t="shared" si="0"/>
        <v>0.66300447778784322</v>
      </c>
    </row>
    <row r="21" spans="1:6" x14ac:dyDescent="0.25">
      <c r="A21" s="15" t="s">
        <v>13</v>
      </c>
      <c r="B21" s="77">
        <v>5.3999999999999999E-2</v>
      </c>
      <c r="C21" s="77">
        <v>0.40055781384446487</v>
      </c>
      <c r="D21" s="22">
        <v>-2.3131895460722336</v>
      </c>
      <c r="E21" s="22">
        <f t="shared" si="1"/>
        <v>-9.265661475825639E-3</v>
      </c>
      <c r="F21" s="22">
        <f t="shared" si="0"/>
        <v>-0.31626146670457811</v>
      </c>
    </row>
    <row r="22" spans="1:6" x14ac:dyDescent="0.25">
      <c r="A22" s="15" t="s">
        <v>285</v>
      </c>
      <c r="B22" s="77">
        <v>2.5999999999999999E-3</v>
      </c>
      <c r="C22" s="77">
        <v>1.9286116962881641E-2</v>
      </c>
      <c r="D22" s="22">
        <v>-0.95983280259999049</v>
      </c>
      <c r="E22" s="22">
        <f t="shared" si="1"/>
        <v>-1.8511447695753903E-4</v>
      </c>
      <c r="F22" s="22">
        <f t="shared" si="0"/>
        <v>-6.3184453849934518E-3</v>
      </c>
    </row>
    <row r="23" spans="1:6" x14ac:dyDescent="0.25">
      <c r="A23" s="15" t="s">
        <v>112</v>
      </c>
      <c r="B23" s="77">
        <v>0.28680000000000005</v>
      </c>
      <c r="C23" s="77">
        <v>2.1274070557517133</v>
      </c>
      <c r="D23" s="22">
        <v>2.4615654474820445</v>
      </c>
      <c r="E23" s="22">
        <f t="shared" si="1"/>
        <v>5.2367517011679257E-2</v>
      </c>
      <c r="F23" s="22">
        <f>E23/$E$27*100</f>
        <v>1.7874414882305905</v>
      </c>
    </row>
    <row r="24" spans="1:6" x14ac:dyDescent="0.25">
      <c r="A24" s="15" t="s">
        <v>92</v>
      </c>
      <c r="B24" s="77">
        <v>0.84600000000000009</v>
      </c>
      <c r="C24" s="77">
        <v>6.2754057502299494</v>
      </c>
      <c r="D24" s="22">
        <v>-0.4399006931593179</v>
      </c>
      <c r="E24" s="22">
        <f t="shared" si="1"/>
        <v>-2.7605553393821244E-2</v>
      </c>
      <c r="F24" s="22">
        <f t="shared" si="0"/>
        <v>-0.94225035398711154</v>
      </c>
    </row>
    <row r="25" spans="1:6" x14ac:dyDescent="0.25">
      <c r="A25" s="15" t="s">
        <v>37</v>
      </c>
      <c r="B25" s="77">
        <v>0.28939999999999999</v>
      </c>
      <c r="C25" s="77">
        <v>2.146693172714595</v>
      </c>
      <c r="D25" s="22">
        <v>8.4457221545514702</v>
      </c>
      <c r="E25" s="22">
        <f t="shared" si="1"/>
        <v>0.18130374087820042</v>
      </c>
      <c r="F25" s="22">
        <f t="shared" si="0"/>
        <v>6.1883749108216879</v>
      </c>
    </row>
    <row r="26" spans="1:6" x14ac:dyDescent="0.25">
      <c r="A26" s="15" t="s">
        <v>17</v>
      </c>
      <c r="B26" s="77">
        <v>1.8740000000000001</v>
      </c>
      <c r="C26" s="77">
        <v>13.900839687861614</v>
      </c>
      <c r="D26" s="22">
        <v>0.13563347024896968</v>
      </c>
      <c r="E26" s="22">
        <f t="shared" si="1"/>
        <v>1.8854191262392753E-2</v>
      </c>
      <c r="F26" s="22">
        <f t="shared" si="0"/>
        <v>0.64354328050190701</v>
      </c>
    </row>
    <row r="27" spans="1:6" x14ac:dyDescent="0.25">
      <c r="A27" s="87" t="s">
        <v>228</v>
      </c>
      <c r="B27" s="88">
        <f>SUM(B3:B26)</f>
        <v>13.481200000000001</v>
      </c>
      <c r="C27" s="88">
        <f>SUM(C3:C26)</f>
        <v>100</v>
      </c>
      <c r="D27" s="89">
        <f>SUM(D3:D26)</f>
        <v>128.22591373735523</v>
      </c>
      <c r="E27" s="89">
        <f>SUM(E3:E26)</f>
        <v>2.9297472032787204</v>
      </c>
      <c r="F27" s="89">
        <f>SUM(F3:F26)</f>
        <v>100.00000000000003</v>
      </c>
    </row>
  </sheetData>
  <mergeCells count="5">
    <mergeCell ref="E1:F1"/>
    <mergeCell ref="D1:D2"/>
    <mergeCell ref="C1:C2"/>
    <mergeCell ref="B1:B2"/>
    <mergeCell ref="A1:A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0E2A-C852-47BB-B5A3-B5A6CB17C573}">
  <dimension ref="A1:O165"/>
  <sheetViews>
    <sheetView zoomScale="85" zoomScaleNormal="85" workbookViewId="0"/>
  </sheetViews>
  <sheetFormatPr defaultRowHeight="15" x14ac:dyDescent="0.25"/>
  <cols>
    <col min="1" max="1" width="40.85546875" bestFit="1" customWidth="1"/>
    <col min="2" max="2" width="8.28515625" bestFit="1" customWidth="1"/>
    <col min="3" max="3" width="11.140625" customWidth="1"/>
    <col min="4" max="4" width="11.7109375" bestFit="1" customWidth="1"/>
    <col min="5" max="5" width="10.7109375" customWidth="1"/>
    <col min="10" max="10" width="15.28515625" customWidth="1"/>
    <col min="11" max="11" width="11" customWidth="1"/>
  </cols>
  <sheetData>
    <row r="1" spans="1:15" ht="47.25" x14ac:dyDescent="0.25">
      <c r="A1" s="17" t="s">
        <v>269</v>
      </c>
      <c r="B1" s="81" t="s">
        <v>272</v>
      </c>
      <c r="C1" s="81" t="s">
        <v>271</v>
      </c>
      <c r="D1" s="17" t="s">
        <v>273</v>
      </c>
      <c r="E1" s="17" t="s">
        <v>309</v>
      </c>
      <c r="F1" s="17" t="s">
        <v>314</v>
      </c>
      <c r="H1" s="115" t="s">
        <v>299</v>
      </c>
      <c r="I1" s="115"/>
      <c r="J1" s="115"/>
      <c r="K1" s="115"/>
      <c r="L1" s="115"/>
      <c r="M1" s="115"/>
      <c r="N1" s="115"/>
      <c r="O1" s="115"/>
    </row>
    <row r="2" spans="1:15" ht="15" customHeight="1" x14ac:dyDescent="0.25">
      <c r="A2" s="78" t="s">
        <v>4</v>
      </c>
      <c r="B2" s="78" t="s">
        <v>6</v>
      </c>
      <c r="C2" s="78">
        <v>0.4753</v>
      </c>
      <c r="D2" s="7">
        <v>3.5256505355606329</v>
      </c>
      <c r="E2" s="22">
        <v>9.3229488809999879</v>
      </c>
      <c r="F2" s="1">
        <f t="shared" ref="F2:F66" si="0">D2*E2</f>
        <v>32.869459715302007</v>
      </c>
      <c r="H2" s="116" t="s">
        <v>272</v>
      </c>
      <c r="I2" s="116" t="s">
        <v>298</v>
      </c>
      <c r="J2" s="116" t="s">
        <v>312</v>
      </c>
      <c r="K2" s="116" t="s">
        <v>273</v>
      </c>
      <c r="L2" s="116" t="s">
        <v>313</v>
      </c>
      <c r="M2" s="116" t="s">
        <v>314</v>
      </c>
      <c r="N2" s="116" t="s">
        <v>275</v>
      </c>
      <c r="O2" s="116"/>
    </row>
    <row r="3" spans="1:15" x14ac:dyDescent="0.25">
      <c r="A3" s="78" t="s">
        <v>147</v>
      </c>
      <c r="B3" s="78" t="s">
        <v>6</v>
      </c>
      <c r="C3" s="78">
        <v>0.22520000000000001</v>
      </c>
      <c r="D3" s="7">
        <v>1.6704744384772869</v>
      </c>
      <c r="E3" s="22">
        <v>5.1924561802999989</v>
      </c>
      <c r="F3" s="1">
        <f t="shared" si="0"/>
        <v>8.6738653221045592</v>
      </c>
      <c r="H3" s="116"/>
      <c r="I3" s="116"/>
      <c r="J3" s="116"/>
      <c r="K3" s="116"/>
      <c r="L3" s="116"/>
      <c r="M3" s="116"/>
      <c r="N3" s="79" t="s">
        <v>274</v>
      </c>
      <c r="O3" s="79" t="s">
        <v>242</v>
      </c>
    </row>
    <row r="4" spans="1:15" x14ac:dyDescent="0.25">
      <c r="A4" s="78" t="s">
        <v>64</v>
      </c>
      <c r="B4" s="78" t="s">
        <v>6</v>
      </c>
      <c r="C4" s="78">
        <v>1.8499999999999999E-2</v>
      </c>
      <c r="D4" s="7">
        <v>0.13722813992819632</v>
      </c>
      <c r="E4" s="22">
        <v>2.2039302899999882</v>
      </c>
      <c r="F4" s="1">
        <f t="shared" si="0"/>
        <v>0.30244125422810869</v>
      </c>
      <c r="H4" s="78" t="s">
        <v>6</v>
      </c>
      <c r="I4" s="4">
        <f>COUNTIFS($B:$B,H4)</f>
        <v>46</v>
      </c>
      <c r="J4" s="1">
        <f>C48</f>
        <v>2.5872000000000006</v>
      </c>
      <c r="K4" s="1">
        <f t="shared" ref="K4:M4" si="1">D48</f>
        <v>19.191169925525919</v>
      </c>
      <c r="L4" s="1">
        <f t="shared" si="1"/>
        <v>9.6001309371673926</v>
      </c>
      <c r="M4" s="1">
        <f t="shared" si="1"/>
        <v>11.78180172637988</v>
      </c>
      <c r="N4" s="1">
        <f>M4*K4/100</f>
        <v>2.2610655895981093</v>
      </c>
      <c r="O4" s="1">
        <f>N4/$N$9*100</f>
        <v>76.430385480071223</v>
      </c>
    </row>
    <row r="5" spans="1:15" x14ac:dyDescent="0.25">
      <c r="A5" s="78" t="s">
        <v>69</v>
      </c>
      <c r="B5" s="78" t="s">
        <v>6</v>
      </c>
      <c r="C5" s="78">
        <v>9.5299999999999996E-2</v>
      </c>
      <c r="D5" s="7">
        <v>0.70691036406254637</v>
      </c>
      <c r="E5" s="22">
        <v>11.505615199999994</v>
      </c>
      <c r="F5" s="1">
        <f t="shared" si="0"/>
        <v>8.1334386297955632</v>
      </c>
      <c r="H5" s="78" t="s">
        <v>304</v>
      </c>
      <c r="I5" s="4">
        <f>COUNTIFS($B:$B,H5)</f>
        <v>57</v>
      </c>
      <c r="J5" s="1">
        <f>C106</f>
        <v>5.3843000000000041</v>
      </c>
      <c r="K5" s="1">
        <f t="shared" ref="K5:M5" si="2">D106</f>
        <v>39.93932290893985</v>
      </c>
      <c r="L5" s="1">
        <f t="shared" si="2"/>
        <v>1.2709761847754359</v>
      </c>
      <c r="M5" s="1">
        <f t="shared" si="2"/>
        <v>1.2493129064369923</v>
      </c>
      <c r="N5" s="1">
        <f>M5*K5/100</f>
        <v>0.49896711584493197</v>
      </c>
      <c r="O5" s="1">
        <f>N5/$N$9*100</f>
        <v>16.866493913909849</v>
      </c>
    </row>
    <row r="6" spans="1:15" x14ac:dyDescent="0.25">
      <c r="A6" s="78" t="s">
        <v>70</v>
      </c>
      <c r="B6" s="78" t="s">
        <v>6</v>
      </c>
      <c r="C6" s="78">
        <v>4.0000000000000001E-3</v>
      </c>
      <c r="D6" s="7">
        <v>2.9670949173664071E-2</v>
      </c>
      <c r="E6" s="22">
        <v>14.626262161599982</v>
      </c>
      <c r="F6" s="1">
        <f t="shared" si="0"/>
        <v>0.43397508119751904</v>
      </c>
      <c r="H6" s="78" t="s">
        <v>44</v>
      </c>
      <c r="I6" s="4">
        <f>COUNTIFS($B:$B,H6)</f>
        <v>12</v>
      </c>
      <c r="J6" s="1">
        <f>C119</f>
        <v>0.68670000000000009</v>
      </c>
      <c r="K6" s="1">
        <f t="shared" ref="K6:M6" si="3">D119</f>
        <v>5.0937601993887789</v>
      </c>
      <c r="L6" s="1">
        <f t="shared" si="3"/>
        <v>2.5413338983833391</v>
      </c>
      <c r="M6" s="1">
        <f t="shared" si="3"/>
        <v>1.0654772184278478</v>
      </c>
      <c r="N6" s="1">
        <f>M6*K6/100</f>
        <v>5.4272854485832356E-2</v>
      </c>
      <c r="O6" s="1">
        <f>N6/$N$9*100</f>
        <v>1.8345753473667599</v>
      </c>
    </row>
    <row r="7" spans="1:15" x14ac:dyDescent="0.25">
      <c r="A7" s="78" t="s">
        <v>71</v>
      </c>
      <c r="B7" s="78" t="s">
        <v>6</v>
      </c>
      <c r="C7" s="78">
        <v>0.14879999999999999</v>
      </c>
      <c r="D7" s="7">
        <v>1.1037593092603031</v>
      </c>
      <c r="E7" s="22">
        <v>26.595772060400023</v>
      </c>
      <c r="F7" s="1">
        <f t="shared" si="0"/>
        <v>29.355330998631597</v>
      </c>
      <c r="H7" s="78" t="s">
        <v>53</v>
      </c>
      <c r="I7" s="4">
        <f>COUNTIFS($B:$B,H7)</f>
        <v>17</v>
      </c>
      <c r="J7" s="1">
        <f>C137</f>
        <v>1.0881000000000001</v>
      </c>
      <c r="K7" s="1">
        <f t="shared" ref="K7:M7" si="4">D137</f>
        <v>8.0712399489659656</v>
      </c>
      <c r="L7" s="1">
        <f t="shared" si="4"/>
        <v>-0.12134014186470832</v>
      </c>
      <c r="M7" s="1">
        <f t="shared" si="4"/>
        <v>-0.4371641197378166</v>
      </c>
      <c r="N7" s="1">
        <f>M7*K7/100</f>
        <v>-3.5284565074824061E-2</v>
      </c>
      <c r="O7" s="1">
        <f>N7/$N$9*100</f>
        <v>-1.1927176825705452</v>
      </c>
    </row>
    <row r="8" spans="1:15" x14ac:dyDescent="0.25">
      <c r="A8" s="78" t="s">
        <v>29</v>
      </c>
      <c r="B8" s="78" t="s">
        <v>6</v>
      </c>
      <c r="C8" s="78">
        <v>0.1462</v>
      </c>
      <c r="D8" s="7">
        <v>1.0844731922974216</v>
      </c>
      <c r="E8" s="22">
        <v>17.738714163500006</v>
      </c>
      <c r="F8" s="1">
        <f t="shared" si="0"/>
        <v>19.237159976142337</v>
      </c>
      <c r="H8" s="78" t="s">
        <v>25</v>
      </c>
      <c r="I8" s="4">
        <f>COUNTIFS($B:$B,H8)</f>
        <v>27</v>
      </c>
      <c r="J8" s="1">
        <f>C165</f>
        <v>3.7348999999999997</v>
      </c>
      <c r="K8" s="1">
        <f t="shared" ref="K8:M8" si="5">D165</f>
        <v>27.70450701717948</v>
      </c>
      <c r="L8" s="1">
        <f t="shared" si="5"/>
        <v>0.73749239935184807</v>
      </c>
      <c r="M8" s="1">
        <f t="shared" si="5"/>
        <v>0.64723174254045668</v>
      </c>
      <c r="N8" s="1">
        <f t="shared" ref="N8" si="6">M8*K8/100</f>
        <v>0.17931236352953384</v>
      </c>
      <c r="O8" s="1">
        <f>N8/$N$9*100</f>
        <v>6.0612629412227257</v>
      </c>
    </row>
    <row r="9" spans="1:15" x14ac:dyDescent="0.25">
      <c r="A9" s="78" t="s">
        <v>38</v>
      </c>
      <c r="B9" s="78" t="s">
        <v>6</v>
      </c>
      <c r="C9" s="78">
        <v>0.1027</v>
      </c>
      <c r="D9" s="7">
        <v>0.7618016200338249</v>
      </c>
      <c r="E9" s="22">
        <v>15.92874400940002</v>
      </c>
      <c r="F9" s="1">
        <f t="shared" si="0"/>
        <v>12.134542991465018</v>
      </c>
      <c r="H9" s="78" t="s">
        <v>228</v>
      </c>
      <c r="I9" s="78">
        <f>SUM(I4:I8)</f>
        <v>159</v>
      </c>
      <c r="J9" s="1">
        <f>SUM(J4:J8)</f>
        <v>13.481200000000005</v>
      </c>
      <c r="K9" s="1">
        <f>SUM(K4:K8)</f>
        <v>100</v>
      </c>
      <c r="L9" s="1">
        <f>SUM(L4:L8)</f>
        <v>14.028593277813307</v>
      </c>
      <c r="M9" s="1">
        <f>AVERAGE(M4:M8)</f>
        <v>2.8613318948094721</v>
      </c>
      <c r="N9" s="1">
        <f>SUM(N4:N8)</f>
        <v>2.9583333583835834</v>
      </c>
      <c r="O9" s="1">
        <f>SUM(O4:O8)</f>
        <v>100.00000000000001</v>
      </c>
    </row>
    <row r="10" spans="1:15" x14ac:dyDescent="0.25">
      <c r="A10" s="78" t="s">
        <v>7</v>
      </c>
      <c r="B10" s="78" t="s">
        <v>6</v>
      </c>
      <c r="C10" s="78">
        <v>1.1599999999999999E-2</v>
      </c>
      <c r="D10" s="7">
        <v>8.6045752603625791E-2</v>
      </c>
      <c r="E10" s="22">
        <v>9.4895315756000116</v>
      </c>
      <c r="F10" s="1">
        <f t="shared" si="0"/>
        <v>0.81653388627837387</v>
      </c>
    </row>
    <row r="11" spans="1:15" x14ac:dyDescent="0.25">
      <c r="A11" s="78" t="s">
        <v>9</v>
      </c>
      <c r="B11" s="78" t="s">
        <v>6</v>
      </c>
      <c r="C11" s="78">
        <v>4.8599999999999997E-2</v>
      </c>
      <c r="D11" s="7">
        <v>0.36050203246001838</v>
      </c>
      <c r="E11" s="22">
        <v>14.699319340599985</v>
      </c>
      <c r="F11" s="1">
        <f t="shared" si="0"/>
        <v>5.2991344980651514</v>
      </c>
    </row>
    <row r="12" spans="1:15" x14ac:dyDescent="0.25">
      <c r="A12" s="78" t="s">
        <v>10</v>
      </c>
      <c r="B12" s="78" t="s">
        <v>6</v>
      </c>
      <c r="C12" s="78">
        <v>1.21E-2</v>
      </c>
      <c r="D12" s="7">
        <v>8.9754621250333802E-2</v>
      </c>
      <c r="E12" s="22">
        <v>18.376034218000001</v>
      </c>
      <c r="F12" s="1">
        <f t="shared" si="0"/>
        <v>1.649333991319764</v>
      </c>
    </row>
    <row r="13" spans="1:15" x14ac:dyDescent="0.25">
      <c r="A13" s="78" t="s">
        <v>11</v>
      </c>
      <c r="B13" s="78" t="s">
        <v>6</v>
      </c>
      <c r="C13" s="78">
        <v>0.13500000000000001</v>
      </c>
      <c r="D13" s="7">
        <v>1.0013945346111623</v>
      </c>
      <c r="E13" s="22">
        <v>16.160831962000003</v>
      </c>
      <c r="F13" s="1">
        <f t="shared" si="0"/>
        <v>16.183368801516192</v>
      </c>
    </row>
    <row r="14" spans="1:15" x14ac:dyDescent="0.25">
      <c r="A14" s="78" t="s">
        <v>66</v>
      </c>
      <c r="B14" s="78" t="s">
        <v>6</v>
      </c>
      <c r="C14" s="78">
        <v>1.78E-2</v>
      </c>
      <c r="D14" s="7">
        <v>0.1320357238228051</v>
      </c>
      <c r="E14" s="22">
        <v>12.640414575500003</v>
      </c>
      <c r="F14" s="1">
        <f t="shared" si="0"/>
        <v>1.6689862878964785</v>
      </c>
    </row>
    <row r="15" spans="1:15" x14ac:dyDescent="0.25">
      <c r="A15" s="78" t="s">
        <v>68</v>
      </c>
      <c r="B15" s="78" t="s">
        <v>6</v>
      </c>
      <c r="C15" s="78">
        <v>1.6999999999999999E-3</v>
      </c>
      <c r="D15" s="7">
        <v>1.2610153398807229E-2</v>
      </c>
      <c r="E15" s="22">
        <v>1.4619187200000141</v>
      </c>
      <c r="F15" s="1">
        <f t="shared" si="0"/>
        <v>1.8435019315788091E-2</v>
      </c>
    </row>
    <row r="16" spans="1:15" x14ac:dyDescent="0.25">
      <c r="A16" s="78" t="s">
        <v>76</v>
      </c>
      <c r="B16" s="78" t="s">
        <v>6</v>
      </c>
      <c r="C16" s="78">
        <v>0.13439999999999999</v>
      </c>
      <c r="D16" s="7">
        <v>0.99694389223511271</v>
      </c>
      <c r="E16" s="22">
        <v>2.9334157207999993</v>
      </c>
      <c r="F16" s="1">
        <f t="shared" si="0"/>
        <v>2.9244508862380201</v>
      </c>
    </row>
    <row r="17" spans="1:6" x14ac:dyDescent="0.25">
      <c r="A17" s="78" t="s">
        <v>77</v>
      </c>
      <c r="B17" s="78" t="s">
        <v>6</v>
      </c>
      <c r="C17" s="78">
        <v>7.51E-2</v>
      </c>
      <c r="D17" s="7">
        <v>0.55707207073554288</v>
      </c>
      <c r="E17" s="22">
        <v>1.9448990000000066</v>
      </c>
      <c r="F17" s="1">
        <f t="shared" si="0"/>
        <v>1.0834489133014902</v>
      </c>
    </row>
    <row r="18" spans="1:6" x14ac:dyDescent="0.25">
      <c r="A18" s="78" t="s">
        <v>78</v>
      </c>
      <c r="B18" s="78" t="s">
        <v>6</v>
      </c>
      <c r="C18" s="78">
        <v>4.7199999999999999E-2</v>
      </c>
      <c r="D18" s="7">
        <v>0.35011720024923598</v>
      </c>
      <c r="E18" s="22">
        <v>47.395492518500021</v>
      </c>
      <c r="F18" s="1">
        <f t="shared" si="0"/>
        <v>16.593977145010836</v>
      </c>
    </row>
    <row r="19" spans="1:6" x14ac:dyDescent="0.25">
      <c r="A19" s="78" t="s">
        <v>79</v>
      </c>
      <c r="B19" s="78" t="s">
        <v>6</v>
      </c>
      <c r="C19" s="78">
        <v>7.7000000000000002E-3</v>
      </c>
      <c r="D19" s="7">
        <v>5.7116577159303329E-2</v>
      </c>
      <c r="E19" s="22">
        <v>-8.9363631396000045</v>
      </c>
      <c r="F19" s="1">
        <f t="shared" si="0"/>
        <v>-0.5104144747865178</v>
      </c>
    </row>
    <row r="20" spans="1:6" x14ac:dyDescent="0.25">
      <c r="A20" s="78" t="s">
        <v>80</v>
      </c>
      <c r="B20" s="78" t="s">
        <v>6</v>
      </c>
      <c r="C20" s="78">
        <v>2.87E-2</v>
      </c>
      <c r="D20" s="7">
        <v>0.21288906032103966</v>
      </c>
      <c r="E20" s="22">
        <v>-1.5482262734000187</v>
      </c>
      <c r="F20" s="1">
        <f t="shared" si="0"/>
        <v>-0.32960043650847504</v>
      </c>
    </row>
    <row r="21" spans="1:6" x14ac:dyDescent="0.25">
      <c r="A21" s="78" t="s">
        <v>81</v>
      </c>
      <c r="B21" s="78" t="s">
        <v>6</v>
      </c>
      <c r="C21" s="78">
        <v>1.43E-2</v>
      </c>
      <c r="D21" s="7">
        <v>0.10607364329584903</v>
      </c>
      <c r="E21" s="22">
        <v>7.6726261820000161</v>
      </c>
      <c r="F21" s="1">
        <f t="shared" si="0"/>
        <v>0.8138634127718618</v>
      </c>
    </row>
    <row r="22" spans="1:6" x14ac:dyDescent="0.25">
      <c r="A22" s="78" t="s">
        <v>82</v>
      </c>
      <c r="B22" s="78" t="s">
        <v>6</v>
      </c>
      <c r="C22" s="78">
        <v>1.9400000000000001E-2</v>
      </c>
      <c r="D22" s="7">
        <v>0.14390410349227073</v>
      </c>
      <c r="E22" s="22">
        <v>-3.1294863939999971</v>
      </c>
      <c r="F22" s="1">
        <f t="shared" si="0"/>
        <v>-0.45034593391982869</v>
      </c>
    </row>
    <row r="23" spans="1:6" x14ac:dyDescent="0.25">
      <c r="A23" s="78" t="s">
        <v>84</v>
      </c>
      <c r="B23" s="78" t="s">
        <v>6</v>
      </c>
      <c r="C23" s="78">
        <v>7.5300000000000006E-2</v>
      </c>
      <c r="D23" s="7">
        <v>0.55855561819422606</v>
      </c>
      <c r="E23" s="22">
        <v>7.7089917200000144</v>
      </c>
      <c r="F23" s="1">
        <f t="shared" si="0"/>
        <v>4.3059006358187784</v>
      </c>
    </row>
    <row r="24" spans="1:6" x14ac:dyDescent="0.25">
      <c r="A24" s="78" t="s">
        <v>86</v>
      </c>
      <c r="B24" s="78" t="s">
        <v>6</v>
      </c>
      <c r="C24" s="78">
        <v>7.1000000000000004E-3</v>
      </c>
      <c r="D24" s="7">
        <v>5.2665934783253723E-2</v>
      </c>
      <c r="E24" s="22">
        <v>3.5503522831999987</v>
      </c>
      <c r="F24" s="1">
        <f t="shared" si="0"/>
        <v>0.18698262180458708</v>
      </c>
    </row>
    <row r="25" spans="1:6" x14ac:dyDescent="0.25">
      <c r="A25" s="78" t="s">
        <v>87</v>
      </c>
      <c r="B25" s="78" t="s">
        <v>6</v>
      </c>
      <c r="C25" s="78">
        <v>5.0000000000000001E-3</v>
      </c>
      <c r="D25" s="7">
        <v>3.7088686467080086E-2</v>
      </c>
      <c r="E25" s="22">
        <v>7.680553673599988</v>
      </c>
      <c r="F25" s="1">
        <f t="shared" si="0"/>
        <v>0.28486164709373013</v>
      </c>
    </row>
    <row r="26" spans="1:6" x14ac:dyDescent="0.25">
      <c r="A26" s="78" t="s">
        <v>27</v>
      </c>
      <c r="B26" s="78" t="s">
        <v>6</v>
      </c>
      <c r="C26" s="78">
        <v>2.07E-2</v>
      </c>
      <c r="D26" s="7">
        <v>0.15354716197371154</v>
      </c>
      <c r="E26" s="22">
        <v>13.5572652404</v>
      </c>
      <c r="F26" s="1">
        <f t="shared" si="0"/>
        <v>2.0816796017882679</v>
      </c>
    </row>
    <row r="27" spans="1:6" x14ac:dyDescent="0.25">
      <c r="A27" s="78" t="s">
        <v>31</v>
      </c>
      <c r="B27" s="78" t="s">
        <v>6</v>
      </c>
      <c r="C27" s="78">
        <v>1.9E-3</v>
      </c>
      <c r="D27" s="7">
        <v>1.4093700857490432E-2</v>
      </c>
      <c r="E27" s="22">
        <v>6.7851781567999865</v>
      </c>
      <c r="F27" s="1">
        <f t="shared" si="0"/>
        <v>9.5628271206717311E-2</v>
      </c>
    </row>
    <row r="28" spans="1:6" x14ac:dyDescent="0.25">
      <c r="A28" s="78" t="s">
        <v>33</v>
      </c>
      <c r="B28" s="78" t="s">
        <v>6</v>
      </c>
      <c r="C28" s="78">
        <v>6.1999999999999998E-3</v>
      </c>
      <c r="D28" s="7">
        <v>4.5989971219179297E-2</v>
      </c>
      <c r="E28" s="22">
        <v>-2.2689505000101917E-3</v>
      </c>
      <c r="F28" s="1">
        <f t="shared" si="0"/>
        <v>-1.0434896819321119E-4</v>
      </c>
    </row>
    <row r="29" spans="1:6" x14ac:dyDescent="0.25">
      <c r="A29" s="78" t="s">
        <v>34</v>
      </c>
      <c r="B29" s="78" t="s">
        <v>6</v>
      </c>
      <c r="C29" s="78">
        <v>2.5999999999999999E-3</v>
      </c>
      <c r="D29" s="7">
        <v>1.9286116962881641E-2</v>
      </c>
      <c r="E29" s="22">
        <v>-24.209000531200005</v>
      </c>
      <c r="F29" s="1">
        <f t="shared" si="0"/>
        <v>-0.46689761579918709</v>
      </c>
    </row>
    <row r="30" spans="1:6" x14ac:dyDescent="0.25">
      <c r="A30" s="78" t="s">
        <v>35</v>
      </c>
      <c r="B30" s="78" t="s">
        <v>6</v>
      </c>
      <c r="C30" s="78">
        <v>1.34E-2</v>
      </c>
      <c r="D30" s="7">
        <v>9.939767973177463E-2</v>
      </c>
      <c r="E30" s="22">
        <v>-1.312489916399997</v>
      </c>
      <c r="F30" s="1">
        <f t="shared" si="0"/>
        <v>-0.13045845236151057</v>
      </c>
    </row>
    <row r="31" spans="1:6" x14ac:dyDescent="0.25">
      <c r="A31" s="78" t="s">
        <v>40</v>
      </c>
      <c r="B31" s="78" t="s">
        <v>6</v>
      </c>
      <c r="C31" s="78">
        <v>4.1099999999999998E-2</v>
      </c>
      <c r="D31" s="7">
        <v>0.30486900275939827</v>
      </c>
      <c r="E31" s="22">
        <v>45.068456970499994</v>
      </c>
      <c r="F31" s="1">
        <f t="shared" si="0"/>
        <v>13.739975532501186</v>
      </c>
    </row>
    <row r="32" spans="1:6" x14ac:dyDescent="0.25">
      <c r="A32" s="78" t="s">
        <v>56</v>
      </c>
      <c r="B32" s="78" t="s">
        <v>6</v>
      </c>
      <c r="C32" s="78">
        <v>8.0299999999999996E-2</v>
      </c>
      <c r="D32" s="7">
        <v>0.59564430466130613</v>
      </c>
      <c r="E32" s="22">
        <v>5.0661411800000167</v>
      </c>
      <c r="F32" s="1">
        <f t="shared" si="0"/>
        <v>3.017618140477119</v>
      </c>
    </row>
    <row r="33" spans="1:6" x14ac:dyDescent="0.25">
      <c r="A33" s="78" t="s">
        <v>57</v>
      </c>
      <c r="B33" s="78" t="s">
        <v>6</v>
      </c>
      <c r="C33" s="78">
        <v>7.6E-3</v>
      </c>
      <c r="D33" s="7">
        <v>5.6374803429961727E-2</v>
      </c>
      <c r="E33" s="22">
        <v>35.960574661999999</v>
      </c>
      <c r="F33" s="1">
        <f t="shared" si="0"/>
        <v>2.0272703277987123</v>
      </c>
    </row>
    <row r="34" spans="1:6" x14ac:dyDescent="0.25">
      <c r="A34" s="78" t="s">
        <v>58</v>
      </c>
      <c r="B34" s="78" t="s">
        <v>6</v>
      </c>
      <c r="C34" s="78">
        <v>1.4800000000000001E-2</v>
      </c>
      <c r="D34" s="7">
        <v>0.10978251194255706</v>
      </c>
      <c r="E34" s="22">
        <v>6.488299635200022</v>
      </c>
      <c r="F34" s="1">
        <f t="shared" si="0"/>
        <v>0.71230183218823506</v>
      </c>
    </row>
    <row r="35" spans="1:6" x14ac:dyDescent="0.25">
      <c r="A35" s="78" t="s">
        <v>59</v>
      </c>
      <c r="B35" s="78" t="s">
        <v>6</v>
      </c>
      <c r="C35" s="78">
        <v>2.8E-3</v>
      </c>
      <c r="D35" s="7">
        <v>2.0769664421564846E-2</v>
      </c>
      <c r="E35" s="22">
        <v>9.7798265180000215</v>
      </c>
      <c r="F35" s="1">
        <f t="shared" si="0"/>
        <v>0.20312371487998146</v>
      </c>
    </row>
    <row r="36" spans="1:6" x14ac:dyDescent="0.25">
      <c r="A36" s="78" t="s">
        <v>60</v>
      </c>
      <c r="B36" s="78" t="s">
        <v>6</v>
      </c>
      <c r="C36" s="78">
        <v>1.3100000000000001E-2</v>
      </c>
      <c r="D36" s="7">
        <v>9.7172358543749823E-2</v>
      </c>
      <c r="E36" s="22">
        <v>10.199284764800012</v>
      </c>
      <c r="F36" s="1">
        <f t="shared" si="0"/>
        <v>0.99108855605495183</v>
      </c>
    </row>
    <row r="37" spans="1:6" x14ac:dyDescent="0.25">
      <c r="A37" s="78" t="s">
        <v>61</v>
      </c>
      <c r="B37" s="78" t="s">
        <v>6</v>
      </c>
      <c r="C37" s="78">
        <v>3.8699999999999998E-2</v>
      </c>
      <c r="D37" s="7">
        <v>0.28706643325519982</v>
      </c>
      <c r="E37" s="22">
        <v>7.0750169899999946</v>
      </c>
      <c r="F37" s="1">
        <f t="shared" si="0"/>
        <v>2.0309998925392381</v>
      </c>
    </row>
    <row r="38" spans="1:6" x14ac:dyDescent="0.25">
      <c r="A38" s="78" t="s">
        <v>62</v>
      </c>
      <c r="B38" s="78" t="s">
        <v>6</v>
      </c>
      <c r="C38" s="78">
        <v>2.3699999999999999E-2</v>
      </c>
      <c r="D38" s="7">
        <v>0.17580037385395961</v>
      </c>
      <c r="E38" s="22">
        <v>1.8683836352000043</v>
      </c>
      <c r="F38" s="1">
        <f t="shared" si="0"/>
        <v>0.32846254157078086</v>
      </c>
    </row>
    <row r="39" spans="1:6" x14ac:dyDescent="0.25">
      <c r="A39" s="78" t="s">
        <v>198</v>
      </c>
      <c r="B39" s="78" t="s">
        <v>6</v>
      </c>
      <c r="C39" s="78">
        <v>0.11210000000000001</v>
      </c>
      <c r="D39" s="7">
        <v>0.83152835059193553</v>
      </c>
      <c r="E39" s="22">
        <v>7.5509596850000094</v>
      </c>
      <c r="F39" s="1">
        <f t="shared" si="0"/>
        <v>6.2788370522542589</v>
      </c>
    </row>
    <row r="40" spans="1:6" x14ac:dyDescent="0.25">
      <c r="A40" s="78" t="s">
        <v>72</v>
      </c>
      <c r="B40" s="78" t="s">
        <v>6</v>
      </c>
      <c r="C40" s="78">
        <v>4.1000000000000003E-3</v>
      </c>
      <c r="D40" s="7">
        <v>3.041272290300567E-2</v>
      </c>
      <c r="E40" s="22">
        <v>8.8376118199999922</v>
      </c>
      <c r="F40" s="1">
        <f t="shared" si="0"/>
        <v>0.26877583940598737</v>
      </c>
    </row>
    <row r="41" spans="1:6" x14ac:dyDescent="0.25">
      <c r="A41" s="78" t="s">
        <v>74</v>
      </c>
      <c r="B41" s="78" t="s">
        <v>6</v>
      </c>
      <c r="C41" s="78">
        <v>4.7000000000000002E-3</v>
      </c>
      <c r="D41" s="7">
        <v>3.4863365279055279E-2</v>
      </c>
      <c r="E41" s="22">
        <v>32.590681480399979</v>
      </c>
      <c r="F41" s="1">
        <f t="shared" si="0"/>
        <v>1.1362208331445265</v>
      </c>
    </row>
    <row r="42" spans="1:6" x14ac:dyDescent="0.25">
      <c r="A42" s="78" t="s">
        <v>75</v>
      </c>
      <c r="B42" s="78" t="s">
        <v>6</v>
      </c>
      <c r="C42" s="78">
        <v>2.6499999999999999E-2</v>
      </c>
      <c r="D42" s="7">
        <v>0.19657003827552444</v>
      </c>
      <c r="E42" s="22">
        <v>-16.245638332800013</v>
      </c>
      <c r="F42" s="1">
        <f t="shared" si="0"/>
        <v>-3.1934057488888254</v>
      </c>
    </row>
    <row r="43" spans="1:6" x14ac:dyDescent="0.25">
      <c r="A43" s="78" t="s">
        <v>83</v>
      </c>
      <c r="B43" s="78" t="s">
        <v>6</v>
      </c>
      <c r="C43" s="78">
        <v>2.7900000000000001E-2</v>
      </c>
      <c r="D43" s="7">
        <v>0.20695487048630687</v>
      </c>
      <c r="E43" s="22">
        <v>13.812748179200014</v>
      </c>
      <c r="F43" s="1">
        <f t="shared" si="0"/>
        <v>2.85861551048631</v>
      </c>
    </row>
    <row r="44" spans="1:6" x14ac:dyDescent="0.25">
      <c r="A44" s="78" t="s">
        <v>85</v>
      </c>
      <c r="B44" s="78" t="s">
        <v>6</v>
      </c>
      <c r="C44" s="78">
        <v>8.4699999999999998E-2</v>
      </c>
      <c r="D44" s="7">
        <v>0.62828234875233657</v>
      </c>
      <c r="E44" s="22">
        <v>23.283380173799983</v>
      </c>
      <c r="F44" s="1">
        <f t="shared" si="0"/>
        <v>14.62853678248864</v>
      </c>
    </row>
    <row r="45" spans="1:6" x14ac:dyDescent="0.25">
      <c r="A45" s="78" t="s">
        <v>32</v>
      </c>
      <c r="B45" s="78" t="s">
        <v>6</v>
      </c>
      <c r="C45" s="78">
        <v>1.35E-2</v>
      </c>
      <c r="D45" s="7">
        <v>0.10013945346111623</v>
      </c>
      <c r="E45" s="22">
        <v>5.1253928543000029</v>
      </c>
      <c r="F45" s="1">
        <f t="shared" si="0"/>
        <v>0.51325403920311286</v>
      </c>
    </row>
    <row r="46" spans="1:6" x14ac:dyDescent="0.25">
      <c r="A46" s="78" t="s">
        <v>12</v>
      </c>
      <c r="B46" s="78" t="s">
        <v>6</v>
      </c>
      <c r="C46" s="78">
        <v>0.01</v>
      </c>
      <c r="D46" s="7">
        <v>7.4177372934160171E-2</v>
      </c>
      <c r="E46" s="22">
        <v>-4.0918811380000193</v>
      </c>
      <c r="F46" s="1">
        <f t="shared" si="0"/>
        <v>-0.30352499317568316</v>
      </c>
    </row>
    <row r="47" spans="1:6" x14ac:dyDescent="0.25">
      <c r="A47" s="78" t="s">
        <v>36</v>
      </c>
      <c r="B47" s="78" t="s">
        <v>6</v>
      </c>
      <c r="C47" s="78">
        <v>0.17979999999999999</v>
      </c>
      <c r="D47" s="7">
        <v>1.3337091653561997</v>
      </c>
      <c r="E47" s="22">
        <v>13.203351403999989</v>
      </c>
      <c r="F47" s="1">
        <f t="shared" si="0"/>
        <v>17.609430780933433</v>
      </c>
    </row>
    <row r="48" spans="1:6" x14ac:dyDescent="0.25">
      <c r="A48" s="117" t="s">
        <v>289</v>
      </c>
      <c r="B48" s="117"/>
      <c r="C48" s="62">
        <f>SUM(C2:C47)</f>
        <v>2.5872000000000006</v>
      </c>
      <c r="D48" s="62">
        <f>SUM(D2:D47)</f>
        <v>19.191169925525919</v>
      </c>
      <c r="E48" s="62">
        <f>AVERAGE(E2:E47)</f>
        <v>9.6001309371673926</v>
      </c>
      <c r="F48" s="62">
        <f>SUM(F2:F47)/$D$48</f>
        <v>11.78180172637988</v>
      </c>
    </row>
    <row r="49" spans="1:6" x14ac:dyDescent="0.25">
      <c r="A49" s="78" t="s">
        <v>15</v>
      </c>
      <c r="B49" s="78" t="s">
        <v>304</v>
      </c>
      <c r="C49" s="78">
        <v>2.8E-3</v>
      </c>
      <c r="D49" s="7">
        <v>2.0769664421564846E-2</v>
      </c>
      <c r="E49" s="22">
        <v>3.5062720140000039</v>
      </c>
      <c r="F49" s="1">
        <f t="shared" si="0"/>
        <v>7.2824093101504395E-2</v>
      </c>
    </row>
    <row r="50" spans="1:6" x14ac:dyDescent="0.25">
      <c r="A50" s="78" t="s">
        <v>144</v>
      </c>
      <c r="B50" s="78" t="s">
        <v>304</v>
      </c>
      <c r="C50" s="78">
        <v>0.33879999999999999</v>
      </c>
      <c r="D50" s="7">
        <v>2.5131293950093463</v>
      </c>
      <c r="E50" s="22">
        <v>2.6518726960999999</v>
      </c>
      <c r="F50" s="1">
        <f t="shared" si="0"/>
        <v>6.664499224391597</v>
      </c>
    </row>
    <row r="51" spans="1:6" x14ac:dyDescent="0.25">
      <c r="A51" s="78" t="s">
        <v>146</v>
      </c>
      <c r="B51" s="78" t="s">
        <v>304</v>
      </c>
      <c r="C51" s="78">
        <v>0.56140000000000001</v>
      </c>
      <c r="D51" s="7">
        <v>4.1643177165237519</v>
      </c>
      <c r="E51" s="22">
        <v>3.1309848601999875</v>
      </c>
      <c r="F51" s="1">
        <f t="shared" si="0"/>
        <v>13.038415723498451</v>
      </c>
    </row>
    <row r="52" spans="1:6" x14ac:dyDescent="0.25">
      <c r="A52" s="78" t="s">
        <v>89</v>
      </c>
      <c r="B52" s="78" t="s">
        <v>304</v>
      </c>
      <c r="C52" s="78">
        <v>1.77E-2</v>
      </c>
      <c r="D52" s="7">
        <v>0.13129395009346351</v>
      </c>
      <c r="E52" s="22">
        <v>-5.743584938799998</v>
      </c>
      <c r="F52" s="1">
        <f t="shared" si="0"/>
        <v>-0.75409795431237558</v>
      </c>
    </row>
    <row r="53" spans="1:6" x14ac:dyDescent="0.25">
      <c r="A53" s="78" t="s">
        <v>95</v>
      </c>
      <c r="B53" s="78" t="s">
        <v>304</v>
      </c>
      <c r="C53" s="78">
        <v>8.8000000000000005E-3</v>
      </c>
      <c r="D53" s="7">
        <v>6.527608818206096E-2</v>
      </c>
      <c r="E53" s="22">
        <v>-0.83144723620000605</v>
      </c>
      <c r="F53" s="1">
        <f t="shared" si="0"/>
        <v>-5.4273623108922461E-2</v>
      </c>
    </row>
    <row r="54" spans="1:6" x14ac:dyDescent="0.25">
      <c r="A54" s="78" t="s">
        <v>96</v>
      </c>
      <c r="B54" s="78" t="s">
        <v>304</v>
      </c>
      <c r="C54" s="78">
        <v>0.45140000000000002</v>
      </c>
      <c r="D54" s="7">
        <v>3.3483666142479898</v>
      </c>
      <c r="E54" s="22">
        <v>-2.1815286988000082</v>
      </c>
      <c r="F54" s="1">
        <f t="shared" si="0"/>
        <v>-7.3045578630858063</v>
      </c>
    </row>
    <row r="55" spans="1:6" x14ac:dyDescent="0.25">
      <c r="A55" s="78" t="s">
        <v>97</v>
      </c>
      <c r="B55" s="78" t="s">
        <v>304</v>
      </c>
      <c r="C55" s="78">
        <v>3.0200000000000001E-2</v>
      </c>
      <c r="D55" s="7">
        <v>0.2240156662611637</v>
      </c>
      <c r="E55" s="22">
        <v>-0.82851203650000116</v>
      </c>
      <c r="F55" s="1">
        <f t="shared" si="0"/>
        <v>-0.18559967586194134</v>
      </c>
    </row>
    <row r="56" spans="1:6" x14ac:dyDescent="0.25">
      <c r="A56" s="78" t="s">
        <v>98</v>
      </c>
      <c r="B56" s="78" t="s">
        <v>304</v>
      </c>
      <c r="C56" s="78">
        <v>0.30459999999999998</v>
      </c>
      <c r="D56" s="7">
        <v>2.2594427795745187</v>
      </c>
      <c r="E56" s="22">
        <v>-1.2380790800000199</v>
      </c>
      <c r="F56" s="1">
        <f t="shared" si="0"/>
        <v>-2.7973688378483077</v>
      </c>
    </row>
    <row r="57" spans="1:6" x14ac:dyDescent="0.25">
      <c r="A57" s="78" t="s">
        <v>99</v>
      </c>
      <c r="B57" s="78" t="s">
        <v>304</v>
      </c>
      <c r="C57" s="78">
        <v>0.36049999999999999</v>
      </c>
      <c r="D57" s="7">
        <v>2.6740942942764736</v>
      </c>
      <c r="E57" s="22">
        <v>-1.0742706976000136</v>
      </c>
      <c r="F57" s="1">
        <f t="shared" si="0"/>
        <v>-2.8727011429606035</v>
      </c>
    </row>
    <row r="58" spans="1:6" x14ac:dyDescent="0.25">
      <c r="A58" s="78" t="s">
        <v>100</v>
      </c>
      <c r="B58" s="78" t="s">
        <v>304</v>
      </c>
      <c r="C58" s="78">
        <v>0.16839999999999999</v>
      </c>
      <c r="D58" s="7">
        <v>1.249146960211257</v>
      </c>
      <c r="E58" s="22">
        <v>-0.71646502599999451</v>
      </c>
      <c r="F58" s="1">
        <f t="shared" si="0"/>
        <v>-0.89497010932557242</v>
      </c>
    </row>
    <row r="59" spans="1:6" x14ac:dyDescent="0.25">
      <c r="A59" s="78" t="s">
        <v>101</v>
      </c>
      <c r="B59" s="78" t="s">
        <v>304</v>
      </c>
      <c r="C59" s="78">
        <v>8.2000000000000007E-3</v>
      </c>
      <c r="D59" s="7">
        <v>6.082544580601134E-2</v>
      </c>
      <c r="E59" s="22">
        <v>-1.632564811999984</v>
      </c>
      <c r="F59" s="1">
        <f t="shared" si="0"/>
        <v>-9.9301482497106117E-2</v>
      </c>
    </row>
    <row r="60" spans="1:6" x14ac:dyDescent="0.25">
      <c r="A60" s="78" t="s">
        <v>102</v>
      </c>
      <c r="B60" s="78" t="s">
        <v>304</v>
      </c>
      <c r="C60" s="78">
        <v>6.8599999999999994E-2</v>
      </c>
      <c r="D60" s="7">
        <v>0.50885677832833875</v>
      </c>
      <c r="E60" s="22">
        <v>-0.55999963000000719</v>
      </c>
      <c r="F60" s="1">
        <f t="shared" si="0"/>
        <v>-0.28495960758686539</v>
      </c>
    </row>
    <row r="61" spans="1:6" x14ac:dyDescent="0.25">
      <c r="A61" s="78" t="s">
        <v>103</v>
      </c>
      <c r="B61" s="78" t="s">
        <v>304</v>
      </c>
      <c r="C61" s="78">
        <v>0.1368</v>
      </c>
      <c r="D61" s="7">
        <v>1.0147464617393112</v>
      </c>
      <c r="E61" s="22">
        <v>-1.2878087859999994</v>
      </c>
      <c r="F61" s="1">
        <f t="shared" si="0"/>
        <v>-1.306799408990297</v>
      </c>
    </row>
    <row r="62" spans="1:6" x14ac:dyDescent="0.25">
      <c r="A62" s="78" t="s">
        <v>104</v>
      </c>
      <c r="B62" s="78" t="s">
        <v>304</v>
      </c>
      <c r="C62" s="78">
        <v>0.1061</v>
      </c>
      <c r="D62" s="7">
        <v>0.78702192683143946</v>
      </c>
      <c r="E62" s="22">
        <v>-1.0941865984000145</v>
      </c>
      <c r="F62" s="1">
        <f t="shared" si="0"/>
        <v>-0.86114884498591782</v>
      </c>
    </row>
    <row r="63" spans="1:6" x14ac:dyDescent="0.25">
      <c r="A63" s="78" t="s">
        <v>105</v>
      </c>
      <c r="B63" s="78" t="s">
        <v>304</v>
      </c>
      <c r="C63" s="78">
        <v>0.25159999999999999</v>
      </c>
      <c r="D63" s="7">
        <v>1.8663027030234698</v>
      </c>
      <c r="E63" s="22">
        <v>-1.5227926515999997</v>
      </c>
      <c r="F63" s="1">
        <f t="shared" si="0"/>
        <v>-2.8419920418253564</v>
      </c>
    </row>
    <row r="64" spans="1:6" x14ac:dyDescent="0.25">
      <c r="A64" s="78" t="s">
        <v>106</v>
      </c>
      <c r="B64" s="78" t="s">
        <v>304</v>
      </c>
      <c r="C64" s="78">
        <v>1.35E-2</v>
      </c>
      <c r="D64" s="7">
        <v>0.10013945346111623</v>
      </c>
      <c r="E64" s="22">
        <v>-1.6058834759000149</v>
      </c>
      <c r="F64" s="1">
        <f t="shared" si="0"/>
        <v>-0.16081229359886512</v>
      </c>
    </row>
    <row r="65" spans="1:6" x14ac:dyDescent="0.25">
      <c r="A65" s="78" t="s">
        <v>107</v>
      </c>
      <c r="B65" s="78" t="s">
        <v>304</v>
      </c>
      <c r="C65" s="78">
        <v>3.7699999999999997E-2</v>
      </c>
      <c r="D65" s="7">
        <v>0.27964869596178382</v>
      </c>
      <c r="E65" s="22">
        <v>-0.25148573199999191</v>
      </c>
      <c r="F65" s="1">
        <f t="shared" si="0"/>
        <v>-7.0327657006792388E-2</v>
      </c>
    </row>
    <row r="66" spans="1:6" x14ac:dyDescent="0.25">
      <c r="A66" s="78" t="s">
        <v>108</v>
      </c>
      <c r="B66" s="78" t="s">
        <v>304</v>
      </c>
      <c r="C66" s="78">
        <v>0.32290000000000002</v>
      </c>
      <c r="D66" s="7">
        <v>2.395187372044032</v>
      </c>
      <c r="E66" s="22">
        <v>-1.3189506144000092</v>
      </c>
      <c r="F66" s="1">
        <f t="shared" si="0"/>
        <v>-3.1591338559606195</v>
      </c>
    </row>
    <row r="67" spans="1:6" x14ac:dyDescent="0.25">
      <c r="A67" s="78" t="s">
        <v>109</v>
      </c>
      <c r="B67" s="78" t="s">
        <v>304</v>
      </c>
      <c r="C67" s="78">
        <v>3.9600000000000003E-2</v>
      </c>
      <c r="D67" s="7">
        <v>0.29374239681927428</v>
      </c>
      <c r="E67" s="22">
        <v>-0.32777344000000141</v>
      </c>
      <c r="F67" s="1">
        <f t="shared" ref="F67:F132" si="7">D67*E67</f>
        <v>-9.628095587929901E-2</v>
      </c>
    </row>
    <row r="68" spans="1:6" x14ac:dyDescent="0.25">
      <c r="A68" s="78" t="s">
        <v>175</v>
      </c>
      <c r="B68" s="78" t="s">
        <v>304</v>
      </c>
      <c r="C68" s="78">
        <v>0.28389999999999999</v>
      </c>
      <c r="D68" s="7">
        <v>2.1058956176008068</v>
      </c>
      <c r="E68" s="22">
        <v>2.1026061439999921</v>
      </c>
      <c r="F68" s="1">
        <f t="shared" si="7"/>
        <v>4.4278690641901139</v>
      </c>
    </row>
    <row r="69" spans="1:6" x14ac:dyDescent="0.25">
      <c r="A69" s="78" t="s">
        <v>177</v>
      </c>
      <c r="B69" s="78" t="s">
        <v>304</v>
      </c>
      <c r="C69" s="78">
        <v>8.0999999999999996E-3</v>
      </c>
      <c r="D69" s="7">
        <v>6.0083672076669731E-2</v>
      </c>
      <c r="E69" s="22">
        <v>3.3535607551999931</v>
      </c>
      <c r="F69" s="1">
        <f t="shared" si="7"/>
        <v>0.20149424470462529</v>
      </c>
    </row>
    <row r="70" spans="1:6" x14ac:dyDescent="0.25">
      <c r="A70" s="78" t="s">
        <v>174</v>
      </c>
      <c r="B70" s="78" t="s">
        <v>304</v>
      </c>
      <c r="C70" s="78">
        <v>5.21E-2</v>
      </c>
      <c r="D70" s="7">
        <v>0.38646411298697447</v>
      </c>
      <c r="E70" s="22">
        <v>48.403795327999973</v>
      </c>
      <c r="F70" s="1">
        <f t="shared" si="7"/>
        <v>18.706329826638569</v>
      </c>
    </row>
    <row r="71" spans="1:6" x14ac:dyDescent="0.25">
      <c r="A71" s="78" t="s">
        <v>183</v>
      </c>
      <c r="B71" s="78" t="s">
        <v>304</v>
      </c>
      <c r="C71" s="78">
        <v>2.7799999999999998E-2</v>
      </c>
      <c r="D71" s="7">
        <v>0.20621309675696525</v>
      </c>
      <c r="E71" s="22">
        <v>2.4043213725000072</v>
      </c>
      <c r="F71" s="1">
        <f t="shared" si="7"/>
        <v>0.49580255582218347</v>
      </c>
    </row>
    <row r="72" spans="1:6" x14ac:dyDescent="0.25">
      <c r="A72" s="78" t="s">
        <v>202</v>
      </c>
      <c r="B72" s="78" t="s">
        <v>304</v>
      </c>
      <c r="C72" s="78">
        <v>5.7999999999999996E-3</v>
      </c>
      <c r="D72" s="7">
        <v>4.3022876301812896E-2</v>
      </c>
      <c r="E72" s="22">
        <v>-6.8340133279999975</v>
      </c>
      <c r="F72" s="1">
        <f t="shared" si="7"/>
        <v>-0.29401891005548458</v>
      </c>
    </row>
    <row r="73" spans="1:6" x14ac:dyDescent="0.25">
      <c r="A73" s="78" t="s">
        <v>150</v>
      </c>
      <c r="B73" s="78" t="s">
        <v>304</v>
      </c>
      <c r="C73" s="78">
        <v>0.61709999999999998</v>
      </c>
      <c r="D73" s="7">
        <v>4.5774856837670237</v>
      </c>
      <c r="E73" s="22">
        <v>6.9658906876999964</v>
      </c>
      <c r="F73" s="1">
        <f t="shared" si="7"/>
        <v>31.88626489763276</v>
      </c>
    </row>
    <row r="74" spans="1:6" x14ac:dyDescent="0.25">
      <c r="A74" s="78" t="s">
        <v>153</v>
      </c>
      <c r="B74" s="78" t="s">
        <v>304</v>
      </c>
      <c r="C74" s="78">
        <v>0.18290000000000001</v>
      </c>
      <c r="D74" s="7">
        <v>1.3567041509657896</v>
      </c>
      <c r="E74" s="22">
        <v>-0.11144758400000399</v>
      </c>
      <c r="F74" s="1">
        <f t="shared" si="7"/>
        <v>-0.15120139982791392</v>
      </c>
    </row>
    <row r="75" spans="1:6" x14ac:dyDescent="0.25">
      <c r="A75" s="78" t="s">
        <v>21</v>
      </c>
      <c r="B75" s="78" t="s">
        <v>304</v>
      </c>
      <c r="C75" s="78">
        <v>9.2200000000000004E-2</v>
      </c>
      <c r="D75" s="7">
        <v>0.6839153784529568</v>
      </c>
      <c r="E75" s="22">
        <v>2.1626308177999931</v>
      </c>
      <c r="F75" s="1">
        <f t="shared" si="7"/>
        <v>1.4790564742097096</v>
      </c>
    </row>
    <row r="76" spans="1:6" x14ac:dyDescent="0.25">
      <c r="A76" s="78" t="s">
        <v>201</v>
      </c>
      <c r="B76" s="78" t="s">
        <v>304</v>
      </c>
      <c r="C76" s="78">
        <v>1E-3</v>
      </c>
      <c r="D76" s="7">
        <v>7.4177372934160178E-3</v>
      </c>
      <c r="E76" s="22">
        <v>0.4559685230000099</v>
      </c>
      <c r="F76" s="1">
        <f t="shared" si="7"/>
        <v>3.3822547176809927E-3</v>
      </c>
    </row>
    <row r="77" spans="1:6" x14ac:dyDescent="0.25">
      <c r="A77" s="78" t="s">
        <v>18</v>
      </c>
      <c r="B77" s="78" t="s">
        <v>304</v>
      </c>
      <c r="C77" s="78">
        <v>7.9000000000000008E-3</v>
      </c>
      <c r="D77" s="7">
        <v>5.860012461798654E-2</v>
      </c>
      <c r="E77" s="22">
        <v>-2.1693113626000127</v>
      </c>
      <c r="F77" s="1">
        <f t="shared" si="7"/>
        <v>-0.12712191618357493</v>
      </c>
    </row>
    <row r="78" spans="1:6" x14ac:dyDescent="0.25">
      <c r="A78" s="78" t="s">
        <v>19</v>
      </c>
      <c r="B78" s="78" t="s">
        <v>304</v>
      </c>
      <c r="C78" s="78">
        <v>1.0200000000000001E-2</v>
      </c>
      <c r="D78" s="7">
        <v>7.5660920392843375E-2</v>
      </c>
      <c r="E78" s="22">
        <v>0.29024569600001371</v>
      </c>
      <c r="F78" s="1">
        <f t="shared" si="7"/>
        <v>2.1960256499422456E-2</v>
      </c>
    </row>
    <row r="79" spans="1:6" x14ac:dyDescent="0.25">
      <c r="A79" s="78" t="s">
        <v>93</v>
      </c>
      <c r="B79" s="78" t="s">
        <v>304</v>
      </c>
      <c r="C79" s="78">
        <v>2.5999999999999999E-3</v>
      </c>
      <c r="D79" s="7">
        <v>1.9286116962881641E-2</v>
      </c>
      <c r="E79" s="22">
        <v>-0.95983280259999049</v>
      </c>
      <c r="F79" s="1">
        <f t="shared" si="7"/>
        <v>-1.8511447695753903E-2</v>
      </c>
    </row>
    <row r="80" spans="1:6" x14ac:dyDescent="0.25">
      <c r="A80" s="78" t="s">
        <v>111</v>
      </c>
      <c r="B80" s="78" t="s">
        <v>304</v>
      </c>
      <c r="C80" s="78">
        <v>5.9999999999999995E-4</v>
      </c>
      <c r="D80" s="7">
        <v>4.4506423760496102E-3</v>
      </c>
      <c r="E80" s="22">
        <v>-8.2637199999999922</v>
      </c>
      <c r="F80" s="1">
        <f t="shared" si="7"/>
        <v>-3.6778862415808647E-2</v>
      </c>
    </row>
    <row r="81" spans="1:6" x14ac:dyDescent="0.25">
      <c r="A81" s="78" t="s">
        <v>113</v>
      </c>
      <c r="B81" s="78" t="s">
        <v>304</v>
      </c>
      <c r="C81" s="78">
        <v>2.12E-2</v>
      </c>
      <c r="D81" s="7">
        <v>0.15725603062041957</v>
      </c>
      <c r="E81" s="22">
        <v>10.909350275000008</v>
      </c>
      <c r="F81" s="1">
        <f t="shared" si="7"/>
        <v>1.715561120894284</v>
      </c>
    </row>
    <row r="82" spans="1:6" x14ac:dyDescent="0.25">
      <c r="A82" s="78" t="s">
        <v>114</v>
      </c>
      <c r="B82" s="78" t="s">
        <v>304</v>
      </c>
      <c r="C82" s="78">
        <v>1.6000000000000001E-3</v>
      </c>
      <c r="D82" s="7">
        <v>1.1868379669465627E-2</v>
      </c>
      <c r="E82" s="22">
        <v>0.45137932919998036</v>
      </c>
      <c r="F82" s="1">
        <f t="shared" si="7"/>
        <v>5.3571412538940795E-3</v>
      </c>
    </row>
    <row r="83" spans="1:6" x14ac:dyDescent="0.25">
      <c r="A83" s="78" t="s">
        <v>115</v>
      </c>
      <c r="B83" s="78" t="s">
        <v>304</v>
      </c>
      <c r="C83" s="78">
        <v>5.3E-3</v>
      </c>
      <c r="D83" s="7">
        <v>3.9314007655104892E-2</v>
      </c>
      <c r="E83" s="22">
        <v>5.6870482577000132</v>
      </c>
      <c r="F83" s="1">
        <f t="shared" si="7"/>
        <v>0.22358065873816926</v>
      </c>
    </row>
    <row r="84" spans="1:6" x14ac:dyDescent="0.25">
      <c r="A84" s="78" t="s">
        <v>116</v>
      </c>
      <c r="B84" s="78" t="s">
        <v>304</v>
      </c>
      <c r="C84" s="78">
        <v>3.0700000000000002E-2</v>
      </c>
      <c r="D84" s="7">
        <v>0.2277245349078717</v>
      </c>
      <c r="E84" s="22">
        <v>2.0001644900000031</v>
      </c>
      <c r="F84" s="1">
        <f t="shared" si="7"/>
        <v>0.45548652822449109</v>
      </c>
    </row>
    <row r="85" spans="1:6" x14ac:dyDescent="0.25">
      <c r="A85" s="78" t="s">
        <v>117</v>
      </c>
      <c r="B85" s="78" t="s">
        <v>304</v>
      </c>
      <c r="C85" s="78">
        <v>8.0000000000000004E-4</v>
      </c>
      <c r="D85" s="7">
        <v>5.9341898347328136E-3</v>
      </c>
      <c r="E85" s="22">
        <v>6.4486891664000012</v>
      </c>
      <c r="F85" s="1">
        <f t="shared" si="7"/>
        <v>3.8267745698602508E-2</v>
      </c>
    </row>
    <row r="86" spans="1:6" x14ac:dyDescent="0.25">
      <c r="A86" s="78" t="s">
        <v>118</v>
      </c>
      <c r="B86" s="78" t="s">
        <v>304</v>
      </c>
      <c r="C86" s="78">
        <v>6.7000000000000002E-3</v>
      </c>
      <c r="D86" s="7">
        <v>4.9698839865887315E-2</v>
      </c>
      <c r="E86" s="22">
        <v>0.70654907599998751</v>
      </c>
      <c r="F86" s="1">
        <f t="shared" si="7"/>
        <v>3.5114669385514025E-2</v>
      </c>
    </row>
    <row r="87" spans="1:6" x14ac:dyDescent="0.25">
      <c r="A87" s="78" t="s">
        <v>119</v>
      </c>
      <c r="B87" s="78" t="s">
        <v>304</v>
      </c>
      <c r="C87" s="78">
        <v>1.5900000000000001E-2</v>
      </c>
      <c r="D87" s="7">
        <v>0.11794202296531468</v>
      </c>
      <c r="E87" s="22">
        <v>2.0282638451999873</v>
      </c>
      <c r="F87" s="1">
        <f t="shared" si="7"/>
        <v>0.23921754101029435</v>
      </c>
    </row>
    <row r="88" spans="1:6" x14ac:dyDescent="0.25">
      <c r="A88" s="78" t="s">
        <v>120</v>
      </c>
      <c r="B88" s="78" t="s">
        <v>304</v>
      </c>
      <c r="C88" s="78">
        <v>1.1999999999999999E-3</v>
      </c>
      <c r="D88" s="7">
        <v>8.9012847520992203E-3</v>
      </c>
      <c r="E88" s="22">
        <v>-5.976077467600021</v>
      </c>
      <c r="F88" s="1">
        <f t="shared" si="7"/>
        <v>-5.3194767239711789E-2</v>
      </c>
    </row>
    <row r="89" spans="1:6" x14ac:dyDescent="0.25">
      <c r="A89" s="78" t="s">
        <v>121</v>
      </c>
      <c r="B89" s="78" t="s">
        <v>304</v>
      </c>
      <c r="C89" s="78">
        <v>2.9000000000000001E-2</v>
      </c>
      <c r="D89" s="7">
        <v>0.21511438150906451</v>
      </c>
      <c r="E89" s="22">
        <v>4.6833547500000208</v>
      </c>
      <c r="F89" s="1">
        <f t="shared" si="7"/>
        <v>1.007456960433794</v>
      </c>
    </row>
    <row r="90" spans="1:6" x14ac:dyDescent="0.25">
      <c r="A90" s="78" t="s">
        <v>122</v>
      </c>
      <c r="B90" s="78" t="s">
        <v>304</v>
      </c>
      <c r="C90" s="78">
        <v>5.0000000000000001E-3</v>
      </c>
      <c r="D90" s="7">
        <v>3.7088686467080086E-2</v>
      </c>
      <c r="E90" s="22">
        <v>4.5273592912999874</v>
      </c>
      <c r="F90" s="1">
        <f t="shared" si="7"/>
        <v>0.16791380927884714</v>
      </c>
    </row>
    <row r="91" spans="1:6" x14ac:dyDescent="0.25">
      <c r="A91" s="78" t="s">
        <v>123</v>
      </c>
      <c r="B91" s="78" t="s">
        <v>304</v>
      </c>
      <c r="C91" s="78">
        <v>1E-3</v>
      </c>
      <c r="D91" s="7">
        <v>7.4177372934160178E-3</v>
      </c>
      <c r="E91" s="22">
        <v>3.1365155959999953</v>
      </c>
      <c r="F91" s="1">
        <f t="shared" si="7"/>
        <v>2.3265848707830133E-2</v>
      </c>
    </row>
    <row r="92" spans="1:6" x14ac:dyDescent="0.25">
      <c r="A92" s="78" t="s">
        <v>124</v>
      </c>
      <c r="B92" s="78" t="s">
        <v>304</v>
      </c>
      <c r="C92" s="78">
        <v>6.9999999999999999E-4</v>
      </c>
      <c r="D92" s="7">
        <v>5.1924161053912114E-3</v>
      </c>
      <c r="E92" s="22">
        <v>0.14066087119999793</v>
      </c>
      <c r="F92" s="1">
        <f t="shared" si="7"/>
        <v>7.3036977301722805E-4</v>
      </c>
    </row>
    <row r="93" spans="1:6" x14ac:dyDescent="0.25">
      <c r="A93" s="78" t="s">
        <v>125</v>
      </c>
      <c r="B93" s="78" t="s">
        <v>304</v>
      </c>
      <c r="C93" s="78">
        <v>5.9999999999999995E-4</v>
      </c>
      <c r="D93" s="7">
        <v>4.4506423760496102E-3</v>
      </c>
      <c r="E93" s="22">
        <v>7.6424674711999927</v>
      </c>
      <c r="F93" s="1">
        <f t="shared" si="7"/>
        <v>3.4013889584903388E-2</v>
      </c>
    </row>
    <row r="94" spans="1:6" x14ac:dyDescent="0.25">
      <c r="A94" s="78" t="s">
        <v>126</v>
      </c>
      <c r="B94" s="78" t="s">
        <v>304</v>
      </c>
      <c r="C94" s="78">
        <v>1.5699999999999999E-2</v>
      </c>
      <c r="D94" s="7">
        <v>0.11645847550663145</v>
      </c>
      <c r="E94" s="22">
        <v>3.6802623471999993</v>
      </c>
      <c r="F94" s="1">
        <f t="shared" si="7"/>
        <v>0.4285977424193691</v>
      </c>
    </row>
    <row r="95" spans="1:6" x14ac:dyDescent="0.25">
      <c r="A95" s="78" t="s">
        <v>127</v>
      </c>
      <c r="B95" s="78" t="s">
        <v>304</v>
      </c>
      <c r="C95" s="78">
        <v>4.6699999999999998E-2</v>
      </c>
      <c r="D95" s="7">
        <v>0.34640833160252793</v>
      </c>
      <c r="E95" s="22">
        <v>4.5010089304000047</v>
      </c>
      <c r="F95" s="1">
        <f t="shared" si="7"/>
        <v>1.5591869941079444</v>
      </c>
    </row>
    <row r="96" spans="1:6" x14ac:dyDescent="0.25">
      <c r="A96" s="78" t="s">
        <v>128</v>
      </c>
      <c r="B96" s="78" t="s">
        <v>304</v>
      </c>
      <c r="C96" s="78">
        <v>2.2800000000000001E-2</v>
      </c>
      <c r="D96" s="7">
        <v>0.1691244102898852</v>
      </c>
      <c r="E96" s="22">
        <v>3.8916486367999852</v>
      </c>
      <c r="F96" s="1">
        <f t="shared" si="7"/>
        <v>0.65817278075423313</v>
      </c>
    </row>
    <row r="97" spans="1:6" x14ac:dyDescent="0.25">
      <c r="A97" s="78" t="s">
        <v>129</v>
      </c>
      <c r="B97" s="78" t="s">
        <v>304</v>
      </c>
      <c r="C97" s="78">
        <v>7.1999999999999998E-3</v>
      </c>
      <c r="D97" s="7">
        <v>5.3407708512595312E-2</v>
      </c>
      <c r="E97" s="22">
        <v>-18.753787679999988</v>
      </c>
      <c r="F97" s="1">
        <f t="shared" si="7"/>
        <v>-1.0015968259205403</v>
      </c>
    </row>
    <row r="98" spans="1:6" x14ac:dyDescent="0.25">
      <c r="A98" s="78" t="s">
        <v>130</v>
      </c>
      <c r="B98" s="78" t="s">
        <v>304</v>
      </c>
      <c r="C98" s="78">
        <v>3.2000000000000002E-3</v>
      </c>
      <c r="D98" s="7">
        <v>2.3736759338931254E-2</v>
      </c>
      <c r="E98" s="22">
        <v>-6.7490784999989728E-2</v>
      </c>
      <c r="F98" s="1">
        <f t="shared" si="7"/>
        <v>-1.6020125211403077E-3</v>
      </c>
    </row>
    <row r="99" spans="1:6" x14ac:dyDescent="0.25">
      <c r="A99" s="78" t="s">
        <v>131</v>
      </c>
      <c r="B99" s="78" t="s">
        <v>304</v>
      </c>
      <c r="C99" s="78">
        <v>6.9999999999999999E-4</v>
      </c>
      <c r="D99" s="7">
        <v>5.1924161053912114E-3</v>
      </c>
      <c r="E99" s="22">
        <v>8.4610026483999974</v>
      </c>
      <c r="F99" s="1">
        <f t="shared" si="7"/>
        <v>4.393304641930984E-2</v>
      </c>
    </row>
    <row r="100" spans="1:6" x14ac:dyDescent="0.25">
      <c r="A100" s="78" t="s">
        <v>132</v>
      </c>
      <c r="B100" s="78" t="s">
        <v>304</v>
      </c>
      <c r="C100" s="78">
        <v>2.9999999999999997E-4</v>
      </c>
      <c r="D100" s="7">
        <v>2.2253211880248051E-3</v>
      </c>
      <c r="E100" s="22">
        <v>-0.10847426600000176</v>
      </c>
      <c r="F100" s="1">
        <f t="shared" si="7"/>
        <v>-2.4139008248524264E-4</v>
      </c>
    </row>
    <row r="101" spans="1:6" x14ac:dyDescent="0.25">
      <c r="A101" s="78" t="s">
        <v>133</v>
      </c>
      <c r="B101" s="78" t="s">
        <v>304</v>
      </c>
      <c r="C101" s="78">
        <v>5.9999999999999995E-4</v>
      </c>
      <c r="D101" s="7">
        <v>4.4506423760496102E-3</v>
      </c>
      <c r="E101" s="22">
        <v>2.0297298209000019</v>
      </c>
      <c r="F101" s="1">
        <f t="shared" si="7"/>
        <v>9.0336015528291336E-3</v>
      </c>
    </row>
    <row r="102" spans="1:6" x14ac:dyDescent="0.25">
      <c r="A102" s="78" t="s">
        <v>91</v>
      </c>
      <c r="B102" s="78" t="s">
        <v>304</v>
      </c>
      <c r="C102" s="78">
        <v>0.33639999999999998</v>
      </c>
      <c r="D102" s="7">
        <v>2.4953268255051477</v>
      </c>
      <c r="E102" s="22">
        <v>-1.7855300000000085</v>
      </c>
      <c r="F102" s="1">
        <f t="shared" si="7"/>
        <v>-4.4554809067442278</v>
      </c>
    </row>
    <row r="103" spans="1:6" x14ac:dyDescent="0.25">
      <c r="A103" s="78" t="s">
        <v>16</v>
      </c>
      <c r="B103" s="78" t="s">
        <v>304</v>
      </c>
      <c r="C103" s="78">
        <v>0.1467</v>
      </c>
      <c r="D103" s="7">
        <v>1.0881820609441297</v>
      </c>
      <c r="E103" s="22">
        <v>-1.3773947199999981</v>
      </c>
      <c r="F103" s="1">
        <f t="shared" si="7"/>
        <v>-1.4988562251431603</v>
      </c>
    </row>
    <row r="104" spans="1:6" x14ac:dyDescent="0.25">
      <c r="A104" s="78" t="s">
        <v>20</v>
      </c>
      <c r="B104" s="78" t="s">
        <v>304</v>
      </c>
      <c r="C104" s="78">
        <v>4.5900000000000003E-2</v>
      </c>
      <c r="D104" s="7">
        <v>0.34047414176779517</v>
      </c>
      <c r="E104" s="22">
        <v>-4.2109508932000068</v>
      </c>
      <c r="F104" s="1">
        <f t="shared" si="7"/>
        <v>-1.4337198913886029</v>
      </c>
    </row>
    <row r="105" spans="1:6" x14ac:dyDescent="0.25">
      <c r="A105" s="78" t="s">
        <v>23</v>
      </c>
      <c r="B105" s="78" t="s">
        <v>304</v>
      </c>
      <c r="C105" s="78">
        <v>0.1166</v>
      </c>
      <c r="D105" s="7">
        <v>0.86490816841230755</v>
      </c>
      <c r="E105" s="22">
        <v>-1.0745968220000037</v>
      </c>
      <c r="F105" s="1">
        <f t="shared" si="7"/>
        <v>-0.92942756909770974</v>
      </c>
    </row>
    <row r="106" spans="1:6" x14ac:dyDescent="0.25">
      <c r="A106" s="117" t="s">
        <v>315</v>
      </c>
      <c r="B106" s="117"/>
      <c r="C106" s="62">
        <f>SUM(C49:C105)</f>
        <v>5.3843000000000041</v>
      </c>
      <c r="D106" s="62">
        <f t="shared" ref="D106" si="8">SUM(D49:D105)</f>
        <v>39.93932290893985</v>
      </c>
      <c r="E106" s="62">
        <f>AVERAGE(E49:E105)</f>
        <v>1.2709761847754359</v>
      </c>
      <c r="F106" s="62">
        <f>SUM(F49:F105)/$D$106</f>
        <v>1.2493129064369923</v>
      </c>
    </row>
    <row r="107" spans="1:6" x14ac:dyDescent="0.25">
      <c r="A107" s="78" t="s">
        <v>167</v>
      </c>
      <c r="B107" s="78" t="s">
        <v>44</v>
      </c>
      <c r="C107" s="78">
        <v>0.17760000000000001</v>
      </c>
      <c r="D107" s="7">
        <v>1.3173901433106845</v>
      </c>
      <c r="E107" s="22">
        <v>-1.048226139999997</v>
      </c>
      <c r="F107" s="1">
        <f t="shared" si="7"/>
        <v>-1.3809227847966017</v>
      </c>
    </row>
    <row r="108" spans="1:6" x14ac:dyDescent="0.25">
      <c r="A108" s="78" t="s">
        <v>170</v>
      </c>
      <c r="B108" s="78" t="s">
        <v>44</v>
      </c>
      <c r="C108" s="78">
        <v>9.0200000000000002E-2</v>
      </c>
      <c r="D108" s="7">
        <v>0.6690799038661247</v>
      </c>
      <c r="E108" s="22">
        <v>-2.4418219137999984</v>
      </c>
      <c r="F108" s="1">
        <f t="shared" si="7"/>
        <v>-1.6337739713434996</v>
      </c>
    </row>
    <row r="109" spans="1:6" x14ac:dyDescent="0.25">
      <c r="A109" s="78" t="s">
        <v>42</v>
      </c>
      <c r="B109" s="78" t="s">
        <v>44</v>
      </c>
      <c r="C109" s="78">
        <v>8.7999999999999995E-2</v>
      </c>
      <c r="D109" s="7">
        <v>0.65276088182060943</v>
      </c>
      <c r="E109" s="22">
        <v>2.5389510860000115</v>
      </c>
      <c r="F109" s="1">
        <f t="shared" si="7"/>
        <v>1.6573279497967615</v>
      </c>
    </row>
    <row r="110" spans="1:6" x14ac:dyDescent="0.25">
      <c r="A110" s="78" t="s">
        <v>45</v>
      </c>
      <c r="B110" s="78" t="s">
        <v>44</v>
      </c>
      <c r="C110" s="78">
        <v>9.2700000000000005E-2</v>
      </c>
      <c r="D110" s="7">
        <v>0.68762424709966485</v>
      </c>
      <c r="E110" s="22">
        <v>0.37935634020001885</v>
      </c>
      <c r="F110" s="1">
        <f t="shared" si="7"/>
        <v>0.26085461781252228</v>
      </c>
    </row>
    <row r="111" spans="1:6" x14ac:dyDescent="0.25">
      <c r="A111" s="78" t="s">
        <v>54</v>
      </c>
      <c r="B111" s="78" t="s">
        <v>44</v>
      </c>
      <c r="C111" s="78">
        <v>5.0000000000000001E-4</v>
      </c>
      <c r="D111" s="7">
        <v>3.7088686467080089E-3</v>
      </c>
      <c r="E111" s="22">
        <v>4.0873705344000086</v>
      </c>
      <c r="F111" s="1">
        <f t="shared" si="7"/>
        <v>1.5159520422514351E-2</v>
      </c>
    </row>
    <row r="112" spans="1:6" x14ac:dyDescent="0.25">
      <c r="A112" s="78" t="s">
        <v>204</v>
      </c>
      <c r="B112" s="78" t="s">
        <v>44</v>
      </c>
      <c r="C112" s="78">
        <v>1.6500000000000001E-2</v>
      </c>
      <c r="D112" s="7">
        <v>0.12239266534136428</v>
      </c>
      <c r="E112" s="22">
        <v>1.0852472960000057</v>
      </c>
      <c r="F112" s="1">
        <f t="shared" si="7"/>
        <v>0.1328263091119492</v>
      </c>
    </row>
    <row r="113" spans="1:6" x14ac:dyDescent="0.25">
      <c r="A113" s="78" t="s">
        <v>169</v>
      </c>
      <c r="B113" s="78" t="s">
        <v>44</v>
      </c>
      <c r="C113" s="78">
        <v>6.1100000000000002E-2</v>
      </c>
      <c r="D113" s="7">
        <v>0.45322374862771864</v>
      </c>
      <c r="E113" s="22">
        <v>10.274143385599984</v>
      </c>
      <c r="F113" s="1">
        <f t="shared" si="7"/>
        <v>4.6564857791603051</v>
      </c>
    </row>
    <row r="114" spans="1:6" x14ac:dyDescent="0.25">
      <c r="A114" s="78" t="s">
        <v>200</v>
      </c>
      <c r="B114" s="78" t="s">
        <v>44</v>
      </c>
      <c r="C114" s="78">
        <v>6.9999999999999999E-4</v>
      </c>
      <c r="D114" s="7">
        <v>5.1924161053912114E-3</v>
      </c>
      <c r="E114" s="22">
        <v>7.1282450308000165</v>
      </c>
      <c r="F114" s="1">
        <f t="shared" si="7"/>
        <v>3.7012814301100878E-2</v>
      </c>
    </row>
    <row r="115" spans="1:6" x14ac:dyDescent="0.25">
      <c r="A115" s="78" t="s">
        <v>199</v>
      </c>
      <c r="B115" s="78" t="s">
        <v>44</v>
      </c>
      <c r="C115" s="78">
        <v>4.3E-3</v>
      </c>
      <c r="D115" s="7">
        <v>3.1896270361688871E-2</v>
      </c>
      <c r="E115" s="22">
        <v>4.8735954230000118</v>
      </c>
      <c r="F115" s="1">
        <f t="shared" si="7"/>
        <v>0.1554495172454978</v>
      </c>
    </row>
    <row r="116" spans="1:6" x14ac:dyDescent="0.25">
      <c r="A116" s="78" t="s">
        <v>203</v>
      </c>
      <c r="B116" s="78" t="s">
        <v>44</v>
      </c>
      <c r="C116" s="78">
        <v>4.4499999999999998E-2</v>
      </c>
      <c r="D116" s="7">
        <v>0.33008930955701277</v>
      </c>
      <c r="E116" s="22">
        <v>-5.3534180800014042E-2</v>
      </c>
      <c r="F116" s="1">
        <f t="shared" si="7"/>
        <v>-1.7671060777976925E-2</v>
      </c>
    </row>
    <row r="117" spans="1:6" x14ac:dyDescent="0.25">
      <c r="A117" s="78" t="s">
        <v>206</v>
      </c>
      <c r="B117" s="78" t="s">
        <v>44</v>
      </c>
      <c r="C117" s="78">
        <v>5.21E-2</v>
      </c>
      <c r="D117" s="7">
        <v>0.38646411298697447</v>
      </c>
      <c r="E117" s="22">
        <v>1.0358884220000135</v>
      </c>
      <c r="F117" s="1">
        <f t="shared" si="7"/>
        <v>0.40033370016171194</v>
      </c>
    </row>
    <row r="118" spans="1:6" x14ac:dyDescent="0.25">
      <c r="A118" s="78" t="s">
        <v>157</v>
      </c>
      <c r="B118" s="78" t="s">
        <v>44</v>
      </c>
      <c r="C118" s="78">
        <v>5.8500000000000003E-2</v>
      </c>
      <c r="D118" s="7">
        <v>0.43393763166483695</v>
      </c>
      <c r="E118" s="22">
        <v>2.6367914972000079</v>
      </c>
      <c r="F118" s="1">
        <f t="shared" si="7"/>
        <v>1.144203057488951</v>
      </c>
    </row>
    <row r="119" spans="1:6" x14ac:dyDescent="0.25">
      <c r="A119" s="117" t="s">
        <v>288</v>
      </c>
      <c r="B119" s="117"/>
      <c r="C119" s="62">
        <f>SUM(C107:C118)</f>
        <v>0.68670000000000009</v>
      </c>
      <c r="D119" s="62">
        <f t="shared" ref="D119" si="9">SUM(D107:D118)</f>
        <v>5.0937601993887789</v>
      </c>
      <c r="E119" s="62">
        <f>AVERAGE(E107:E118)</f>
        <v>2.5413338983833391</v>
      </c>
      <c r="F119" s="62">
        <f>SUM(F107:F118)/$D$119</f>
        <v>1.0654772184278478</v>
      </c>
    </row>
    <row r="120" spans="1:6" x14ac:dyDescent="0.25">
      <c r="A120" s="78" t="s">
        <v>141</v>
      </c>
      <c r="B120" s="78" t="s">
        <v>53</v>
      </c>
      <c r="C120" s="78">
        <v>0.10630000000000001</v>
      </c>
      <c r="D120" s="7">
        <v>0.78850547429012252</v>
      </c>
      <c r="E120" s="22">
        <v>-1.8638733279999826</v>
      </c>
      <c r="F120" s="1">
        <f t="shared" si="7"/>
        <v>-1.4696743225113353</v>
      </c>
    </row>
    <row r="121" spans="1:6" x14ac:dyDescent="0.25">
      <c r="A121" s="78" t="s">
        <v>196</v>
      </c>
      <c r="B121" s="78" t="s">
        <v>53</v>
      </c>
      <c r="C121" s="78">
        <v>2E-3</v>
      </c>
      <c r="D121" s="7">
        <v>1.4835474586832036E-2</v>
      </c>
      <c r="E121" s="22">
        <v>-1.5726377318000004</v>
      </c>
      <c r="F121" s="1">
        <f t="shared" si="7"/>
        <v>-2.3330827104412082E-2</v>
      </c>
    </row>
    <row r="122" spans="1:6" x14ac:dyDescent="0.25">
      <c r="A122" s="78" t="s">
        <v>186</v>
      </c>
      <c r="B122" s="78" t="s">
        <v>53</v>
      </c>
      <c r="C122" s="78">
        <v>1.84E-2</v>
      </c>
      <c r="D122" s="7">
        <v>0.13648636619885471</v>
      </c>
      <c r="E122" s="22">
        <v>2.8154254071999958</v>
      </c>
      <c r="F122" s="1">
        <f t="shared" si="7"/>
        <v>0.38426718313265829</v>
      </c>
    </row>
    <row r="123" spans="1:6" x14ac:dyDescent="0.25">
      <c r="A123" s="78" t="s">
        <v>187</v>
      </c>
      <c r="B123" s="78" t="s">
        <v>53</v>
      </c>
      <c r="C123" s="78">
        <v>3.8999999999999998E-3</v>
      </c>
      <c r="D123" s="7">
        <v>2.8929175444322466E-2</v>
      </c>
      <c r="E123" s="22">
        <v>0.33052673420000644</v>
      </c>
      <c r="F123" s="1">
        <f t="shared" si="7"/>
        <v>9.5618658827109244E-3</v>
      </c>
    </row>
    <row r="124" spans="1:6" x14ac:dyDescent="0.25">
      <c r="A124" s="78" t="s">
        <v>192</v>
      </c>
      <c r="B124" s="78" t="s">
        <v>53</v>
      </c>
      <c r="C124" s="78">
        <v>3.1399999999999997E-2</v>
      </c>
      <c r="D124" s="7">
        <v>0.2329169510132629</v>
      </c>
      <c r="E124" s="22">
        <v>1.4458658796000066</v>
      </c>
      <c r="F124" s="1">
        <f t="shared" si="7"/>
        <v>0.33676667225054302</v>
      </c>
    </row>
    <row r="125" spans="1:6" x14ac:dyDescent="0.25">
      <c r="A125" s="78" t="s">
        <v>52</v>
      </c>
      <c r="B125" s="78" t="s">
        <v>53</v>
      </c>
      <c r="C125" s="78">
        <v>1.4E-3</v>
      </c>
      <c r="D125" s="7">
        <v>1.0384832210782423E-2</v>
      </c>
      <c r="E125" s="22">
        <v>-1.0938685528000036</v>
      </c>
      <c r="F125" s="1">
        <f t="shared" si="7"/>
        <v>-1.1359641381479432E-2</v>
      </c>
    </row>
    <row r="126" spans="1:6" x14ac:dyDescent="0.25">
      <c r="A126" s="78" t="s">
        <v>205</v>
      </c>
      <c r="B126" s="78" t="s">
        <v>53</v>
      </c>
      <c r="C126" s="78">
        <v>9.2999999999999992E-3</v>
      </c>
      <c r="D126" s="7">
        <v>6.8984956828768942E-2</v>
      </c>
      <c r="E126" s="22">
        <v>-0.70035544900001412</v>
      </c>
      <c r="F126" s="1">
        <f t="shared" si="7"/>
        <v>-4.8313990414059066E-2</v>
      </c>
    </row>
    <row r="127" spans="1:6" x14ac:dyDescent="0.25">
      <c r="A127" s="78" t="s">
        <v>152</v>
      </c>
      <c r="B127" s="78" t="s">
        <v>53</v>
      </c>
      <c r="C127" s="78">
        <v>1.9300000000000001E-2</v>
      </c>
      <c r="D127" s="7">
        <v>0.14316232976292914</v>
      </c>
      <c r="E127" s="22">
        <v>0.75089931920000197</v>
      </c>
      <c r="F127" s="1">
        <f t="shared" si="7"/>
        <v>0.10750049595406967</v>
      </c>
    </row>
    <row r="128" spans="1:6" x14ac:dyDescent="0.25">
      <c r="A128" s="78" t="s">
        <v>154</v>
      </c>
      <c r="B128" s="78" t="s">
        <v>53</v>
      </c>
      <c r="C128" s="78">
        <v>0.48549999999999999</v>
      </c>
      <c r="D128" s="7">
        <v>3.6013114559534758</v>
      </c>
      <c r="E128" s="22">
        <v>-0.61893663399999355</v>
      </c>
      <c r="F128" s="1">
        <f t="shared" si="7"/>
        <v>-2.2289835905334603</v>
      </c>
    </row>
    <row r="129" spans="1:6" x14ac:dyDescent="0.25">
      <c r="A129" s="78" t="s">
        <v>155</v>
      </c>
      <c r="B129" s="78" t="s">
        <v>53</v>
      </c>
      <c r="C129" s="78">
        <v>0.14899999999999999</v>
      </c>
      <c r="D129" s="7">
        <v>1.1052428567189865</v>
      </c>
      <c r="E129" s="22">
        <v>-0.21155796189999876</v>
      </c>
      <c r="F129" s="1">
        <f t="shared" si="7"/>
        <v>-0.23382292617200112</v>
      </c>
    </row>
    <row r="130" spans="1:6" x14ac:dyDescent="0.25">
      <c r="A130" s="78" t="s">
        <v>156</v>
      </c>
      <c r="B130" s="78" t="s">
        <v>53</v>
      </c>
      <c r="C130" s="78">
        <v>4.9000000000000002E-2</v>
      </c>
      <c r="D130" s="7">
        <v>0.36346912737738485</v>
      </c>
      <c r="E130" s="22">
        <v>-2.3535731199999077E-2</v>
      </c>
      <c r="F130" s="1">
        <f t="shared" si="7"/>
        <v>-8.5545116814523554E-3</v>
      </c>
    </row>
    <row r="131" spans="1:6" x14ac:dyDescent="0.25">
      <c r="A131" s="78" t="s">
        <v>193</v>
      </c>
      <c r="B131" s="78" t="s">
        <v>53</v>
      </c>
      <c r="C131" s="78">
        <v>2.5899999999999999E-2</v>
      </c>
      <c r="D131" s="7">
        <v>0.19211939589947483</v>
      </c>
      <c r="E131" s="22">
        <v>-2.6956127584000171</v>
      </c>
      <c r="F131" s="1">
        <f t="shared" si="7"/>
        <v>-0.51787949472272832</v>
      </c>
    </row>
    <row r="132" spans="1:6" x14ac:dyDescent="0.25">
      <c r="A132" s="78" t="s">
        <v>188</v>
      </c>
      <c r="B132" s="78" t="s">
        <v>53</v>
      </c>
      <c r="C132" s="78">
        <v>3.8600000000000002E-2</v>
      </c>
      <c r="D132" s="7">
        <v>0.28632465952585828</v>
      </c>
      <c r="E132" s="22">
        <v>-1.5740440282000066</v>
      </c>
      <c r="F132" s="1">
        <f t="shared" si="7"/>
        <v>-0.45068762045307736</v>
      </c>
    </row>
    <row r="133" spans="1:6" x14ac:dyDescent="0.25">
      <c r="A133" s="78" t="s">
        <v>194</v>
      </c>
      <c r="B133" s="78" t="s">
        <v>53</v>
      </c>
      <c r="C133" s="78">
        <v>2.1000000000000001E-2</v>
      </c>
      <c r="D133" s="7">
        <v>0.15577248316173636</v>
      </c>
      <c r="E133" s="22">
        <v>-0.49693687119999197</v>
      </c>
      <c r="F133" s="1">
        <f t="shared" ref="F133:F164" si="10">D133*E133</f>
        <v>-7.7409090401446695E-2</v>
      </c>
    </row>
    <row r="134" spans="1:6" x14ac:dyDescent="0.25">
      <c r="A134" s="78" t="s">
        <v>139</v>
      </c>
      <c r="B134" s="78" t="s">
        <v>53</v>
      </c>
      <c r="C134" s="78">
        <v>8.6999999999999994E-3</v>
      </c>
      <c r="D134" s="7">
        <v>6.4534314452719344E-2</v>
      </c>
      <c r="E134" s="22">
        <v>0.78820074259998307</v>
      </c>
      <c r="F134" s="1">
        <f t="shared" si="10"/>
        <v>5.0865994574814208E-2</v>
      </c>
    </row>
    <row r="135" spans="1:6" x14ac:dyDescent="0.25">
      <c r="A135" s="78" t="s">
        <v>142</v>
      </c>
      <c r="B135" s="78" t="s">
        <v>53</v>
      </c>
      <c r="C135" s="78">
        <v>8.8000000000000005E-3</v>
      </c>
      <c r="D135" s="7">
        <v>6.527608818206096E-2</v>
      </c>
      <c r="E135" s="22">
        <v>2.0168792719999971</v>
      </c>
      <c r="F135" s="1">
        <f t="shared" si="10"/>
        <v>0.13165398921164273</v>
      </c>
    </row>
    <row r="136" spans="1:6" x14ac:dyDescent="0.25">
      <c r="A136" s="78" t="s">
        <v>197</v>
      </c>
      <c r="B136" s="78" t="s">
        <v>53</v>
      </c>
      <c r="C136" s="78">
        <v>0.1096</v>
      </c>
      <c r="D136" s="7">
        <v>0.81298400735839538</v>
      </c>
      <c r="E136" s="22">
        <v>0.64077927999997542</v>
      </c>
      <c r="F136" s="1">
        <f t="shared" si="10"/>
        <v>0.52094330688660728</v>
      </c>
    </row>
    <row r="137" spans="1:6" x14ac:dyDescent="0.25">
      <c r="A137" s="117" t="s">
        <v>287</v>
      </c>
      <c r="B137" s="117"/>
      <c r="C137" s="62">
        <f>SUM(C120:C136)</f>
        <v>1.0881000000000001</v>
      </c>
      <c r="D137" s="62">
        <f t="shared" ref="D137:E137" si="11">SUM(D120:D136)</f>
        <v>8.0712399489659656</v>
      </c>
      <c r="E137" s="62">
        <f>AVERAGE(E120:E136)</f>
        <v>-0.12134014186470832</v>
      </c>
      <c r="F137" s="62">
        <f>SUM(F120:F136)/$D$137</f>
        <v>-0.4371641197378166</v>
      </c>
    </row>
    <row r="138" spans="1:6" x14ac:dyDescent="0.25">
      <c r="A138" s="78" t="s">
        <v>48</v>
      </c>
      <c r="B138" s="78" t="s">
        <v>25</v>
      </c>
      <c r="C138" s="78">
        <v>0.18160000000000001</v>
      </c>
      <c r="D138" s="7">
        <v>1.3470610924843487</v>
      </c>
      <c r="E138" s="22">
        <v>-1.7384132844000106</v>
      </c>
      <c r="F138" s="1">
        <f t="shared" si="10"/>
        <v>-2.3417488980731829</v>
      </c>
    </row>
    <row r="139" spans="1:6" x14ac:dyDescent="0.25">
      <c r="A139" s="78" t="s">
        <v>172</v>
      </c>
      <c r="B139" s="78" t="s">
        <v>25</v>
      </c>
      <c r="C139" s="78">
        <v>0.12620000000000001</v>
      </c>
      <c r="D139" s="7">
        <v>0.93611844642910136</v>
      </c>
      <c r="E139" s="22">
        <v>2.0568257643999885</v>
      </c>
      <c r="F139" s="1">
        <f t="shared" si="10"/>
        <v>1.9254325391454661</v>
      </c>
    </row>
    <row r="140" spans="1:6" x14ac:dyDescent="0.25">
      <c r="A140" s="78" t="s">
        <v>173</v>
      </c>
      <c r="B140" s="78" t="s">
        <v>25</v>
      </c>
      <c r="C140" s="78">
        <v>1.32E-2</v>
      </c>
      <c r="D140" s="7">
        <v>9.7914132273091425E-2</v>
      </c>
      <c r="E140" s="22">
        <v>3.8402970109999757</v>
      </c>
      <c r="F140" s="1">
        <f t="shared" si="10"/>
        <v>0.37601934950300925</v>
      </c>
    </row>
    <row r="141" spans="1:6" x14ac:dyDescent="0.25">
      <c r="A141" s="78" t="s">
        <v>181</v>
      </c>
      <c r="B141" s="78" t="s">
        <v>25</v>
      </c>
      <c r="C141" s="78">
        <v>6.7799999999999999E-2</v>
      </c>
      <c r="D141" s="7">
        <v>0.50292258849360594</v>
      </c>
      <c r="E141" s="22">
        <v>1.7281372838000095</v>
      </c>
      <c r="F141" s="1">
        <f t="shared" si="10"/>
        <v>0.86911927604101014</v>
      </c>
    </row>
    <row r="142" spans="1:6" x14ac:dyDescent="0.25">
      <c r="A142" s="78" t="s">
        <v>46</v>
      </c>
      <c r="B142" s="78" t="s">
        <v>25</v>
      </c>
      <c r="C142" s="78">
        <v>1.7000000000000001E-2</v>
      </c>
      <c r="D142" s="7">
        <v>0.12610153398807228</v>
      </c>
      <c r="E142" s="22">
        <v>-0.15758290000002262</v>
      </c>
      <c r="F142" s="1">
        <f t="shared" si="10"/>
        <v>-1.9871445420291848E-2</v>
      </c>
    </row>
    <row r="143" spans="1:6" x14ac:dyDescent="0.25">
      <c r="A143" s="78" t="s">
        <v>50</v>
      </c>
      <c r="B143" s="78" t="s">
        <v>25</v>
      </c>
      <c r="C143" s="78">
        <v>0.13159999999999999</v>
      </c>
      <c r="D143" s="7">
        <v>0.97617422781354768</v>
      </c>
      <c r="E143" s="22">
        <v>-0.55106225800001596</v>
      </c>
      <c r="F143" s="1">
        <f t="shared" si="10"/>
        <v>-0.53793277418035557</v>
      </c>
    </row>
    <row r="144" spans="1:6" x14ac:dyDescent="0.25">
      <c r="A144" s="78" t="s">
        <v>51</v>
      </c>
      <c r="B144" s="78" t="s">
        <v>25</v>
      </c>
      <c r="C144" s="78">
        <v>0.1062</v>
      </c>
      <c r="D144" s="7">
        <v>0.78776370056078093</v>
      </c>
      <c r="E144" s="22">
        <v>9.6390718999998626E-2</v>
      </c>
      <c r="F144" s="1">
        <f t="shared" si="10"/>
        <v>7.5933109499153301E-2</v>
      </c>
    </row>
    <row r="145" spans="1:6" x14ac:dyDescent="0.25">
      <c r="A145" s="78" t="s">
        <v>178</v>
      </c>
      <c r="B145" s="78" t="s">
        <v>25</v>
      </c>
      <c r="C145" s="78">
        <v>0.49469999999999997</v>
      </c>
      <c r="D145" s="7">
        <v>3.6695546390529037</v>
      </c>
      <c r="E145" s="22">
        <v>1.715450489600002</v>
      </c>
      <c r="F145" s="1">
        <f t="shared" si="10"/>
        <v>6.2949393021772622</v>
      </c>
    </row>
    <row r="146" spans="1:6" x14ac:dyDescent="0.25">
      <c r="A146" s="78" t="s">
        <v>179</v>
      </c>
      <c r="B146" s="78" t="s">
        <v>25</v>
      </c>
      <c r="C146" s="78">
        <v>0.40589999999999998</v>
      </c>
      <c r="D146" s="7">
        <v>3.0108595673975609</v>
      </c>
      <c r="E146" s="22">
        <v>1.0519455679999936</v>
      </c>
      <c r="F146" s="1">
        <f t="shared" si="10"/>
        <v>3.1672603777942423</v>
      </c>
    </row>
    <row r="147" spans="1:6" x14ac:dyDescent="0.25">
      <c r="A147" s="78" t="s">
        <v>180</v>
      </c>
      <c r="B147" s="78" t="s">
        <v>25</v>
      </c>
      <c r="C147" s="78">
        <v>3.3399999999999999E-2</v>
      </c>
      <c r="D147" s="7">
        <v>0.24775242560009497</v>
      </c>
      <c r="E147" s="22">
        <v>2.5995773473999861</v>
      </c>
      <c r="F147" s="1">
        <f t="shared" si="10"/>
        <v>0.64405159335340734</v>
      </c>
    </row>
    <row r="148" spans="1:6" x14ac:dyDescent="0.25">
      <c r="A148" s="78" t="s">
        <v>182</v>
      </c>
      <c r="B148" s="78" t="s">
        <v>25</v>
      </c>
      <c r="C148" s="78">
        <v>4.9500000000000002E-2</v>
      </c>
      <c r="D148" s="7">
        <v>0.36717799602409285</v>
      </c>
      <c r="E148" s="22">
        <v>0.26990689849998262</v>
      </c>
      <c r="F148" s="1">
        <f t="shared" si="10"/>
        <v>9.9103874104301853E-2</v>
      </c>
    </row>
    <row r="149" spans="1:6" x14ac:dyDescent="0.25">
      <c r="A149" s="78" t="s">
        <v>185</v>
      </c>
      <c r="B149" s="78" t="s">
        <v>25</v>
      </c>
      <c r="C149" s="78">
        <v>1.9E-3</v>
      </c>
      <c r="D149" s="7">
        <v>1.4093700857490432E-2</v>
      </c>
      <c r="E149" s="22">
        <v>0.84715285400001505</v>
      </c>
      <c r="F149" s="1">
        <f t="shared" si="10"/>
        <v>1.1939518904845479E-2</v>
      </c>
    </row>
    <row r="150" spans="1:6" x14ac:dyDescent="0.25">
      <c r="A150" s="78" t="s">
        <v>191</v>
      </c>
      <c r="B150" s="78" t="s">
        <v>25</v>
      </c>
      <c r="C150" s="78">
        <v>1.9E-3</v>
      </c>
      <c r="D150" s="7">
        <v>1.4093700857490432E-2</v>
      </c>
      <c r="E150" s="22">
        <v>-1.3778451939999883</v>
      </c>
      <c r="F150" s="1">
        <f t="shared" si="10"/>
        <v>-1.9418937992166704E-2</v>
      </c>
    </row>
    <row r="151" spans="1:6" x14ac:dyDescent="0.25">
      <c r="A151" s="78" t="s">
        <v>158</v>
      </c>
      <c r="B151" s="78" t="s">
        <v>25</v>
      </c>
      <c r="C151" s="78">
        <v>1.0500000000000001E-2</v>
      </c>
      <c r="D151" s="7">
        <v>7.7886241580868182E-2</v>
      </c>
      <c r="E151" s="22">
        <v>-0.43054453599999931</v>
      </c>
      <c r="F151" s="1">
        <f t="shared" si="10"/>
        <v>-3.3533495742218741E-2</v>
      </c>
    </row>
    <row r="152" spans="1:6" x14ac:dyDescent="0.25">
      <c r="A152" s="78" t="s">
        <v>165</v>
      </c>
      <c r="B152" s="78" t="s">
        <v>25</v>
      </c>
      <c r="C152" s="78">
        <v>2.69E-2</v>
      </c>
      <c r="D152" s="7">
        <v>0.19953713319289085</v>
      </c>
      <c r="E152" s="22">
        <v>-0.26690397279998024</v>
      </c>
      <c r="F152" s="1">
        <f t="shared" si="10"/>
        <v>-5.3257253570301373E-2</v>
      </c>
    </row>
    <row r="153" spans="1:6" x14ac:dyDescent="0.25">
      <c r="A153" s="78" t="s">
        <v>140</v>
      </c>
      <c r="B153" s="78" t="s">
        <v>25</v>
      </c>
      <c r="C153" s="78">
        <v>9.7000000000000003E-3</v>
      </c>
      <c r="D153" s="7">
        <v>7.1952051746135365E-2</v>
      </c>
      <c r="E153" s="22">
        <v>2.9654723775999798</v>
      </c>
      <c r="F153" s="1">
        <f t="shared" si="10"/>
        <v>0.21337182196480883</v>
      </c>
    </row>
    <row r="154" spans="1:6" x14ac:dyDescent="0.25">
      <c r="A154" s="78" t="s">
        <v>135</v>
      </c>
      <c r="B154" s="78" t="s">
        <v>25</v>
      </c>
      <c r="C154" s="78">
        <v>9.6299999999999997E-2</v>
      </c>
      <c r="D154" s="7">
        <v>0.71432810135596236</v>
      </c>
      <c r="E154" s="22">
        <v>-0.11944480360001819</v>
      </c>
      <c r="F154" s="1">
        <f t="shared" si="10"/>
        <v>-8.532277977243681E-2</v>
      </c>
    </row>
    <row r="155" spans="1:6" x14ac:dyDescent="0.25">
      <c r="A155" s="78" t="s">
        <v>136</v>
      </c>
      <c r="B155" s="78" t="s">
        <v>25</v>
      </c>
      <c r="C155" s="78">
        <v>4.2099999999999999E-2</v>
      </c>
      <c r="D155" s="7">
        <v>0.31228674005281426</v>
      </c>
      <c r="E155" s="22">
        <v>0.79734332199998903</v>
      </c>
      <c r="F155" s="1">
        <f t="shared" si="10"/>
        <v>0.24899974673025796</v>
      </c>
    </row>
    <row r="156" spans="1:6" x14ac:dyDescent="0.25">
      <c r="A156" s="78" t="s">
        <v>137</v>
      </c>
      <c r="B156" s="78" t="s">
        <v>25</v>
      </c>
      <c r="C156" s="78">
        <v>0.3004</v>
      </c>
      <c r="D156" s="7">
        <v>2.2282882829421715</v>
      </c>
      <c r="E156" s="22">
        <v>0.56812176620000798</v>
      </c>
      <c r="F156" s="1">
        <f t="shared" si="10"/>
        <v>1.2659390749078896</v>
      </c>
    </row>
    <row r="157" spans="1:6" x14ac:dyDescent="0.25">
      <c r="A157" s="78" t="s">
        <v>138</v>
      </c>
      <c r="B157" s="78" t="s">
        <v>25</v>
      </c>
      <c r="C157" s="78">
        <v>5.21E-2</v>
      </c>
      <c r="D157" s="7">
        <v>0.38646411298697447</v>
      </c>
      <c r="E157" s="22">
        <v>0.19882850599999813</v>
      </c>
      <c r="F157" s="1">
        <f t="shared" si="10"/>
        <v>7.6840082207814603E-2</v>
      </c>
    </row>
    <row r="158" spans="1:6" x14ac:dyDescent="0.25">
      <c r="A158" s="78" t="s">
        <v>190</v>
      </c>
      <c r="B158" s="78" t="s">
        <v>25</v>
      </c>
      <c r="C158" s="78">
        <v>1.1999999999999999E-3</v>
      </c>
      <c r="D158" s="7">
        <v>8.9012847520992203E-3</v>
      </c>
      <c r="E158" s="22">
        <v>0.6683821120000033</v>
      </c>
      <c r="F158" s="1">
        <f t="shared" si="10"/>
        <v>5.9494595021215031E-3</v>
      </c>
    </row>
    <row r="159" spans="1:6" x14ac:dyDescent="0.25">
      <c r="A159" s="78" t="s">
        <v>24</v>
      </c>
      <c r="B159" s="78" t="s">
        <v>25</v>
      </c>
      <c r="C159" s="78">
        <v>2.7099999999999999E-2</v>
      </c>
      <c r="D159" s="7">
        <v>0.20102068065157405</v>
      </c>
      <c r="E159" s="22">
        <v>0.86949612529998888</v>
      </c>
      <c r="F159" s="1">
        <f t="shared" si="10"/>
        <v>0.17478670293171009</v>
      </c>
    </row>
    <row r="160" spans="1:6" x14ac:dyDescent="0.25">
      <c r="A160" s="78" t="s">
        <v>160</v>
      </c>
      <c r="B160" s="78" t="s">
        <v>25</v>
      </c>
      <c r="C160" s="78">
        <v>0.42909999999999998</v>
      </c>
      <c r="D160" s="7">
        <v>3.1829510726048129</v>
      </c>
      <c r="E160" s="22">
        <v>-0.86869012239999677</v>
      </c>
      <c r="F160" s="1">
        <f t="shared" si="10"/>
        <v>-2.7649981568542761</v>
      </c>
    </row>
    <row r="161" spans="1:6" x14ac:dyDescent="0.25">
      <c r="A161" s="78" t="s">
        <v>161</v>
      </c>
      <c r="B161" s="78" t="s">
        <v>25</v>
      </c>
      <c r="C161" s="78">
        <v>0.7944</v>
      </c>
      <c r="D161" s="7">
        <v>5.8926505058896836</v>
      </c>
      <c r="E161" s="22">
        <v>0.84947000480001122</v>
      </c>
      <c r="F161" s="1">
        <f t="shared" si="10"/>
        <v>5.0056298535228985</v>
      </c>
    </row>
    <row r="162" spans="1:6" x14ac:dyDescent="0.25">
      <c r="A162" s="78" t="s">
        <v>162</v>
      </c>
      <c r="B162" s="78" t="s">
        <v>25</v>
      </c>
      <c r="C162" s="78">
        <v>8.4500000000000006E-2</v>
      </c>
      <c r="D162" s="7">
        <v>0.6267988012936534</v>
      </c>
      <c r="E162" s="22">
        <v>1.6742367125000044</v>
      </c>
      <c r="F162" s="1">
        <f t="shared" si="10"/>
        <v>1.0494095644768298</v>
      </c>
    </row>
    <row r="163" spans="1:6" x14ac:dyDescent="0.25">
      <c r="A163" s="78" t="s">
        <v>163</v>
      </c>
      <c r="B163" s="78" t="s">
        <v>25</v>
      </c>
      <c r="C163" s="78">
        <v>9.3399999999999997E-2</v>
      </c>
      <c r="D163" s="7">
        <v>0.69281666320505586</v>
      </c>
      <c r="E163" s="22">
        <v>1.169420474000006</v>
      </c>
      <c r="F163" s="1">
        <f t="shared" si="10"/>
        <v>0.81019399068035902</v>
      </c>
    </row>
    <row r="164" spans="1:6" x14ac:dyDescent="0.25">
      <c r="A164" s="78" t="s">
        <v>164</v>
      </c>
      <c r="B164" s="78" t="s">
        <v>25</v>
      </c>
      <c r="C164" s="78">
        <v>0.1363</v>
      </c>
      <c r="D164" s="7">
        <v>1.011037593092603</v>
      </c>
      <c r="E164" s="22">
        <v>1.4563265175999902</v>
      </c>
      <c r="F164" s="1">
        <f t="shared" si="10"/>
        <v>1.4724008571112264</v>
      </c>
    </row>
    <row r="165" spans="1:6" x14ac:dyDescent="0.25">
      <c r="A165" s="117" t="s">
        <v>286</v>
      </c>
      <c r="B165" s="117"/>
      <c r="C165" s="62">
        <f>SUM(C138:C164)</f>
        <v>3.7348999999999997</v>
      </c>
      <c r="D165" s="62">
        <f t="shared" ref="D165:E165" si="12">SUM(D138:D164)</f>
        <v>27.70450701717948</v>
      </c>
      <c r="E165" s="62">
        <f>AVERAGE(E138:E164)</f>
        <v>0.73749239935184807</v>
      </c>
      <c r="F165" s="62">
        <f>SUM(F138:F164)/$D$165</f>
        <v>0.64723174254045668</v>
      </c>
    </row>
  </sheetData>
  <mergeCells count="13">
    <mergeCell ref="N2:O2"/>
    <mergeCell ref="A48:B48"/>
    <mergeCell ref="A106:B106"/>
    <mergeCell ref="A119:B119"/>
    <mergeCell ref="A137:B137"/>
    <mergeCell ref="A165:B165"/>
    <mergeCell ref="H2:H3"/>
    <mergeCell ref="I2:I3"/>
    <mergeCell ref="J2:J3"/>
    <mergeCell ref="K2:K3"/>
    <mergeCell ref="L2:L3"/>
    <mergeCell ref="H1:O1"/>
    <mergeCell ref="M2:M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zoomScaleNormal="100" workbookViewId="0"/>
  </sheetViews>
  <sheetFormatPr defaultRowHeight="15" x14ac:dyDescent="0.25"/>
  <cols>
    <col min="1" max="1" width="18.42578125" bestFit="1" customWidth="1"/>
    <col min="2" max="2" width="17.85546875" customWidth="1"/>
    <col min="3" max="3" width="25.140625" customWidth="1"/>
    <col min="4" max="4" width="44.28515625" customWidth="1"/>
    <col min="5" max="5" width="18.85546875" bestFit="1" customWidth="1"/>
    <col min="6" max="6" width="12.140625" bestFit="1" customWidth="1"/>
    <col min="7" max="7" width="11.7109375" customWidth="1"/>
    <col min="8" max="8" width="12" customWidth="1"/>
    <col min="9" max="9" width="12.5703125" customWidth="1"/>
    <col min="10" max="10" width="34.140625" customWidth="1"/>
  </cols>
  <sheetData>
    <row r="1" spans="1:10" ht="31.5" x14ac:dyDescent="0.25">
      <c r="A1" s="8" t="s">
        <v>229</v>
      </c>
      <c r="B1" s="8" t="s">
        <v>230</v>
      </c>
      <c r="C1" s="8" t="s">
        <v>231</v>
      </c>
      <c r="D1" s="8" t="s">
        <v>232</v>
      </c>
      <c r="E1" s="8" t="s">
        <v>233</v>
      </c>
      <c r="F1" s="8" t="s">
        <v>234</v>
      </c>
      <c r="G1" s="8" t="s">
        <v>235</v>
      </c>
      <c r="H1" s="8" t="s">
        <v>236</v>
      </c>
      <c r="I1" s="8" t="s">
        <v>237</v>
      </c>
      <c r="J1" s="8" t="s">
        <v>238</v>
      </c>
    </row>
    <row r="2" spans="1:10" ht="58.5" customHeight="1" x14ac:dyDescent="0.25">
      <c r="A2" s="9" t="s">
        <v>239</v>
      </c>
      <c r="B2" s="9" t="s">
        <v>240</v>
      </c>
      <c r="C2" s="9" t="s">
        <v>241</v>
      </c>
      <c r="D2" s="9" t="s">
        <v>259</v>
      </c>
      <c r="E2" s="9" t="s">
        <v>260</v>
      </c>
      <c r="F2" s="10" t="s">
        <v>242</v>
      </c>
      <c r="G2" s="9" t="s">
        <v>243</v>
      </c>
      <c r="H2" s="9">
        <v>2024</v>
      </c>
      <c r="I2" s="9" t="s">
        <v>263</v>
      </c>
      <c r="J2" s="11" t="s">
        <v>261</v>
      </c>
    </row>
    <row r="3" spans="1:10" ht="75" x14ac:dyDescent="0.25">
      <c r="A3" s="9" t="s">
        <v>239</v>
      </c>
      <c r="B3" s="9" t="s">
        <v>244</v>
      </c>
      <c r="C3" s="9" t="s">
        <v>245</v>
      </c>
      <c r="D3" s="9" t="s">
        <v>264</v>
      </c>
      <c r="E3" s="9" t="s">
        <v>246</v>
      </c>
      <c r="F3" s="10" t="s">
        <v>242</v>
      </c>
      <c r="G3" s="9" t="s">
        <v>243</v>
      </c>
      <c r="H3" s="9" t="s">
        <v>262</v>
      </c>
      <c r="I3" s="10" t="s">
        <v>247</v>
      </c>
      <c r="J3" s="11" t="s">
        <v>248</v>
      </c>
    </row>
    <row r="4" spans="1:10" ht="92.25" customHeight="1" x14ac:dyDescent="0.25">
      <c r="A4" s="9" t="s">
        <v>249</v>
      </c>
      <c r="B4" s="9" t="s">
        <v>250</v>
      </c>
      <c r="C4" s="9" t="s">
        <v>251</v>
      </c>
      <c r="D4" s="9" t="s">
        <v>307</v>
      </c>
      <c r="E4" s="9" t="s">
        <v>308</v>
      </c>
      <c r="F4" s="10" t="s">
        <v>247</v>
      </c>
      <c r="G4" s="10" t="s">
        <v>247</v>
      </c>
      <c r="H4" s="10" t="s">
        <v>247</v>
      </c>
      <c r="I4" s="10" t="s">
        <v>247</v>
      </c>
      <c r="J4" s="11" t="s">
        <v>252</v>
      </c>
    </row>
    <row r="5" spans="1:10" ht="88.5" customHeight="1" x14ac:dyDescent="0.25">
      <c r="A5" s="9" t="s">
        <v>253</v>
      </c>
      <c r="B5" s="9" t="s">
        <v>254</v>
      </c>
      <c r="C5" s="12" t="s">
        <v>255</v>
      </c>
      <c r="D5" s="9" t="s">
        <v>256</v>
      </c>
      <c r="E5" s="9" t="s">
        <v>257</v>
      </c>
      <c r="F5" s="10" t="s">
        <v>247</v>
      </c>
      <c r="G5" s="10" t="s">
        <v>247</v>
      </c>
      <c r="H5" s="10" t="s">
        <v>247</v>
      </c>
      <c r="I5" s="10" t="s">
        <v>247</v>
      </c>
      <c r="J5" s="13" t="s">
        <v>258</v>
      </c>
    </row>
    <row r="7" spans="1:10" x14ac:dyDescent="0.25">
      <c r="A7" s="6"/>
    </row>
    <row r="8" spans="1:10" x14ac:dyDescent="0.25">
      <c r="A8" s="6"/>
    </row>
  </sheetData>
  <hyperlinks>
    <hyperlink ref="J3" r:id="rId1" xr:uid="{00000000-0004-0000-0100-000000000000}"/>
    <hyperlink ref="J4" r:id="rId2" xr:uid="{00000000-0004-0000-0100-000001000000}"/>
    <hyperlink ref="J5" r:id="rId3" xr:uid="{00000000-0004-0000-0100-000002000000}"/>
    <hyperlink ref="J2" r:id="rId4" xr:uid="{00000000-0004-0000-0100-000003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98"/>
  <sheetViews>
    <sheetView zoomScale="80" zoomScaleNormal="80" workbookViewId="0"/>
  </sheetViews>
  <sheetFormatPr defaultColWidth="8.42578125" defaultRowHeight="15" x14ac:dyDescent="0.25"/>
  <cols>
    <col min="1" max="1" width="40.85546875" bestFit="1" customWidth="1"/>
    <col min="2" max="2" width="17.42578125" bestFit="1" customWidth="1"/>
    <col min="3" max="3" width="8.28515625" bestFit="1" customWidth="1"/>
    <col min="4" max="4" width="13.7109375" customWidth="1"/>
    <col min="5" max="5" width="12" bestFit="1" customWidth="1"/>
    <col min="6" max="6" width="7.28515625" bestFit="1" customWidth="1"/>
    <col min="7" max="7" width="8" customWidth="1"/>
    <col min="8" max="8" width="9.28515625" customWidth="1"/>
    <col min="9" max="9" width="8.7109375" customWidth="1"/>
    <col min="10" max="10" width="9.28515625" customWidth="1"/>
    <col min="11" max="11" width="9" customWidth="1"/>
    <col min="12" max="12" width="6.85546875" bestFit="1" customWidth="1"/>
    <col min="13" max="13" width="7.85546875" bestFit="1" customWidth="1"/>
    <col min="14" max="14" width="8" customWidth="1"/>
    <col min="15" max="15" width="9.140625" customWidth="1"/>
    <col min="16" max="16" width="8" bestFit="1" customWidth="1"/>
    <col min="17" max="17" width="8.42578125" customWidth="1"/>
    <col min="18" max="18" width="9.140625"/>
    <col min="19" max="19" width="11.7109375" bestFit="1" customWidth="1"/>
    <col min="20" max="20" width="9.140625"/>
  </cols>
  <sheetData>
    <row r="1" spans="1:20" ht="63" x14ac:dyDescent="0.25">
      <c r="A1" s="17" t="s">
        <v>269</v>
      </c>
      <c r="B1" s="81" t="s">
        <v>0</v>
      </c>
      <c r="C1" s="81" t="s">
        <v>272</v>
      </c>
      <c r="D1" s="81" t="s">
        <v>271</v>
      </c>
      <c r="E1" s="17" t="s">
        <v>273</v>
      </c>
      <c r="F1" s="19">
        <v>45292</v>
      </c>
      <c r="G1" s="19">
        <v>45323</v>
      </c>
      <c r="H1" s="19">
        <v>45352</v>
      </c>
      <c r="I1" s="19">
        <v>45383</v>
      </c>
      <c r="J1" s="19">
        <v>45413</v>
      </c>
      <c r="K1" s="19">
        <v>45444</v>
      </c>
      <c r="L1" s="19">
        <v>45474</v>
      </c>
      <c r="M1" s="19">
        <v>45505</v>
      </c>
      <c r="N1" s="19">
        <v>45536</v>
      </c>
      <c r="O1" s="19">
        <v>45566</v>
      </c>
      <c r="P1" s="19">
        <v>45597</v>
      </c>
      <c r="Q1" s="19">
        <v>45627</v>
      </c>
      <c r="R1" s="18" t="s">
        <v>309</v>
      </c>
      <c r="S1" s="18" t="s">
        <v>310</v>
      </c>
      <c r="T1" s="82"/>
    </row>
    <row r="2" spans="1:20" ht="13.9" customHeight="1" x14ac:dyDescent="0.25">
      <c r="A2" s="36" t="s">
        <v>270</v>
      </c>
      <c r="B2" s="36"/>
      <c r="C2" s="36"/>
      <c r="D2" s="36">
        <v>100</v>
      </c>
      <c r="E2" s="36"/>
      <c r="F2" s="36">
        <v>0.42</v>
      </c>
      <c r="G2" s="36">
        <v>0.83</v>
      </c>
      <c r="H2" s="36">
        <v>0.16</v>
      </c>
      <c r="I2" s="36"/>
      <c r="J2" s="36"/>
      <c r="K2" s="36"/>
      <c r="L2" s="36"/>
      <c r="M2" s="36"/>
      <c r="N2" s="36"/>
      <c r="O2" s="36"/>
      <c r="P2" s="36"/>
      <c r="Q2" s="36"/>
      <c r="R2" s="37">
        <f>(100*(1+F2/100)*(1+G2/100)*(1+H2/100)*(1+I2/100)*(1+J2/100)*(1+K2/100)*(1+L2/100)*(1+M2/100)*(1+N2/100)*(1+O2/100)*(1+P2/100)*(1+Q2/100))-100</f>
        <v>1.4154915775999939</v>
      </c>
      <c r="S2" s="37">
        <v>1.42</v>
      </c>
    </row>
    <row r="3" spans="1:20" x14ac:dyDescent="0.25">
      <c r="A3" s="34" t="s">
        <v>1</v>
      </c>
      <c r="B3" s="34"/>
      <c r="C3" s="34"/>
      <c r="D3" s="34">
        <v>19.348299999999998</v>
      </c>
      <c r="E3" s="34"/>
      <c r="F3" s="34">
        <v>1.38</v>
      </c>
      <c r="G3" s="34">
        <v>0.95</v>
      </c>
      <c r="H3" s="34">
        <v>0.53</v>
      </c>
      <c r="I3" s="34"/>
      <c r="J3" s="34"/>
      <c r="K3" s="34"/>
      <c r="L3" s="34"/>
      <c r="M3" s="34"/>
      <c r="N3" s="34"/>
      <c r="O3" s="34"/>
      <c r="P3" s="34"/>
      <c r="Q3" s="34"/>
      <c r="R3" s="35">
        <f t="shared" ref="R3:R66" si="0">(100*(1+F3/100)*(1+G3/100)*(1+H3/100)*(1+I3/100)*(1+J3/100)*(1+K3/100)*(1+L3/100)*(1+M3/100)*(1+N3/100)*(1+O3/100)*(1+P3/100)*(1+Q3/100))-100</f>
        <v>2.8855284830000159</v>
      </c>
      <c r="S3" s="35">
        <v>2.88</v>
      </c>
    </row>
    <row r="4" spans="1:20" x14ac:dyDescent="0.25">
      <c r="A4" s="83" t="s">
        <v>2</v>
      </c>
      <c r="B4" s="83"/>
      <c r="C4" s="83"/>
      <c r="D4" s="83">
        <v>13.481199999999999</v>
      </c>
      <c r="E4" s="83">
        <v>100</v>
      </c>
      <c r="F4" s="83">
        <v>1.81</v>
      </c>
      <c r="G4" s="83">
        <v>1.1200000000000001</v>
      </c>
      <c r="H4" s="83">
        <v>0.59</v>
      </c>
      <c r="I4" s="83"/>
      <c r="J4" s="83"/>
      <c r="K4" s="83"/>
      <c r="L4" s="83"/>
      <c r="M4" s="83"/>
      <c r="N4" s="83"/>
      <c r="O4" s="83"/>
      <c r="P4" s="83"/>
      <c r="Q4" s="83"/>
      <c r="R4" s="84">
        <f t="shared" si="0"/>
        <v>3.5576786048000173</v>
      </c>
      <c r="S4" s="84">
        <v>3.56</v>
      </c>
    </row>
    <row r="5" spans="1:20" x14ac:dyDescent="0.25">
      <c r="A5" s="31" t="s">
        <v>3</v>
      </c>
      <c r="B5" s="31"/>
      <c r="C5" s="31"/>
      <c r="D5" s="31">
        <v>0.69259999999999999</v>
      </c>
      <c r="E5" s="33">
        <f>D5/$D$4*100</f>
        <v>5.1375248494199335</v>
      </c>
      <c r="F5" s="31">
        <v>6.81</v>
      </c>
      <c r="G5" s="31">
        <v>3.91</v>
      </c>
      <c r="H5" s="31">
        <v>-0.42</v>
      </c>
      <c r="I5" s="31"/>
      <c r="J5" s="31"/>
      <c r="K5" s="31"/>
      <c r="L5" s="31"/>
      <c r="M5" s="31"/>
      <c r="N5" s="31"/>
      <c r="O5" s="31"/>
      <c r="P5" s="31"/>
      <c r="Q5" s="31"/>
      <c r="R5" s="32">
        <f t="shared" si="0"/>
        <v>10.520128661799987</v>
      </c>
      <c r="S5" s="32">
        <v>10.53</v>
      </c>
    </row>
    <row r="6" spans="1:20" x14ac:dyDescent="0.25">
      <c r="A6" s="78" t="s">
        <v>4</v>
      </c>
      <c r="B6" s="78" t="s">
        <v>5</v>
      </c>
      <c r="C6" s="78" t="s">
        <v>6</v>
      </c>
      <c r="D6" s="78">
        <v>0.4753</v>
      </c>
      <c r="E6" s="7">
        <f t="shared" ref="E6:E69" si="1">D6/$D$4*100</f>
        <v>3.5256505355606329</v>
      </c>
      <c r="F6" s="78">
        <v>6.39</v>
      </c>
      <c r="G6" s="78">
        <v>3.69</v>
      </c>
      <c r="H6" s="78">
        <v>-0.9</v>
      </c>
      <c r="I6" s="78"/>
      <c r="J6" s="78"/>
      <c r="K6" s="78"/>
      <c r="L6" s="78"/>
      <c r="M6" s="78"/>
      <c r="N6" s="78"/>
      <c r="O6" s="78"/>
      <c r="P6" s="78"/>
      <c r="Q6" s="78"/>
      <c r="R6" s="1">
        <f t="shared" si="0"/>
        <v>9.3229488809999879</v>
      </c>
      <c r="S6" s="1">
        <v>9.33</v>
      </c>
    </row>
    <row r="7" spans="1:20" x14ac:dyDescent="0.25">
      <c r="A7" s="78" t="s">
        <v>7</v>
      </c>
      <c r="B7" s="78" t="s">
        <v>8</v>
      </c>
      <c r="C7" s="78" t="s">
        <v>6</v>
      </c>
      <c r="D7" s="78">
        <v>1.1599999999999999E-2</v>
      </c>
      <c r="E7" s="7">
        <f t="shared" si="1"/>
        <v>8.6045752603625791E-2</v>
      </c>
      <c r="F7" s="78">
        <v>6.23</v>
      </c>
      <c r="G7" s="78">
        <v>3.42</v>
      </c>
      <c r="H7" s="78">
        <v>-0.34</v>
      </c>
      <c r="I7" s="78"/>
      <c r="J7" s="78"/>
      <c r="K7" s="78"/>
      <c r="L7" s="78"/>
      <c r="M7" s="78"/>
      <c r="N7" s="78"/>
      <c r="O7" s="78"/>
      <c r="P7" s="78"/>
      <c r="Q7" s="78"/>
      <c r="R7" s="1">
        <f t="shared" si="0"/>
        <v>9.4895315756000116</v>
      </c>
      <c r="S7" s="1">
        <v>9.49</v>
      </c>
    </row>
    <row r="8" spans="1:20" x14ac:dyDescent="0.25">
      <c r="A8" s="78" t="s">
        <v>9</v>
      </c>
      <c r="B8" s="78" t="s">
        <v>8</v>
      </c>
      <c r="C8" s="78" t="s">
        <v>6</v>
      </c>
      <c r="D8" s="78">
        <v>4.8599999999999997E-2</v>
      </c>
      <c r="E8" s="7">
        <f>D8/$D$4*100</f>
        <v>0.36050203246001838</v>
      </c>
      <c r="F8" s="78">
        <v>6.91</v>
      </c>
      <c r="G8" s="78">
        <v>4.71</v>
      </c>
      <c r="H8" s="78">
        <v>2.46</v>
      </c>
      <c r="I8" s="78"/>
      <c r="J8" s="78"/>
      <c r="K8" s="78"/>
      <c r="L8" s="78"/>
      <c r="M8" s="78"/>
      <c r="N8" s="78"/>
      <c r="O8" s="78"/>
      <c r="P8" s="78"/>
      <c r="Q8" s="78"/>
      <c r="R8" s="1">
        <f t="shared" si="0"/>
        <v>14.699319340599985</v>
      </c>
      <c r="S8" s="1">
        <v>14.7</v>
      </c>
    </row>
    <row r="9" spans="1:20" x14ac:dyDescent="0.25">
      <c r="A9" s="78" t="s">
        <v>10</v>
      </c>
      <c r="B9" s="78" t="s">
        <v>8</v>
      </c>
      <c r="C9" s="78" t="s">
        <v>6</v>
      </c>
      <c r="D9" s="78">
        <v>1.21E-2</v>
      </c>
      <c r="E9" s="7">
        <f t="shared" si="1"/>
        <v>8.9754621250333802E-2</v>
      </c>
      <c r="F9" s="78">
        <v>11.7</v>
      </c>
      <c r="G9" s="78">
        <v>5.46</v>
      </c>
      <c r="H9" s="78">
        <v>0.49</v>
      </c>
      <c r="I9" s="78"/>
      <c r="J9" s="78"/>
      <c r="K9" s="78"/>
      <c r="L9" s="78"/>
      <c r="M9" s="78"/>
      <c r="N9" s="78"/>
      <c r="O9" s="78"/>
      <c r="P9" s="78"/>
      <c r="Q9" s="78"/>
      <c r="R9" s="1">
        <f t="shared" si="0"/>
        <v>18.376034218000001</v>
      </c>
      <c r="S9" s="1">
        <v>18.38</v>
      </c>
    </row>
    <row r="10" spans="1:20" x14ac:dyDescent="0.25">
      <c r="A10" s="78" t="s">
        <v>11</v>
      </c>
      <c r="B10" s="78" t="s">
        <v>8</v>
      </c>
      <c r="C10" s="78" t="s">
        <v>6</v>
      </c>
      <c r="D10" s="78">
        <v>0.13500000000000001</v>
      </c>
      <c r="E10" s="7">
        <f>D10/$D$4*100</f>
        <v>1.0013945346111623</v>
      </c>
      <c r="F10" s="78">
        <v>9.6999999999999993</v>
      </c>
      <c r="G10" s="78">
        <v>5.07</v>
      </c>
      <c r="H10" s="78">
        <v>0.78</v>
      </c>
      <c r="I10" s="78"/>
      <c r="J10" s="78"/>
      <c r="K10" s="78"/>
      <c r="L10" s="78"/>
      <c r="M10" s="78"/>
      <c r="N10" s="78"/>
      <c r="O10" s="78"/>
      <c r="P10" s="78"/>
      <c r="Q10" s="78"/>
      <c r="R10" s="1">
        <f t="shared" si="0"/>
        <v>16.160831962000003</v>
      </c>
      <c r="S10" s="1">
        <v>16.170000000000002</v>
      </c>
    </row>
    <row r="11" spans="1:20" x14ac:dyDescent="0.25">
      <c r="A11" s="78" t="s">
        <v>12</v>
      </c>
      <c r="B11" s="78" t="s">
        <v>13</v>
      </c>
      <c r="C11" s="78" t="s">
        <v>6</v>
      </c>
      <c r="D11" s="78">
        <v>0.01</v>
      </c>
      <c r="E11" s="7">
        <f t="shared" si="1"/>
        <v>7.4177372934160171E-2</v>
      </c>
      <c r="F11" s="78">
        <v>-2.9</v>
      </c>
      <c r="G11" s="78">
        <v>-0.97</v>
      </c>
      <c r="H11" s="78">
        <v>-0.26</v>
      </c>
      <c r="I11" s="78"/>
      <c r="J11" s="78"/>
      <c r="K11" s="78"/>
      <c r="L11" s="78"/>
      <c r="M11" s="78"/>
      <c r="N11" s="78"/>
      <c r="O11" s="78"/>
      <c r="P11" s="78"/>
      <c r="Q11" s="78"/>
      <c r="R11" s="1">
        <f t="shared" si="0"/>
        <v>-4.0918811380000193</v>
      </c>
      <c r="S11" s="1">
        <v>-4.09</v>
      </c>
    </row>
    <row r="12" spans="1:20" x14ac:dyDescent="0.25">
      <c r="A12" s="31" t="s">
        <v>14</v>
      </c>
      <c r="B12" s="31"/>
      <c r="C12" s="31"/>
      <c r="D12" s="31">
        <v>0.44940000000000002</v>
      </c>
      <c r="E12" s="33">
        <f t="shared" si="1"/>
        <v>3.3335311396611584</v>
      </c>
      <c r="F12" s="31">
        <v>0.57999999999999996</v>
      </c>
      <c r="G12" s="31">
        <v>-0.23</v>
      </c>
      <c r="H12" s="31">
        <v>-0.92</v>
      </c>
      <c r="I12" s="31"/>
      <c r="J12" s="31"/>
      <c r="K12" s="31"/>
      <c r="L12" s="31"/>
      <c r="M12" s="31"/>
      <c r="N12" s="31"/>
      <c r="O12" s="31"/>
      <c r="P12" s="31"/>
      <c r="Q12" s="31"/>
      <c r="R12" s="32">
        <f t="shared" si="0"/>
        <v>-0.57454172719999974</v>
      </c>
      <c r="S12" s="32">
        <v>-0.57999999999999996</v>
      </c>
    </row>
    <row r="13" spans="1:20" x14ac:dyDescent="0.25">
      <c r="A13" s="78" t="s">
        <v>15</v>
      </c>
      <c r="B13" s="78" t="s">
        <v>5</v>
      </c>
      <c r="C13" s="78" t="s">
        <v>304</v>
      </c>
      <c r="D13" s="78">
        <v>2.8E-3</v>
      </c>
      <c r="E13" s="7">
        <f t="shared" si="1"/>
        <v>2.0769664421564846E-2</v>
      </c>
      <c r="F13" s="78">
        <v>3.16</v>
      </c>
      <c r="G13" s="78">
        <v>0.85</v>
      </c>
      <c r="H13" s="78">
        <v>-0.51</v>
      </c>
      <c r="I13" s="78"/>
      <c r="J13" s="78"/>
      <c r="K13" s="78"/>
      <c r="L13" s="78"/>
      <c r="M13" s="78"/>
      <c r="N13" s="78"/>
      <c r="O13" s="78"/>
      <c r="P13" s="78"/>
      <c r="Q13" s="78"/>
      <c r="R13" s="1">
        <f t="shared" si="0"/>
        <v>3.5062720140000039</v>
      </c>
      <c r="S13" s="1">
        <v>3.51</v>
      </c>
    </row>
    <row r="14" spans="1:20" x14ac:dyDescent="0.25">
      <c r="A14" s="78" t="s">
        <v>16</v>
      </c>
      <c r="B14" s="78" t="s">
        <v>17</v>
      </c>
      <c r="C14" s="78" t="s">
        <v>304</v>
      </c>
      <c r="D14" s="78">
        <v>0.1467</v>
      </c>
      <c r="E14" s="7">
        <f t="shared" si="1"/>
        <v>1.0881820609441297</v>
      </c>
      <c r="F14" s="78">
        <v>0.12</v>
      </c>
      <c r="G14" s="78">
        <v>-1.1000000000000001</v>
      </c>
      <c r="H14" s="78">
        <v>-0.4</v>
      </c>
      <c r="I14" s="78"/>
      <c r="J14" s="78"/>
      <c r="K14" s="78"/>
      <c r="L14" s="78"/>
      <c r="M14" s="78"/>
      <c r="N14" s="78"/>
      <c r="O14" s="78"/>
      <c r="P14" s="78"/>
      <c r="Q14" s="78"/>
      <c r="R14" s="1">
        <f t="shared" si="0"/>
        <v>-1.3773947199999981</v>
      </c>
      <c r="S14" s="1">
        <v>-1.38</v>
      </c>
    </row>
    <row r="15" spans="1:20" x14ac:dyDescent="0.25">
      <c r="A15" s="78" t="s">
        <v>18</v>
      </c>
      <c r="B15" s="78" t="s">
        <v>13</v>
      </c>
      <c r="C15" s="78" t="s">
        <v>304</v>
      </c>
      <c r="D15" s="78">
        <v>7.9000000000000008E-3</v>
      </c>
      <c r="E15" s="7">
        <f t="shared" si="1"/>
        <v>5.860012461798654E-2</v>
      </c>
      <c r="F15" s="78">
        <v>0.83</v>
      </c>
      <c r="G15" s="78">
        <v>-2.33</v>
      </c>
      <c r="H15" s="78">
        <v>-0.66</v>
      </c>
      <c r="I15" s="78"/>
      <c r="J15" s="78"/>
      <c r="K15" s="78"/>
      <c r="L15" s="78"/>
      <c r="M15" s="78"/>
      <c r="N15" s="78"/>
      <c r="O15" s="78"/>
      <c r="P15" s="78"/>
      <c r="Q15" s="78"/>
      <c r="R15" s="1">
        <f t="shared" si="0"/>
        <v>-2.1693113626000127</v>
      </c>
      <c r="S15" s="1">
        <v>-2.1800000000000002</v>
      </c>
    </row>
    <row r="16" spans="1:20" x14ac:dyDescent="0.25">
      <c r="A16" s="78" t="s">
        <v>19</v>
      </c>
      <c r="B16" s="78" t="s">
        <v>13</v>
      </c>
      <c r="C16" s="78" t="s">
        <v>304</v>
      </c>
      <c r="D16" s="78">
        <v>1.0200000000000001E-2</v>
      </c>
      <c r="E16" s="7">
        <f t="shared" si="1"/>
        <v>7.5660920392843375E-2</v>
      </c>
      <c r="F16" s="78">
        <v>-0.63</v>
      </c>
      <c r="G16" s="78">
        <v>-0.8</v>
      </c>
      <c r="H16" s="78">
        <v>1.74</v>
      </c>
      <c r="I16" s="78"/>
      <c r="J16" s="78"/>
      <c r="K16" s="78"/>
      <c r="L16" s="78"/>
      <c r="M16" s="78"/>
      <c r="N16" s="78"/>
      <c r="O16" s="78"/>
      <c r="P16" s="78"/>
      <c r="Q16" s="78"/>
      <c r="R16" s="1">
        <f t="shared" si="0"/>
        <v>0.29024569600001371</v>
      </c>
      <c r="S16" s="1">
        <v>0.28999999999999998</v>
      </c>
    </row>
    <row r="17" spans="1:19" x14ac:dyDescent="0.25">
      <c r="A17" s="78" t="s">
        <v>20</v>
      </c>
      <c r="B17" s="78" t="s">
        <v>17</v>
      </c>
      <c r="C17" s="78" t="s">
        <v>304</v>
      </c>
      <c r="D17" s="78">
        <v>4.5900000000000003E-2</v>
      </c>
      <c r="E17" s="7">
        <f t="shared" si="1"/>
        <v>0.34047414176779517</v>
      </c>
      <c r="F17" s="78">
        <v>-1.78</v>
      </c>
      <c r="G17" s="78">
        <v>-1.02</v>
      </c>
      <c r="H17" s="78">
        <v>-1.47</v>
      </c>
      <c r="I17" s="78"/>
      <c r="J17" s="78"/>
      <c r="K17" s="78"/>
      <c r="L17" s="78"/>
      <c r="M17" s="78"/>
      <c r="N17" s="78"/>
      <c r="O17" s="78"/>
      <c r="P17" s="78"/>
      <c r="Q17" s="78"/>
      <c r="R17" s="1">
        <f t="shared" si="0"/>
        <v>-4.2109508932000068</v>
      </c>
      <c r="S17" s="1">
        <v>-4.22</v>
      </c>
    </row>
    <row r="18" spans="1:19" x14ac:dyDescent="0.25">
      <c r="A18" s="78" t="s">
        <v>21</v>
      </c>
      <c r="B18" s="78" t="s">
        <v>22</v>
      </c>
      <c r="C18" s="78" t="s">
        <v>304</v>
      </c>
      <c r="D18" s="78">
        <v>9.2200000000000004E-2</v>
      </c>
      <c r="E18" s="7">
        <f t="shared" si="1"/>
        <v>0.6839153784529568</v>
      </c>
      <c r="F18" s="78">
        <v>2.27</v>
      </c>
      <c r="G18" s="78">
        <v>1.18</v>
      </c>
      <c r="H18" s="78">
        <v>-1.27</v>
      </c>
      <c r="I18" s="78"/>
      <c r="J18" s="78"/>
      <c r="K18" s="78"/>
      <c r="L18" s="78"/>
      <c r="M18" s="78"/>
      <c r="N18" s="78"/>
      <c r="O18" s="78"/>
      <c r="P18" s="78"/>
      <c r="Q18" s="78"/>
      <c r="R18" s="1">
        <f t="shared" si="0"/>
        <v>2.1626308177999931</v>
      </c>
      <c r="S18" s="1">
        <v>2.16</v>
      </c>
    </row>
    <row r="19" spans="1:19" x14ac:dyDescent="0.25">
      <c r="A19" s="78" t="s">
        <v>23</v>
      </c>
      <c r="B19" s="78" t="s">
        <v>17</v>
      </c>
      <c r="C19" s="78" t="s">
        <v>304</v>
      </c>
      <c r="D19" s="78">
        <v>0.1166</v>
      </c>
      <c r="E19" s="7">
        <f t="shared" si="1"/>
        <v>0.86490816841230755</v>
      </c>
      <c r="F19" s="78">
        <v>0.46</v>
      </c>
      <c r="G19" s="78">
        <v>-0.18</v>
      </c>
      <c r="H19" s="78">
        <v>-1.35</v>
      </c>
      <c r="I19" s="78"/>
      <c r="J19" s="78"/>
      <c r="K19" s="78"/>
      <c r="L19" s="78"/>
      <c r="M19" s="78"/>
      <c r="N19" s="78"/>
      <c r="O19" s="78"/>
      <c r="P19" s="78"/>
      <c r="Q19" s="78"/>
      <c r="R19" s="1">
        <f t="shared" si="0"/>
        <v>-1.0745968220000037</v>
      </c>
      <c r="S19" s="1">
        <v>-1.08</v>
      </c>
    </row>
    <row r="20" spans="1:19" x14ac:dyDescent="0.25">
      <c r="A20" s="78" t="s">
        <v>24</v>
      </c>
      <c r="B20" s="78" t="s">
        <v>17</v>
      </c>
      <c r="C20" s="78" t="s">
        <v>25</v>
      </c>
      <c r="D20" s="78">
        <v>2.7099999999999999E-2</v>
      </c>
      <c r="E20" s="7">
        <f>D20/$D$4*100</f>
        <v>0.20102068065157405</v>
      </c>
      <c r="F20" s="78">
        <v>0.89</v>
      </c>
      <c r="G20" s="78">
        <v>0.17</v>
      </c>
      <c r="H20" s="78">
        <v>-0.19</v>
      </c>
      <c r="I20" s="78"/>
      <c r="J20" s="78"/>
      <c r="K20" s="78"/>
      <c r="L20" s="78"/>
      <c r="M20" s="78"/>
      <c r="N20" s="78"/>
      <c r="O20" s="78"/>
      <c r="P20" s="78"/>
      <c r="Q20" s="78"/>
      <c r="R20" s="1">
        <f t="shared" si="0"/>
        <v>0.86949612529998888</v>
      </c>
      <c r="S20" s="1">
        <v>0.87</v>
      </c>
    </row>
    <row r="21" spans="1:19" x14ac:dyDescent="0.25">
      <c r="A21" s="31" t="s">
        <v>26</v>
      </c>
      <c r="B21" s="31"/>
      <c r="C21" s="31"/>
      <c r="D21" s="31">
        <v>0.52810000000000001</v>
      </c>
      <c r="E21" s="33">
        <f t="shared" si="1"/>
        <v>3.9173070646529986</v>
      </c>
      <c r="F21" s="31">
        <v>11.14</v>
      </c>
      <c r="G21" s="31">
        <v>4.3899999999999997</v>
      </c>
      <c r="H21" s="31">
        <v>0.42</v>
      </c>
      <c r="I21" s="31"/>
      <c r="J21" s="31"/>
      <c r="K21" s="31"/>
      <c r="L21" s="31"/>
      <c r="M21" s="31"/>
      <c r="N21" s="31"/>
      <c r="O21" s="31"/>
      <c r="P21" s="31"/>
      <c r="Q21" s="31"/>
      <c r="R21" s="32">
        <f t="shared" si="0"/>
        <v>16.506325993200008</v>
      </c>
      <c r="S21" s="32">
        <v>16.510000000000002</v>
      </c>
    </row>
    <row r="22" spans="1:19" x14ac:dyDescent="0.25">
      <c r="A22" s="78" t="s">
        <v>27</v>
      </c>
      <c r="B22" s="78" t="s">
        <v>28</v>
      </c>
      <c r="C22" s="78" t="s">
        <v>6</v>
      </c>
      <c r="D22" s="78">
        <v>2.07E-2</v>
      </c>
      <c r="E22" s="7">
        <f t="shared" si="1"/>
        <v>0.15354716197371154</v>
      </c>
      <c r="F22" s="78">
        <v>5.09</v>
      </c>
      <c r="G22" s="78">
        <v>6.23</v>
      </c>
      <c r="H22" s="78">
        <v>1.72</v>
      </c>
      <c r="I22" s="78"/>
      <c r="J22" s="78"/>
      <c r="K22" s="78"/>
      <c r="L22" s="78"/>
      <c r="M22" s="78"/>
      <c r="N22" s="78"/>
      <c r="O22" s="78"/>
      <c r="P22" s="78"/>
      <c r="Q22" s="78"/>
      <c r="R22" s="1">
        <f t="shared" si="0"/>
        <v>13.5572652404</v>
      </c>
      <c r="S22" s="1">
        <v>13.56</v>
      </c>
    </row>
    <row r="23" spans="1:19" x14ac:dyDescent="0.25">
      <c r="A23" s="78" t="s">
        <v>29</v>
      </c>
      <c r="B23" s="78" t="s">
        <v>30</v>
      </c>
      <c r="C23" s="78" t="s">
        <v>6</v>
      </c>
      <c r="D23" s="78">
        <v>0.1462</v>
      </c>
      <c r="E23" s="7">
        <f t="shared" si="1"/>
        <v>1.0844731922974216</v>
      </c>
      <c r="F23" s="78">
        <v>29.45</v>
      </c>
      <c r="G23" s="78">
        <v>6.79</v>
      </c>
      <c r="H23" s="78">
        <v>-14.83</v>
      </c>
      <c r="I23" s="78"/>
      <c r="J23" s="78"/>
      <c r="K23" s="78"/>
      <c r="L23" s="78"/>
      <c r="M23" s="78"/>
      <c r="N23" s="78"/>
      <c r="O23" s="78"/>
      <c r="P23" s="78"/>
      <c r="Q23" s="78"/>
      <c r="R23" s="1">
        <f t="shared" si="0"/>
        <v>17.738714163500006</v>
      </c>
      <c r="S23" s="1">
        <v>17.739999999999998</v>
      </c>
    </row>
    <row r="24" spans="1:19" x14ac:dyDescent="0.25">
      <c r="A24" s="78" t="s">
        <v>31</v>
      </c>
      <c r="B24" s="78" t="s">
        <v>28</v>
      </c>
      <c r="C24" s="78" t="s">
        <v>6</v>
      </c>
      <c r="D24" s="78">
        <v>1.9E-3</v>
      </c>
      <c r="E24" s="7">
        <f t="shared" si="1"/>
        <v>1.4093700857490432E-2</v>
      </c>
      <c r="F24" s="78">
        <v>14.78</v>
      </c>
      <c r="G24" s="78">
        <v>-2.11</v>
      </c>
      <c r="H24" s="78">
        <v>-4.96</v>
      </c>
      <c r="I24" s="78"/>
      <c r="J24" s="78"/>
      <c r="K24" s="78"/>
      <c r="L24" s="78"/>
      <c r="M24" s="78"/>
      <c r="N24" s="78"/>
      <c r="O24" s="78"/>
      <c r="P24" s="78"/>
      <c r="Q24" s="78"/>
      <c r="R24" s="1">
        <f t="shared" si="0"/>
        <v>6.7851781567999865</v>
      </c>
      <c r="S24" s="1">
        <v>6.79</v>
      </c>
    </row>
    <row r="25" spans="1:19" x14ac:dyDescent="0.25">
      <c r="A25" s="78" t="s">
        <v>32</v>
      </c>
      <c r="B25" s="78" t="s">
        <v>22</v>
      </c>
      <c r="C25" s="78" t="s">
        <v>6</v>
      </c>
      <c r="D25" s="78">
        <v>1.35E-2</v>
      </c>
      <c r="E25" s="7">
        <f t="shared" si="1"/>
        <v>0.10013945346111623</v>
      </c>
      <c r="F25" s="78">
        <v>2.83</v>
      </c>
      <c r="G25" s="78">
        <v>1.01</v>
      </c>
      <c r="H25" s="78">
        <v>1.21</v>
      </c>
      <c r="I25" s="78"/>
      <c r="J25" s="78"/>
      <c r="K25" s="78"/>
      <c r="L25" s="78"/>
      <c r="M25" s="78"/>
      <c r="N25" s="78"/>
      <c r="O25" s="78"/>
      <c r="P25" s="78"/>
      <c r="Q25" s="78"/>
      <c r="R25" s="1">
        <f t="shared" si="0"/>
        <v>5.1253928543000029</v>
      </c>
      <c r="S25" s="1">
        <v>5.12</v>
      </c>
    </row>
    <row r="26" spans="1:19" x14ac:dyDescent="0.25">
      <c r="A26" s="78" t="s">
        <v>33</v>
      </c>
      <c r="B26" s="78" t="s">
        <v>28</v>
      </c>
      <c r="C26" s="78" t="s">
        <v>6</v>
      </c>
      <c r="D26" s="78">
        <v>6.1999999999999998E-3</v>
      </c>
      <c r="E26" s="7">
        <f t="shared" si="1"/>
        <v>4.5989971219179297E-2</v>
      </c>
      <c r="F26" s="78">
        <v>-17.95</v>
      </c>
      <c r="G26" s="78">
        <v>2.5099999999999998</v>
      </c>
      <c r="H26" s="78">
        <v>18.89</v>
      </c>
      <c r="I26" s="78"/>
      <c r="J26" s="78"/>
      <c r="K26" s="78"/>
      <c r="L26" s="78"/>
      <c r="M26" s="78"/>
      <c r="N26" s="78"/>
      <c r="O26" s="78"/>
      <c r="P26" s="78"/>
      <c r="Q26" s="78"/>
      <c r="R26" s="1">
        <f t="shared" si="0"/>
        <v>-2.2689505000101917E-3</v>
      </c>
      <c r="S26" s="1">
        <v>0.01</v>
      </c>
    </row>
    <row r="27" spans="1:19" x14ac:dyDescent="0.25">
      <c r="A27" s="78" t="s">
        <v>34</v>
      </c>
      <c r="B27" s="78" t="s">
        <v>28</v>
      </c>
      <c r="C27" s="78" t="s">
        <v>6</v>
      </c>
      <c r="D27" s="78">
        <v>2.5999999999999999E-3</v>
      </c>
      <c r="E27" s="7">
        <f t="shared" si="1"/>
        <v>1.9286116962881641E-2</v>
      </c>
      <c r="F27" s="78">
        <v>-11.24</v>
      </c>
      <c r="G27" s="78">
        <v>-14.32</v>
      </c>
      <c r="H27" s="78">
        <v>-0.34</v>
      </c>
      <c r="I27" s="78"/>
      <c r="J27" s="78"/>
      <c r="K27" s="78"/>
      <c r="L27" s="78"/>
      <c r="M27" s="78"/>
      <c r="N27" s="78"/>
      <c r="O27" s="78"/>
      <c r="P27" s="78"/>
      <c r="Q27" s="78"/>
      <c r="R27" s="1">
        <f t="shared" si="0"/>
        <v>-24.209000531200005</v>
      </c>
      <c r="S27" s="1">
        <v>-24.21</v>
      </c>
    </row>
    <row r="28" spans="1:19" x14ac:dyDescent="0.25">
      <c r="A28" s="78" t="s">
        <v>35</v>
      </c>
      <c r="B28" s="78" t="s">
        <v>28</v>
      </c>
      <c r="C28" s="78" t="s">
        <v>6</v>
      </c>
      <c r="D28" s="78">
        <v>1.34E-2</v>
      </c>
      <c r="E28" s="7">
        <f t="shared" si="1"/>
        <v>9.939767973177463E-2</v>
      </c>
      <c r="F28" s="78">
        <v>0.39</v>
      </c>
      <c r="G28" s="78">
        <v>-10.73</v>
      </c>
      <c r="H28" s="78">
        <v>10.119999999999999</v>
      </c>
      <c r="I28" s="78"/>
      <c r="J28" s="78"/>
      <c r="K28" s="78"/>
      <c r="L28" s="78"/>
      <c r="M28" s="78"/>
      <c r="N28" s="78"/>
      <c r="O28" s="78"/>
      <c r="P28" s="78"/>
      <c r="Q28" s="78"/>
      <c r="R28" s="1">
        <f t="shared" si="0"/>
        <v>-1.312489916399997</v>
      </c>
      <c r="S28" s="1">
        <v>-1.31</v>
      </c>
    </row>
    <row r="29" spans="1:19" x14ac:dyDescent="0.25">
      <c r="A29" s="78" t="s">
        <v>36</v>
      </c>
      <c r="B29" s="78" t="s">
        <v>37</v>
      </c>
      <c r="C29" s="78" t="s">
        <v>6</v>
      </c>
      <c r="D29" s="78">
        <v>0.17979999999999999</v>
      </c>
      <c r="E29" s="7">
        <f t="shared" si="1"/>
        <v>1.3337091653561997</v>
      </c>
      <c r="F29" s="78">
        <v>2.96</v>
      </c>
      <c r="G29" s="78">
        <v>0.09</v>
      </c>
      <c r="H29" s="78">
        <v>9.85</v>
      </c>
      <c r="I29" s="78"/>
      <c r="J29" s="78"/>
      <c r="K29" s="78"/>
      <c r="L29" s="78"/>
      <c r="M29" s="78"/>
      <c r="N29" s="78"/>
      <c r="O29" s="78"/>
      <c r="P29" s="78"/>
      <c r="Q29" s="78"/>
      <c r="R29" s="1">
        <f t="shared" si="0"/>
        <v>13.203351403999989</v>
      </c>
      <c r="S29" s="1">
        <v>13.21</v>
      </c>
    </row>
    <row r="30" spans="1:19" x14ac:dyDescent="0.25">
      <c r="A30" s="78" t="s">
        <v>38</v>
      </c>
      <c r="B30" s="78" t="s">
        <v>39</v>
      </c>
      <c r="C30" s="78" t="s">
        <v>6</v>
      </c>
      <c r="D30" s="78">
        <v>0.1027</v>
      </c>
      <c r="E30" s="7">
        <f t="shared" si="1"/>
        <v>0.7618016200338249</v>
      </c>
      <c r="F30" s="78">
        <v>-5.57</v>
      </c>
      <c r="G30" s="78">
        <v>7.37</v>
      </c>
      <c r="H30" s="78">
        <v>14.34</v>
      </c>
      <c r="I30" s="78"/>
      <c r="J30" s="78"/>
      <c r="K30" s="78"/>
      <c r="L30" s="78"/>
      <c r="M30" s="78"/>
      <c r="N30" s="78"/>
      <c r="O30" s="78"/>
      <c r="P30" s="78"/>
      <c r="Q30" s="78"/>
      <c r="R30" s="1">
        <f t="shared" si="0"/>
        <v>15.92874400940002</v>
      </c>
      <c r="S30" s="1">
        <v>15.93</v>
      </c>
    </row>
    <row r="31" spans="1:19" x14ac:dyDescent="0.25">
      <c r="A31" s="78" t="s">
        <v>40</v>
      </c>
      <c r="B31" s="78" t="s">
        <v>28</v>
      </c>
      <c r="C31" s="78" t="s">
        <v>6</v>
      </c>
      <c r="D31" s="78">
        <v>4.1099999999999998E-2</v>
      </c>
      <c r="E31" s="7">
        <f t="shared" si="1"/>
        <v>0.30486900275939827</v>
      </c>
      <c r="F31" s="78">
        <v>43.85</v>
      </c>
      <c r="G31" s="78">
        <v>9.1300000000000008</v>
      </c>
      <c r="H31" s="78">
        <v>-7.59</v>
      </c>
      <c r="I31" s="78"/>
      <c r="J31" s="78"/>
      <c r="K31" s="78"/>
      <c r="L31" s="78"/>
      <c r="M31" s="78"/>
      <c r="N31" s="78"/>
      <c r="O31" s="78"/>
      <c r="P31" s="78"/>
      <c r="Q31" s="78"/>
      <c r="R31" s="1">
        <f t="shared" si="0"/>
        <v>45.068456970499994</v>
      </c>
      <c r="S31" s="1">
        <v>45.08</v>
      </c>
    </row>
    <row r="32" spans="1:19" x14ac:dyDescent="0.25">
      <c r="A32" s="31" t="s">
        <v>41</v>
      </c>
      <c r="B32" s="31"/>
      <c r="C32" s="31"/>
      <c r="D32" s="31">
        <v>0.61899999999999999</v>
      </c>
      <c r="E32" s="33">
        <f t="shared" si="1"/>
        <v>4.5915793846245139</v>
      </c>
      <c r="F32" s="31">
        <v>0.36</v>
      </c>
      <c r="G32" s="31">
        <v>0</v>
      </c>
      <c r="H32" s="31">
        <v>-0.42</v>
      </c>
      <c r="I32" s="31"/>
      <c r="J32" s="31"/>
      <c r="K32" s="31"/>
      <c r="L32" s="31"/>
      <c r="M32" s="31"/>
      <c r="N32" s="31"/>
      <c r="O32" s="31"/>
      <c r="P32" s="31"/>
      <c r="Q32" s="31"/>
      <c r="R32" s="32">
        <f t="shared" si="0"/>
        <v>-6.151199999999335E-2</v>
      </c>
      <c r="S32" s="32">
        <v>-0.06</v>
      </c>
    </row>
    <row r="33" spans="1:19" x14ac:dyDescent="0.25">
      <c r="A33" s="78" t="s">
        <v>42</v>
      </c>
      <c r="B33" s="78" t="s">
        <v>43</v>
      </c>
      <c r="C33" s="78" t="s">
        <v>44</v>
      </c>
      <c r="D33" s="78">
        <v>8.7999999999999995E-2</v>
      </c>
      <c r="E33" s="7">
        <f t="shared" si="1"/>
        <v>0.65276088182060943</v>
      </c>
      <c r="F33" s="78">
        <v>0.85</v>
      </c>
      <c r="G33" s="78">
        <v>1.31</v>
      </c>
      <c r="H33" s="78">
        <v>0.36</v>
      </c>
      <c r="I33" s="78"/>
      <c r="J33" s="78"/>
      <c r="K33" s="78"/>
      <c r="L33" s="78"/>
      <c r="M33" s="78"/>
      <c r="N33" s="78"/>
      <c r="O33" s="78"/>
      <c r="P33" s="78"/>
      <c r="Q33" s="78"/>
      <c r="R33" s="1">
        <f t="shared" si="0"/>
        <v>2.5389510860000115</v>
      </c>
      <c r="S33" s="1">
        <v>2.54</v>
      </c>
    </row>
    <row r="34" spans="1:19" x14ac:dyDescent="0.25">
      <c r="A34" s="78" t="s">
        <v>45</v>
      </c>
      <c r="B34" s="78" t="s">
        <v>43</v>
      </c>
      <c r="C34" s="78" t="s">
        <v>44</v>
      </c>
      <c r="D34" s="78">
        <v>9.2700000000000005E-2</v>
      </c>
      <c r="E34" s="7">
        <f t="shared" si="1"/>
        <v>0.68762424709966485</v>
      </c>
      <c r="F34" s="78">
        <v>0.31</v>
      </c>
      <c r="G34" s="78">
        <v>0.33</v>
      </c>
      <c r="H34" s="78">
        <v>-0.26</v>
      </c>
      <c r="I34" s="78"/>
      <c r="J34" s="78"/>
      <c r="K34" s="78"/>
      <c r="L34" s="78"/>
      <c r="M34" s="78"/>
      <c r="N34" s="78"/>
      <c r="O34" s="78"/>
      <c r="P34" s="78"/>
      <c r="Q34" s="78"/>
      <c r="R34" s="1">
        <f t="shared" si="0"/>
        <v>0.37935634020001885</v>
      </c>
      <c r="S34" s="1">
        <v>0.38</v>
      </c>
    </row>
    <row r="35" spans="1:19" x14ac:dyDescent="0.25">
      <c r="A35" s="78" t="s">
        <v>46</v>
      </c>
      <c r="B35" s="78" t="s">
        <v>47</v>
      </c>
      <c r="C35" s="78" t="s">
        <v>25</v>
      </c>
      <c r="D35" s="78">
        <v>1.7000000000000001E-2</v>
      </c>
      <c r="E35" s="7">
        <f t="shared" si="1"/>
        <v>0.12610153398807228</v>
      </c>
      <c r="F35" s="78">
        <v>-1.5</v>
      </c>
      <c r="G35" s="78">
        <v>1.1000000000000001</v>
      </c>
      <c r="H35" s="78">
        <v>0.26</v>
      </c>
      <c r="I35" s="78"/>
      <c r="J35" s="78"/>
      <c r="K35" s="78"/>
      <c r="L35" s="78"/>
      <c r="M35" s="78"/>
      <c r="N35" s="78"/>
      <c r="O35" s="78"/>
      <c r="P35" s="78"/>
      <c r="Q35" s="78"/>
      <c r="R35" s="1">
        <f t="shared" si="0"/>
        <v>-0.15758290000002262</v>
      </c>
      <c r="S35" s="1">
        <v>-0.16</v>
      </c>
    </row>
    <row r="36" spans="1:19" x14ac:dyDescent="0.25">
      <c r="A36" s="78" t="s">
        <v>48</v>
      </c>
      <c r="B36" s="78" t="s">
        <v>49</v>
      </c>
      <c r="C36" s="78" t="s">
        <v>25</v>
      </c>
      <c r="D36" s="78">
        <v>0.18160000000000001</v>
      </c>
      <c r="E36" s="7">
        <f t="shared" si="1"/>
        <v>1.3470610924843487</v>
      </c>
      <c r="F36" s="78">
        <v>1.0900000000000001</v>
      </c>
      <c r="G36" s="78">
        <v>-0.53</v>
      </c>
      <c r="H36" s="78">
        <v>-2.2799999999999998</v>
      </c>
      <c r="I36" s="78"/>
      <c r="J36" s="78"/>
      <c r="K36" s="78"/>
      <c r="L36" s="78"/>
      <c r="M36" s="78"/>
      <c r="N36" s="78"/>
      <c r="O36" s="78"/>
      <c r="P36" s="78"/>
      <c r="Q36" s="78"/>
      <c r="R36" s="1">
        <f t="shared" si="0"/>
        <v>-1.7384132844000106</v>
      </c>
      <c r="S36" s="1">
        <v>-1.74</v>
      </c>
    </row>
    <row r="37" spans="1:19" x14ac:dyDescent="0.25">
      <c r="A37" s="78" t="s">
        <v>50</v>
      </c>
      <c r="B37" s="78" t="s">
        <v>47</v>
      </c>
      <c r="C37" s="78" t="s">
        <v>25</v>
      </c>
      <c r="D37" s="78">
        <v>0.13159999999999999</v>
      </c>
      <c r="E37" s="7">
        <f t="shared" si="1"/>
        <v>0.97617422781354768</v>
      </c>
      <c r="F37" s="78">
        <v>-0.67</v>
      </c>
      <c r="G37" s="78">
        <v>-0.95</v>
      </c>
      <c r="H37" s="78">
        <v>1.08</v>
      </c>
      <c r="I37" s="78"/>
      <c r="J37" s="78"/>
      <c r="K37" s="78"/>
      <c r="L37" s="78"/>
      <c r="M37" s="78"/>
      <c r="N37" s="78"/>
      <c r="O37" s="78"/>
      <c r="P37" s="78"/>
      <c r="Q37" s="78"/>
      <c r="R37" s="1">
        <f t="shared" si="0"/>
        <v>-0.55106225800001596</v>
      </c>
      <c r="S37" s="1">
        <v>-0.55000000000000004</v>
      </c>
    </row>
    <row r="38" spans="1:19" x14ac:dyDescent="0.25">
      <c r="A38" s="78" t="s">
        <v>51</v>
      </c>
      <c r="B38" s="78" t="s">
        <v>47</v>
      </c>
      <c r="C38" s="78" t="s">
        <v>25</v>
      </c>
      <c r="D38" s="78">
        <v>0.1062</v>
      </c>
      <c r="E38" s="7">
        <f t="shared" si="1"/>
        <v>0.78776370056078093</v>
      </c>
      <c r="F38" s="78">
        <v>0.49</v>
      </c>
      <c r="G38" s="78">
        <v>0.26</v>
      </c>
      <c r="H38" s="78">
        <v>-0.65</v>
      </c>
      <c r="I38" s="78"/>
      <c r="J38" s="78"/>
      <c r="K38" s="78"/>
      <c r="L38" s="78"/>
      <c r="M38" s="78"/>
      <c r="N38" s="78"/>
      <c r="O38" s="78"/>
      <c r="P38" s="78"/>
      <c r="Q38" s="78"/>
      <c r="R38" s="1">
        <f t="shared" si="0"/>
        <v>9.6390718999998626E-2</v>
      </c>
      <c r="S38" s="1">
        <v>0.1</v>
      </c>
    </row>
    <row r="39" spans="1:19" x14ac:dyDescent="0.25">
      <c r="A39" s="78" t="s">
        <v>52</v>
      </c>
      <c r="B39" s="78" t="s">
        <v>47</v>
      </c>
      <c r="C39" s="78" t="s">
        <v>53</v>
      </c>
      <c r="D39" s="78">
        <v>1.4E-3</v>
      </c>
      <c r="E39" s="7">
        <f t="shared" si="1"/>
        <v>1.0384832210782423E-2</v>
      </c>
      <c r="F39" s="78">
        <v>-6.04</v>
      </c>
      <c r="G39" s="78">
        <v>-0.11</v>
      </c>
      <c r="H39" s="78">
        <v>5.38</v>
      </c>
      <c r="I39" s="78"/>
      <c r="J39" s="78"/>
      <c r="K39" s="78"/>
      <c r="L39" s="78"/>
      <c r="M39" s="78"/>
      <c r="N39" s="78"/>
      <c r="O39" s="78"/>
      <c r="P39" s="78"/>
      <c r="Q39" s="78"/>
      <c r="R39" s="1">
        <f t="shared" si="0"/>
        <v>-1.0938685528000036</v>
      </c>
      <c r="S39" s="1">
        <v>-1.0900000000000001</v>
      </c>
    </row>
    <row r="40" spans="1:19" x14ac:dyDescent="0.25">
      <c r="A40" s="78" t="s">
        <v>54</v>
      </c>
      <c r="B40" s="78" t="s">
        <v>43</v>
      </c>
      <c r="C40" s="78" t="s">
        <v>44</v>
      </c>
      <c r="D40" s="78">
        <v>5.0000000000000001E-4</v>
      </c>
      <c r="E40" s="7">
        <f t="shared" si="1"/>
        <v>3.7088686467080089E-3</v>
      </c>
      <c r="F40" s="78">
        <v>0.42</v>
      </c>
      <c r="G40" s="78">
        <v>2.08</v>
      </c>
      <c r="H40" s="78">
        <v>1.54</v>
      </c>
      <c r="I40" s="78"/>
      <c r="J40" s="78"/>
      <c r="K40" s="78"/>
      <c r="L40" s="78"/>
      <c r="M40" s="78"/>
      <c r="N40" s="78"/>
      <c r="O40" s="78"/>
      <c r="P40" s="78"/>
      <c r="Q40" s="78"/>
      <c r="R40" s="1">
        <f t="shared" si="0"/>
        <v>4.0873705344000086</v>
      </c>
      <c r="S40" s="1">
        <v>4.08</v>
      </c>
    </row>
    <row r="41" spans="1:19" x14ac:dyDescent="0.25">
      <c r="A41" s="31" t="s">
        <v>55</v>
      </c>
      <c r="B41" s="31"/>
      <c r="C41" s="31"/>
      <c r="D41" s="31">
        <v>0.18099999999999999</v>
      </c>
      <c r="E41" s="33">
        <f t="shared" si="1"/>
        <v>1.3426104501082992</v>
      </c>
      <c r="F41" s="31">
        <v>1.85</v>
      </c>
      <c r="G41" s="31">
        <v>2.31</v>
      </c>
      <c r="H41" s="31">
        <v>2.23</v>
      </c>
      <c r="I41" s="31"/>
      <c r="J41" s="31"/>
      <c r="K41" s="31"/>
      <c r="L41" s="31"/>
      <c r="M41" s="31"/>
      <c r="N41" s="31"/>
      <c r="O41" s="31"/>
      <c r="P41" s="31"/>
      <c r="Q41" s="31"/>
      <c r="R41" s="32">
        <f t="shared" si="0"/>
        <v>6.5264559904999828</v>
      </c>
      <c r="S41" s="32">
        <v>6.53</v>
      </c>
    </row>
    <row r="42" spans="1:19" x14ac:dyDescent="0.25">
      <c r="A42" s="78" t="s">
        <v>56</v>
      </c>
      <c r="B42" s="78" t="s">
        <v>28</v>
      </c>
      <c r="C42" s="78" t="s">
        <v>6</v>
      </c>
      <c r="D42" s="78">
        <v>8.0299999999999996E-2</v>
      </c>
      <c r="E42" s="7">
        <f t="shared" si="1"/>
        <v>0.59564430466130613</v>
      </c>
      <c r="F42" s="78">
        <v>-0.56000000000000005</v>
      </c>
      <c r="G42" s="78">
        <v>2.75</v>
      </c>
      <c r="H42" s="78">
        <v>2.83</v>
      </c>
      <c r="I42" s="78"/>
      <c r="J42" s="78"/>
      <c r="K42" s="78"/>
      <c r="L42" s="78"/>
      <c r="M42" s="78"/>
      <c r="N42" s="78"/>
      <c r="O42" s="78"/>
      <c r="P42" s="78"/>
      <c r="Q42" s="78"/>
      <c r="R42" s="1">
        <f t="shared" si="0"/>
        <v>5.0661411800000167</v>
      </c>
      <c r="S42" s="1">
        <v>5.07</v>
      </c>
    </row>
    <row r="43" spans="1:19" x14ac:dyDescent="0.25">
      <c r="A43" s="78" t="s">
        <v>57</v>
      </c>
      <c r="B43" s="78" t="s">
        <v>28</v>
      </c>
      <c r="C43" s="78" t="s">
        <v>6</v>
      </c>
      <c r="D43" s="78">
        <v>7.6E-3</v>
      </c>
      <c r="E43" s="7">
        <f t="shared" si="1"/>
        <v>5.6374803429961727E-2</v>
      </c>
      <c r="F43" s="78">
        <v>0.78</v>
      </c>
      <c r="G43" s="78">
        <v>18.03</v>
      </c>
      <c r="H43" s="78">
        <v>14.3</v>
      </c>
      <c r="I43" s="78"/>
      <c r="J43" s="78"/>
      <c r="K43" s="78"/>
      <c r="L43" s="78"/>
      <c r="M43" s="78"/>
      <c r="N43" s="78"/>
      <c r="O43" s="78"/>
      <c r="P43" s="78"/>
      <c r="Q43" s="78"/>
      <c r="R43" s="1">
        <f t="shared" si="0"/>
        <v>35.960574661999999</v>
      </c>
      <c r="S43" s="1">
        <v>35.950000000000003</v>
      </c>
    </row>
    <row r="44" spans="1:19" x14ac:dyDescent="0.25">
      <c r="A44" s="78" t="s">
        <v>58</v>
      </c>
      <c r="B44" s="78" t="s">
        <v>28</v>
      </c>
      <c r="C44" s="78" t="s">
        <v>6</v>
      </c>
      <c r="D44" s="78">
        <v>1.4800000000000001E-2</v>
      </c>
      <c r="E44" s="7">
        <f t="shared" si="1"/>
        <v>0.10978251194255706</v>
      </c>
      <c r="F44" s="78">
        <v>-0.04</v>
      </c>
      <c r="G44" s="78">
        <v>2.72</v>
      </c>
      <c r="H44" s="78">
        <v>3.71</v>
      </c>
      <c r="I44" s="78"/>
      <c r="J44" s="78"/>
      <c r="K44" s="78"/>
      <c r="L44" s="78"/>
      <c r="M44" s="78"/>
      <c r="N44" s="78"/>
      <c r="O44" s="78"/>
      <c r="P44" s="78"/>
      <c r="Q44" s="78"/>
      <c r="R44" s="1">
        <f t="shared" si="0"/>
        <v>6.488299635200022</v>
      </c>
      <c r="S44" s="1">
        <v>6.49</v>
      </c>
    </row>
    <row r="45" spans="1:19" x14ac:dyDescent="0.25">
      <c r="A45" s="78" t="s">
        <v>59</v>
      </c>
      <c r="B45" s="78" t="s">
        <v>28</v>
      </c>
      <c r="C45" s="78" t="s">
        <v>6</v>
      </c>
      <c r="D45" s="78">
        <v>2.8E-3</v>
      </c>
      <c r="E45" s="7">
        <f t="shared" si="1"/>
        <v>2.0769664421564846E-2</v>
      </c>
      <c r="F45" s="78">
        <v>4.5999999999999996</v>
      </c>
      <c r="G45" s="78">
        <v>7.61</v>
      </c>
      <c r="H45" s="78">
        <v>-2.4700000000000002</v>
      </c>
      <c r="I45" s="78"/>
      <c r="J45" s="78"/>
      <c r="K45" s="78"/>
      <c r="L45" s="78"/>
      <c r="M45" s="78"/>
      <c r="N45" s="78"/>
      <c r="O45" s="78"/>
      <c r="P45" s="78"/>
      <c r="Q45" s="78"/>
      <c r="R45" s="1">
        <f t="shared" si="0"/>
        <v>9.7798265180000215</v>
      </c>
      <c r="S45" s="1">
        <v>9.7899999999999991</v>
      </c>
    </row>
    <row r="46" spans="1:19" x14ac:dyDescent="0.25">
      <c r="A46" s="78" t="s">
        <v>60</v>
      </c>
      <c r="B46" s="78" t="s">
        <v>28</v>
      </c>
      <c r="C46" s="78" t="s">
        <v>6</v>
      </c>
      <c r="D46" s="78">
        <v>1.3100000000000001E-2</v>
      </c>
      <c r="E46" s="7">
        <f t="shared" si="1"/>
        <v>9.7172358543749823E-2</v>
      </c>
      <c r="F46" s="78">
        <v>16.68</v>
      </c>
      <c r="G46" s="78">
        <v>-1.66</v>
      </c>
      <c r="H46" s="78">
        <v>-3.96</v>
      </c>
      <c r="I46" s="78"/>
      <c r="J46" s="78"/>
      <c r="K46" s="78"/>
      <c r="L46" s="78"/>
      <c r="M46" s="78"/>
      <c r="N46" s="78"/>
      <c r="O46" s="78"/>
      <c r="P46" s="78"/>
      <c r="Q46" s="78"/>
      <c r="R46" s="1">
        <f t="shared" si="0"/>
        <v>10.199284764800012</v>
      </c>
      <c r="S46" s="1">
        <v>10.210000000000001</v>
      </c>
    </row>
    <row r="47" spans="1:19" x14ac:dyDescent="0.25">
      <c r="A47" s="78" t="s">
        <v>61</v>
      </c>
      <c r="B47" s="78" t="s">
        <v>28</v>
      </c>
      <c r="C47" s="78" t="s">
        <v>6</v>
      </c>
      <c r="D47" s="78">
        <v>3.8699999999999998E-2</v>
      </c>
      <c r="E47" s="7">
        <f t="shared" si="1"/>
        <v>0.28706643325519982</v>
      </c>
      <c r="F47" s="78">
        <v>2.6</v>
      </c>
      <c r="G47" s="78">
        <v>1.45</v>
      </c>
      <c r="H47" s="78">
        <v>2.87</v>
      </c>
      <c r="I47" s="78"/>
      <c r="J47" s="78"/>
      <c r="K47" s="78"/>
      <c r="L47" s="78"/>
      <c r="M47" s="78"/>
      <c r="N47" s="78"/>
      <c r="O47" s="78"/>
      <c r="P47" s="78"/>
      <c r="Q47" s="78"/>
      <c r="R47" s="1">
        <f t="shared" si="0"/>
        <v>7.0750169899999946</v>
      </c>
      <c r="S47" s="1">
        <v>7.07</v>
      </c>
    </row>
    <row r="48" spans="1:19" x14ac:dyDescent="0.25">
      <c r="A48" s="78" t="s">
        <v>62</v>
      </c>
      <c r="B48" s="78" t="s">
        <v>28</v>
      </c>
      <c r="C48" s="78" t="s">
        <v>6</v>
      </c>
      <c r="D48" s="78">
        <v>2.3699999999999999E-2</v>
      </c>
      <c r="E48" s="7">
        <f t="shared" si="1"/>
        <v>0.17580037385395961</v>
      </c>
      <c r="F48" s="78">
        <v>1.92</v>
      </c>
      <c r="G48" s="78">
        <v>0.23</v>
      </c>
      <c r="H48" s="78">
        <v>-0.28000000000000003</v>
      </c>
      <c r="I48" s="78"/>
      <c r="J48" s="78"/>
      <c r="K48" s="78"/>
      <c r="L48" s="78"/>
      <c r="M48" s="78"/>
      <c r="N48" s="78"/>
      <c r="O48" s="78"/>
      <c r="P48" s="78"/>
      <c r="Q48" s="78"/>
      <c r="R48" s="1">
        <f t="shared" si="0"/>
        <v>1.8683836352000043</v>
      </c>
      <c r="S48" s="1">
        <v>1.87</v>
      </c>
    </row>
    <row r="49" spans="1:19" x14ac:dyDescent="0.25">
      <c r="A49" s="31" t="s">
        <v>63</v>
      </c>
      <c r="B49" s="31"/>
      <c r="C49" s="31"/>
      <c r="D49" s="31">
        <v>0.84819999999999995</v>
      </c>
      <c r="E49" s="33">
        <f t="shared" si="1"/>
        <v>6.2917247722754643</v>
      </c>
      <c r="F49" s="31">
        <v>5.07</v>
      </c>
      <c r="G49" s="31">
        <v>3.74</v>
      </c>
      <c r="H49" s="31">
        <v>3.75</v>
      </c>
      <c r="I49" s="31"/>
      <c r="J49" s="31"/>
      <c r="K49" s="31"/>
      <c r="L49" s="31"/>
      <c r="M49" s="31"/>
      <c r="N49" s="31"/>
      <c r="O49" s="31"/>
      <c r="P49" s="31"/>
      <c r="Q49" s="31"/>
      <c r="R49" s="32">
        <f t="shared" si="0"/>
        <v>13.087103675000009</v>
      </c>
      <c r="S49" s="32">
        <v>13.09</v>
      </c>
    </row>
    <row r="50" spans="1:19" x14ac:dyDescent="0.25">
      <c r="A50" s="78" t="s">
        <v>64</v>
      </c>
      <c r="B50" s="78" t="s">
        <v>65</v>
      </c>
      <c r="C50" s="78" t="s">
        <v>6</v>
      </c>
      <c r="D50" s="78">
        <v>1.8499999999999999E-2</v>
      </c>
      <c r="E50" s="7">
        <f t="shared" si="1"/>
        <v>0.13722813992819632</v>
      </c>
      <c r="F50" s="78">
        <v>1.86</v>
      </c>
      <c r="G50" s="78">
        <v>1.3</v>
      </c>
      <c r="H50" s="78">
        <v>-0.95</v>
      </c>
      <c r="I50" s="78"/>
      <c r="J50" s="78"/>
      <c r="K50" s="78"/>
      <c r="L50" s="78"/>
      <c r="M50" s="78"/>
      <c r="N50" s="78"/>
      <c r="O50" s="78"/>
      <c r="P50" s="78"/>
      <c r="Q50" s="78"/>
      <c r="R50" s="1">
        <f t="shared" si="0"/>
        <v>2.2039302899999882</v>
      </c>
      <c r="S50" s="1">
        <v>2.21</v>
      </c>
    </row>
    <row r="51" spans="1:19" x14ac:dyDescent="0.25">
      <c r="A51" s="78" t="s">
        <v>66</v>
      </c>
      <c r="B51" s="78" t="s">
        <v>67</v>
      </c>
      <c r="C51" s="78" t="s">
        <v>6</v>
      </c>
      <c r="D51" s="78">
        <v>1.78E-2</v>
      </c>
      <c r="E51" s="7">
        <f t="shared" si="1"/>
        <v>0.1320357238228051</v>
      </c>
      <c r="F51" s="78">
        <v>10.31</v>
      </c>
      <c r="G51" s="78">
        <v>4.57</v>
      </c>
      <c r="H51" s="78">
        <v>-2.35</v>
      </c>
      <c r="I51" s="78"/>
      <c r="J51" s="78"/>
      <c r="K51" s="78"/>
      <c r="L51" s="78"/>
      <c r="M51" s="78"/>
      <c r="N51" s="78"/>
      <c r="O51" s="78"/>
      <c r="P51" s="78"/>
      <c r="Q51" s="78"/>
      <c r="R51" s="1">
        <f t="shared" si="0"/>
        <v>12.640414575500003</v>
      </c>
      <c r="S51" s="1">
        <v>12.64</v>
      </c>
    </row>
    <row r="52" spans="1:19" x14ac:dyDescent="0.25">
      <c r="A52" s="78" t="s">
        <v>68</v>
      </c>
      <c r="B52" s="78" t="s">
        <v>67</v>
      </c>
      <c r="C52" s="78" t="s">
        <v>6</v>
      </c>
      <c r="D52" s="78">
        <v>1.6999999999999999E-3</v>
      </c>
      <c r="E52" s="7">
        <f t="shared" si="1"/>
        <v>1.2610153398807229E-2</v>
      </c>
      <c r="F52" s="78">
        <v>8.8000000000000007</v>
      </c>
      <c r="G52" s="78">
        <v>-2.96</v>
      </c>
      <c r="H52" s="78">
        <v>-3.9</v>
      </c>
      <c r="I52" s="78"/>
      <c r="J52" s="78"/>
      <c r="K52" s="78"/>
      <c r="L52" s="78"/>
      <c r="M52" s="78"/>
      <c r="N52" s="78"/>
      <c r="O52" s="78"/>
      <c r="P52" s="78"/>
      <c r="Q52" s="78"/>
      <c r="R52" s="1">
        <f t="shared" si="0"/>
        <v>1.4619187200000141</v>
      </c>
      <c r="S52" s="1">
        <v>1.47</v>
      </c>
    </row>
    <row r="53" spans="1:19" x14ac:dyDescent="0.25">
      <c r="A53" s="78" t="s">
        <v>69</v>
      </c>
      <c r="B53" s="78" t="s">
        <v>65</v>
      </c>
      <c r="C53" s="78" t="s">
        <v>6</v>
      </c>
      <c r="D53" s="78">
        <v>9.5299999999999996E-2</v>
      </c>
      <c r="E53" s="7">
        <f t="shared" si="1"/>
        <v>0.70691036406254637</v>
      </c>
      <c r="F53" s="78">
        <v>0.8</v>
      </c>
      <c r="G53" s="78">
        <v>7.66</v>
      </c>
      <c r="H53" s="78">
        <v>2.75</v>
      </c>
      <c r="I53" s="78"/>
      <c r="J53" s="78"/>
      <c r="K53" s="78"/>
      <c r="L53" s="78"/>
      <c r="M53" s="78"/>
      <c r="N53" s="78"/>
      <c r="O53" s="78"/>
      <c r="P53" s="78"/>
      <c r="Q53" s="78"/>
      <c r="R53" s="1">
        <f t="shared" si="0"/>
        <v>11.505615199999994</v>
      </c>
      <c r="S53" s="1">
        <v>11.51</v>
      </c>
    </row>
    <row r="54" spans="1:19" x14ac:dyDescent="0.25">
      <c r="A54" s="78" t="s">
        <v>70</v>
      </c>
      <c r="B54" s="78" t="s">
        <v>65</v>
      </c>
      <c r="C54" s="78" t="s">
        <v>6</v>
      </c>
      <c r="D54" s="78">
        <v>4.0000000000000001E-3</v>
      </c>
      <c r="E54" s="7">
        <f t="shared" si="1"/>
        <v>2.9670949173664071E-2</v>
      </c>
      <c r="F54" s="78">
        <v>8.92</v>
      </c>
      <c r="G54" s="78">
        <v>-0.02</v>
      </c>
      <c r="H54" s="78">
        <v>5.26</v>
      </c>
      <c r="I54" s="78"/>
      <c r="J54" s="78"/>
      <c r="K54" s="78"/>
      <c r="L54" s="78"/>
      <c r="M54" s="78"/>
      <c r="N54" s="78"/>
      <c r="O54" s="78"/>
      <c r="P54" s="78"/>
      <c r="Q54" s="78"/>
      <c r="R54" s="1">
        <f t="shared" si="0"/>
        <v>14.626262161599982</v>
      </c>
      <c r="S54" s="1">
        <v>14.63</v>
      </c>
    </row>
    <row r="55" spans="1:19" x14ac:dyDescent="0.25">
      <c r="A55" s="78" t="s">
        <v>71</v>
      </c>
      <c r="B55" s="78" t="s">
        <v>65</v>
      </c>
      <c r="C55" s="78" t="s">
        <v>6</v>
      </c>
      <c r="D55" s="78">
        <v>0.14879999999999999</v>
      </c>
      <c r="E55" s="7">
        <f t="shared" si="1"/>
        <v>1.1037593092603031</v>
      </c>
      <c r="F55" s="78">
        <v>10.01</v>
      </c>
      <c r="G55" s="78">
        <v>6.76</v>
      </c>
      <c r="H55" s="78">
        <v>7.79</v>
      </c>
      <c r="I55" s="78"/>
      <c r="J55" s="78"/>
      <c r="K55" s="78"/>
      <c r="L55" s="78"/>
      <c r="M55" s="78"/>
      <c r="N55" s="78"/>
      <c r="O55" s="78"/>
      <c r="P55" s="78"/>
      <c r="Q55" s="78"/>
      <c r="R55" s="1">
        <f t="shared" si="0"/>
        <v>26.595772060400023</v>
      </c>
      <c r="S55" s="1">
        <v>26.61</v>
      </c>
    </row>
    <row r="56" spans="1:19" x14ac:dyDescent="0.25">
      <c r="A56" s="78" t="s">
        <v>72</v>
      </c>
      <c r="B56" s="78" t="s">
        <v>73</v>
      </c>
      <c r="C56" s="78" t="s">
        <v>6</v>
      </c>
      <c r="D56" s="78">
        <v>4.1000000000000003E-3</v>
      </c>
      <c r="E56" s="7">
        <f t="shared" si="1"/>
        <v>3.041272290300567E-2</v>
      </c>
      <c r="F56" s="78">
        <v>7.1</v>
      </c>
      <c r="G56" s="78">
        <v>-2.38</v>
      </c>
      <c r="H56" s="78">
        <v>4.0999999999999996</v>
      </c>
      <c r="I56" s="78"/>
      <c r="J56" s="78"/>
      <c r="K56" s="78"/>
      <c r="L56" s="78"/>
      <c r="M56" s="78"/>
      <c r="N56" s="78"/>
      <c r="O56" s="78"/>
      <c r="P56" s="78"/>
      <c r="Q56" s="78"/>
      <c r="R56" s="1">
        <f t="shared" si="0"/>
        <v>8.8376118199999922</v>
      </c>
      <c r="S56" s="1">
        <v>8.84</v>
      </c>
    </row>
    <row r="57" spans="1:19" x14ac:dyDescent="0.25">
      <c r="A57" s="78" t="s">
        <v>74</v>
      </c>
      <c r="B57" s="78" t="s">
        <v>73</v>
      </c>
      <c r="C57" s="78" t="s">
        <v>6</v>
      </c>
      <c r="D57" s="78">
        <v>4.7000000000000002E-3</v>
      </c>
      <c r="E57" s="7">
        <f t="shared" si="1"/>
        <v>3.4863365279055279E-2</v>
      </c>
      <c r="F57" s="78">
        <v>21.16</v>
      </c>
      <c r="G57" s="78">
        <v>6.63</v>
      </c>
      <c r="H57" s="78">
        <v>2.63</v>
      </c>
      <c r="I57" s="78"/>
      <c r="J57" s="78"/>
      <c r="K57" s="78"/>
      <c r="L57" s="78"/>
      <c r="M57" s="78"/>
      <c r="N57" s="78"/>
      <c r="O57" s="78"/>
      <c r="P57" s="78"/>
      <c r="Q57" s="78"/>
      <c r="R57" s="1">
        <f t="shared" si="0"/>
        <v>32.590681480399979</v>
      </c>
      <c r="S57" s="1">
        <v>32.58</v>
      </c>
    </row>
    <row r="58" spans="1:19" x14ac:dyDescent="0.25">
      <c r="A58" s="78" t="s">
        <v>75</v>
      </c>
      <c r="B58" s="78" t="s">
        <v>73</v>
      </c>
      <c r="C58" s="78" t="s">
        <v>6</v>
      </c>
      <c r="D58" s="78">
        <v>2.6499999999999999E-2</v>
      </c>
      <c r="E58" s="7">
        <f t="shared" si="1"/>
        <v>0.19657003827552444</v>
      </c>
      <c r="F58" s="78">
        <v>-20.54</v>
      </c>
      <c r="G58" s="78">
        <v>-8.6300000000000008</v>
      </c>
      <c r="H58" s="78">
        <v>15.36</v>
      </c>
      <c r="I58" s="78"/>
      <c r="J58" s="78"/>
      <c r="K58" s="78"/>
      <c r="L58" s="78"/>
      <c r="M58" s="78"/>
      <c r="N58" s="78"/>
      <c r="O58" s="78"/>
      <c r="P58" s="78"/>
      <c r="Q58" s="78"/>
      <c r="R58" s="1">
        <f t="shared" si="0"/>
        <v>-16.245638332800013</v>
      </c>
      <c r="S58" s="1">
        <v>-16.25</v>
      </c>
    </row>
    <row r="59" spans="1:19" x14ac:dyDescent="0.25">
      <c r="A59" s="78" t="s">
        <v>76</v>
      </c>
      <c r="B59" s="78" t="s">
        <v>67</v>
      </c>
      <c r="C59" s="78" t="s">
        <v>6</v>
      </c>
      <c r="D59" s="78">
        <v>0.13439999999999999</v>
      </c>
      <c r="E59" s="7">
        <f t="shared" si="1"/>
        <v>0.99694389223511271</v>
      </c>
      <c r="F59" s="78">
        <v>3.63</v>
      </c>
      <c r="G59" s="78">
        <v>0.24</v>
      </c>
      <c r="H59" s="78">
        <v>-0.91</v>
      </c>
      <c r="I59" s="78"/>
      <c r="J59" s="78"/>
      <c r="K59" s="78"/>
      <c r="L59" s="78"/>
      <c r="M59" s="78"/>
      <c r="N59" s="78"/>
      <c r="O59" s="78"/>
      <c r="P59" s="78"/>
      <c r="Q59" s="78"/>
      <c r="R59" s="1">
        <f t="shared" si="0"/>
        <v>2.9334157207999993</v>
      </c>
      <c r="S59" s="1">
        <v>2.93</v>
      </c>
    </row>
    <row r="60" spans="1:19" x14ac:dyDescent="0.25">
      <c r="A60" s="78" t="s">
        <v>77</v>
      </c>
      <c r="B60" s="78" t="s">
        <v>67</v>
      </c>
      <c r="C60" s="78" t="s">
        <v>6</v>
      </c>
      <c r="D60" s="78">
        <v>7.51E-2</v>
      </c>
      <c r="E60" s="7">
        <f t="shared" si="1"/>
        <v>0.55707207073554288</v>
      </c>
      <c r="F60" s="78">
        <v>-5.37</v>
      </c>
      <c r="G60" s="78">
        <v>1.25</v>
      </c>
      <c r="H60" s="78">
        <v>6.4</v>
      </c>
      <c r="I60" s="78"/>
      <c r="J60" s="78"/>
      <c r="K60" s="78"/>
      <c r="L60" s="78"/>
      <c r="M60" s="78"/>
      <c r="N60" s="78"/>
      <c r="O60" s="78"/>
      <c r="P60" s="78"/>
      <c r="Q60" s="78"/>
      <c r="R60" s="1">
        <f t="shared" si="0"/>
        <v>1.9448990000000066</v>
      </c>
      <c r="S60" s="1">
        <v>1.95</v>
      </c>
    </row>
    <row r="61" spans="1:19" x14ac:dyDescent="0.25">
      <c r="A61" s="78" t="s">
        <v>78</v>
      </c>
      <c r="B61" s="78" t="s">
        <v>67</v>
      </c>
      <c r="C61" s="78" t="s">
        <v>6</v>
      </c>
      <c r="D61" s="78">
        <v>4.7199999999999999E-2</v>
      </c>
      <c r="E61" s="7">
        <f t="shared" si="1"/>
        <v>0.35011720024923598</v>
      </c>
      <c r="F61" s="78">
        <v>23.35</v>
      </c>
      <c r="G61" s="78">
        <v>16.91</v>
      </c>
      <c r="H61" s="78">
        <v>2.21</v>
      </c>
      <c r="I61" s="78"/>
      <c r="J61" s="78"/>
      <c r="K61" s="78"/>
      <c r="L61" s="78"/>
      <c r="M61" s="78"/>
      <c r="N61" s="78"/>
      <c r="O61" s="78"/>
      <c r="P61" s="78"/>
      <c r="Q61" s="78"/>
      <c r="R61" s="1">
        <f t="shared" si="0"/>
        <v>47.395492518500021</v>
      </c>
      <c r="S61" s="1">
        <v>47.4</v>
      </c>
    </row>
    <row r="62" spans="1:19" x14ac:dyDescent="0.25">
      <c r="A62" s="78" t="s">
        <v>79</v>
      </c>
      <c r="B62" s="78" t="s">
        <v>67</v>
      </c>
      <c r="C62" s="78" t="s">
        <v>6</v>
      </c>
      <c r="D62" s="78">
        <v>7.7000000000000002E-3</v>
      </c>
      <c r="E62" s="7">
        <f t="shared" si="1"/>
        <v>5.7116577159303329E-2</v>
      </c>
      <c r="F62" s="78">
        <v>22.06</v>
      </c>
      <c r="G62" s="78">
        <v>-7.23</v>
      </c>
      <c r="H62" s="78">
        <v>-19.579999999999998</v>
      </c>
      <c r="I62" s="78"/>
      <c r="J62" s="78"/>
      <c r="K62" s="78"/>
      <c r="L62" s="78"/>
      <c r="M62" s="78"/>
      <c r="N62" s="78"/>
      <c r="O62" s="78"/>
      <c r="P62" s="78"/>
      <c r="Q62" s="78"/>
      <c r="R62" s="1">
        <f t="shared" si="0"/>
        <v>-8.9363631396000045</v>
      </c>
      <c r="S62" s="1">
        <v>-8.94</v>
      </c>
    </row>
    <row r="63" spans="1:19" x14ac:dyDescent="0.25">
      <c r="A63" s="78" t="s">
        <v>80</v>
      </c>
      <c r="B63" s="78" t="s">
        <v>67</v>
      </c>
      <c r="C63" s="78" t="s">
        <v>6</v>
      </c>
      <c r="D63" s="78">
        <v>2.87E-2</v>
      </c>
      <c r="E63" s="7">
        <f t="shared" si="1"/>
        <v>0.21288906032103966</v>
      </c>
      <c r="F63" s="78">
        <v>5.26</v>
      </c>
      <c r="G63" s="78">
        <v>-10.47</v>
      </c>
      <c r="H63" s="78">
        <v>4.47</v>
      </c>
      <c r="I63" s="78"/>
      <c r="J63" s="78"/>
      <c r="K63" s="78"/>
      <c r="L63" s="78"/>
      <c r="M63" s="78"/>
      <c r="N63" s="78"/>
      <c r="O63" s="78"/>
      <c r="P63" s="78"/>
      <c r="Q63" s="78"/>
      <c r="R63" s="1">
        <f t="shared" si="0"/>
        <v>-1.5482262734000187</v>
      </c>
      <c r="S63" s="1">
        <v>-1.54</v>
      </c>
    </row>
    <row r="64" spans="1:19" x14ac:dyDescent="0.25">
      <c r="A64" s="78" t="s">
        <v>81</v>
      </c>
      <c r="B64" s="78" t="s">
        <v>67</v>
      </c>
      <c r="C64" s="78" t="s">
        <v>6</v>
      </c>
      <c r="D64" s="78">
        <v>1.43E-2</v>
      </c>
      <c r="E64" s="7">
        <f t="shared" si="1"/>
        <v>0.10607364329584903</v>
      </c>
      <c r="F64" s="78">
        <v>-0.49</v>
      </c>
      <c r="G64" s="78">
        <v>-2.87</v>
      </c>
      <c r="H64" s="78">
        <v>11.4</v>
      </c>
      <c r="I64" s="78"/>
      <c r="J64" s="78"/>
      <c r="K64" s="78"/>
      <c r="L64" s="78"/>
      <c r="M64" s="78"/>
      <c r="N64" s="78"/>
      <c r="O64" s="78"/>
      <c r="P64" s="78"/>
      <c r="Q64" s="78"/>
      <c r="R64" s="1">
        <f t="shared" si="0"/>
        <v>7.6726261820000161</v>
      </c>
      <c r="S64" s="1">
        <v>7.68</v>
      </c>
    </row>
    <row r="65" spans="1:19" x14ac:dyDescent="0.25">
      <c r="A65" s="78" t="s">
        <v>82</v>
      </c>
      <c r="B65" s="78" t="s">
        <v>67</v>
      </c>
      <c r="C65" s="78" t="s">
        <v>6</v>
      </c>
      <c r="D65" s="78">
        <v>1.9400000000000001E-2</v>
      </c>
      <c r="E65" s="7">
        <f t="shared" si="1"/>
        <v>0.14390410349227073</v>
      </c>
      <c r="F65" s="78">
        <v>1.94</v>
      </c>
      <c r="G65" s="78">
        <v>-0.9</v>
      </c>
      <c r="H65" s="78">
        <v>-4.1100000000000003</v>
      </c>
      <c r="I65" s="78"/>
      <c r="J65" s="78"/>
      <c r="K65" s="78"/>
      <c r="L65" s="78"/>
      <c r="M65" s="78"/>
      <c r="N65" s="78"/>
      <c r="O65" s="78"/>
      <c r="P65" s="78"/>
      <c r="Q65" s="78"/>
      <c r="R65" s="1">
        <f t="shared" si="0"/>
        <v>-3.1294863939999971</v>
      </c>
      <c r="S65" s="1">
        <v>-3.14</v>
      </c>
    </row>
    <row r="66" spans="1:19" x14ac:dyDescent="0.25">
      <c r="A66" s="78" t="s">
        <v>83</v>
      </c>
      <c r="B66" s="78" t="s">
        <v>73</v>
      </c>
      <c r="C66" s="78" t="s">
        <v>6</v>
      </c>
      <c r="D66" s="78">
        <v>2.7900000000000001E-2</v>
      </c>
      <c r="E66" s="7">
        <f t="shared" si="1"/>
        <v>0.20695487048630687</v>
      </c>
      <c r="F66" s="78">
        <v>3.41</v>
      </c>
      <c r="G66" s="78">
        <v>5.28</v>
      </c>
      <c r="H66" s="78">
        <v>4.54</v>
      </c>
      <c r="I66" s="78"/>
      <c r="J66" s="78"/>
      <c r="K66" s="78"/>
      <c r="L66" s="78"/>
      <c r="M66" s="78"/>
      <c r="N66" s="78"/>
      <c r="O66" s="78"/>
      <c r="P66" s="78"/>
      <c r="Q66" s="78"/>
      <c r="R66" s="1">
        <f t="shared" si="0"/>
        <v>13.812748179200014</v>
      </c>
      <c r="S66" s="1">
        <v>13.81</v>
      </c>
    </row>
    <row r="67" spans="1:19" x14ac:dyDescent="0.25">
      <c r="A67" s="78" t="s">
        <v>84</v>
      </c>
      <c r="B67" s="78" t="s">
        <v>67</v>
      </c>
      <c r="C67" s="78" t="s">
        <v>6</v>
      </c>
      <c r="D67" s="78">
        <v>7.5300000000000006E-2</v>
      </c>
      <c r="E67" s="7">
        <f t="shared" si="1"/>
        <v>0.55855561819422606</v>
      </c>
      <c r="F67" s="78">
        <v>5.65</v>
      </c>
      <c r="G67" s="78">
        <v>0.74</v>
      </c>
      <c r="H67" s="78">
        <v>1.2</v>
      </c>
      <c r="I67" s="78"/>
      <c r="J67" s="78"/>
      <c r="K67" s="78"/>
      <c r="L67" s="78"/>
      <c r="M67" s="78"/>
      <c r="N67" s="78"/>
      <c r="O67" s="78"/>
      <c r="P67" s="78"/>
      <c r="Q67" s="78"/>
      <c r="R67" s="1">
        <f t="shared" ref="R67:R130" si="2">(100*(1+F67/100)*(1+G67/100)*(1+H67/100)*(1+I67/100)*(1+J67/100)*(1+K67/100)*(1+L67/100)*(1+M67/100)*(1+N67/100)*(1+O67/100)*(1+P67/100)*(1+Q67/100))-100</f>
        <v>7.7089917200000144</v>
      </c>
      <c r="S67" s="1">
        <v>7.71</v>
      </c>
    </row>
    <row r="68" spans="1:19" x14ac:dyDescent="0.25">
      <c r="A68" s="78" t="s">
        <v>85</v>
      </c>
      <c r="B68" s="78" t="s">
        <v>73</v>
      </c>
      <c r="C68" s="78" t="s">
        <v>6</v>
      </c>
      <c r="D68" s="78">
        <v>8.4699999999999998E-2</v>
      </c>
      <c r="E68" s="7">
        <f t="shared" si="1"/>
        <v>0.62828234875233657</v>
      </c>
      <c r="F68" s="78">
        <v>9.57</v>
      </c>
      <c r="G68" s="78">
        <v>6.66</v>
      </c>
      <c r="H68" s="78">
        <v>5.49</v>
      </c>
      <c r="I68" s="78"/>
      <c r="J68" s="78"/>
      <c r="K68" s="78"/>
      <c r="L68" s="78"/>
      <c r="M68" s="78"/>
      <c r="N68" s="78"/>
      <c r="O68" s="78"/>
      <c r="P68" s="78"/>
      <c r="Q68" s="78"/>
      <c r="R68" s="1">
        <f t="shared" si="2"/>
        <v>23.283380173799983</v>
      </c>
      <c r="S68" s="1">
        <v>23.27</v>
      </c>
    </row>
    <row r="69" spans="1:19" x14ac:dyDescent="0.25">
      <c r="A69" s="78" t="s">
        <v>86</v>
      </c>
      <c r="B69" s="78" t="s">
        <v>67</v>
      </c>
      <c r="C69" s="78" t="s">
        <v>6</v>
      </c>
      <c r="D69" s="78">
        <v>7.1000000000000004E-3</v>
      </c>
      <c r="E69" s="7">
        <f t="shared" si="1"/>
        <v>5.2665934783253723E-2</v>
      </c>
      <c r="F69" s="78">
        <v>-13.04</v>
      </c>
      <c r="G69" s="78">
        <v>-2.09</v>
      </c>
      <c r="H69" s="78">
        <v>21.62</v>
      </c>
      <c r="I69" s="78"/>
      <c r="J69" s="78"/>
      <c r="K69" s="78"/>
      <c r="L69" s="78"/>
      <c r="M69" s="78"/>
      <c r="N69" s="78"/>
      <c r="O69" s="78"/>
      <c r="P69" s="78"/>
      <c r="Q69" s="78"/>
      <c r="R69" s="1">
        <f t="shared" si="2"/>
        <v>3.5503522831999987</v>
      </c>
      <c r="S69" s="1">
        <v>3.55</v>
      </c>
    </row>
    <row r="70" spans="1:19" x14ac:dyDescent="0.25">
      <c r="A70" s="78" t="s">
        <v>87</v>
      </c>
      <c r="B70" s="78" t="s">
        <v>67</v>
      </c>
      <c r="C70" s="78" t="s">
        <v>6</v>
      </c>
      <c r="D70" s="78">
        <v>5.0000000000000001E-3</v>
      </c>
      <c r="E70" s="7">
        <f t="shared" ref="E70:E133" si="3">D70/$D$4*100</f>
        <v>3.7088686467080086E-2</v>
      </c>
      <c r="F70" s="78">
        <v>0.93</v>
      </c>
      <c r="G70" s="78">
        <v>5.34</v>
      </c>
      <c r="H70" s="78">
        <v>1.28</v>
      </c>
      <c r="I70" s="78"/>
      <c r="J70" s="78"/>
      <c r="K70" s="78"/>
      <c r="L70" s="78"/>
      <c r="M70" s="78"/>
      <c r="N70" s="78"/>
      <c r="O70" s="78"/>
      <c r="P70" s="78"/>
      <c r="Q70" s="78"/>
      <c r="R70" s="1">
        <f t="shared" si="2"/>
        <v>7.680553673599988</v>
      </c>
      <c r="S70" s="1">
        <v>7.68</v>
      </c>
    </row>
    <row r="71" spans="1:19" x14ac:dyDescent="0.25">
      <c r="A71" s="31" t="s">
        <v>88</v>
      </c>
      <c r="B71" s="31"/>
      <c r="C71" s="31"/>
      <c r="D71" s="31">
        <v>2.6656</v>
      </c>
      <c r="E71" s="33">
        <f t="shared" si="3"/>
        <v>19.772720529329735</v>
      </c>
      <c r="F71" s="31">
        <v>0.08</v>
      </c>
      <c r="G71" s="31">
        <v>-0.57999999999999996</v>
      </c>
      <c r="H71" s="31">
        <v>-0.94</v>
      </c>
      <c r="I71" s="31"/>
      <c r="J71" s="31"/>
      <c r="K71" s="31"/>
      <c r="L71" s="31"/>
      <c r="M71" s="31"/>
      <c r="N71" s="31"/>
      <c r="O71" s="31"/>
      <c r="P71" s="31"/>
      <c r="Q71" s="31"/>
      <c r="R71" s="32">
        <f t="shared" si="2"/>
        <v>-1.4357596384000146</v>
      </c>
      <c r="S71" s="32">
        <v>-1.43</v>
      </c>
    </row>
    <row r="72" spans="1:19" x14ac:dyDescent="0.25">
      <c r="A72" s="78" t="s">
        <v>89</v>
      </c>
      <c r="B72" s="78" t="s">
        <v>90</v>
      </c>
      <c r="C72" s="78" t="s">
        <v>304</v>
      </c>
      <c r="D72" s="78">
        <v>1.77E-2</v>
      </c>
      <c r="E72" s="7">
        <f t="shared" si="3"/>
        <v>0.13129395009346351</v>
      </c>
      <c r="F72" s="78">
        <v>-1.0900000000000001</v>
      </c>
      <c r="G72" s="78">
        <v>-4.12</v>
      </c>
      <c r="H72" s="78">
        <v>-0.61</v>
      </c>
      <c r="I72" s="78"/>
      <c r="J72" s="78"/>
      <c r="K72" s="78"/>
      <c r="L72" s="78"/>
      <c r="M72" s="78"/>
      <c r="N72" s="78"/>
      <c r="O72" s="78"/>
      <c r="P72" s="78"/>
      <c r="Q72" s="78"/>
      <c r="R72" s="1">
        <f t="shared" si="2"/>
        <v>-5.743584938799998</v>
      </c>
      <c r="S72" s="1">
        <v>-5.74</v>
      </c>
    </row>
    <row r="73" spans="1:19" x14ac:dyDescent="0.25">
      <c r="A73" s="78" t="s">
        <v>91</v>
      </c>
      <c r="B73" s="78" t="s">
        <v>92</v>
      </c>
      <c r="C73" s="78" t="s">
        <v>304</v>
      </c>
      <c r="D73" s="78">
        <v>0.33639999999999998</v>
      </c>
      <c r="E73" s="7">
        <f t="shared" si="3"/>
        <v>2.4953268255051477</v>
      </c>
      <c r="F73" s="78">
        <v>0</v>
      </c>
      <c r="G73" s="78">
        <v>-1.49</v>
      </c>
      <c r="H73" s="78">
        <v>-0.3</v>
      </c>
      <c r="I73" s="78"/>
      <c r="J73" s="78"/>
      <c r="K73" s="78"/>
      <c r="L73" s="78"/>
      <c r="M73" s="78"/>
      <c r="N73" s="78"/>
      <c r="O73" s="78"/>
      <c r="P73" s="78"/>
      <c r="Q73" s="78"/>
      <c r="R73" s="1">
        <f t="shared" si="2"/>
        <v>-1.7855300000000085</v>
      </c>
      <c r="S73" s="1">
        <v>-1.78</v>
      </c>
    </row>
    <row r="74" spans="1:19" x14ac:dyDescent="0.25">
      <c r="A74" s="78" t="s">
        <v>93</v>
      </c>
      <c r="B74" s="78" t="s">
        <v>94</v>
      </c>
      <c r="C74" s="78" t="s">
        <v>304</v>
      </c>
      <c r="D74" s="78">
        <v>2.5999999999999999E-3</v>
      </c>
      <c r="E74" s="7">
        <f t="shared" si="3"/>
        <v>1.9286116962881641E-2</v>
      </c>
      <c r="F74" s="78">
        <v>-2.4300000000000002</v>
      </c>
      <c r="G74" s="78">
        <v>2.4700000000000002</v>
      </c>
      <c r="H74" s="78">
        <v>-0.94</v>
      </c>
      <c r="I74" s="78"/>
      <c r="J74" s="78"/>
      <c r="K74" s="78"/>
      <c r="L74" s="78"/>
      <c r="M74" s="78"/>
      <c r="N74" s="78"/>
      <c r="O74" s="78"/>
      <c r="P74" s="78"/>
      <c r="Q74" s="78"/>
      <c r="R74" s="1">
        <f t="shared" si="2"/>
        <v>-0.95983280259999049</v>
      </c>
      <c r="S74" s="1">
        <v>-0.96</v>
      </c>
    </row>
    <row r="75" spans="1:19" x14ac:dyDescent="0.25">
      <c r="A75" s="78" t="s">
        <v>95</v>
      </c>
      <c r="B75" s="78" t="s">
        <v>90</v>
      </c>
      <c r="C75" s="78" t="s">
        <v>304</v>
      </c>
      <c r="D75" s="78">
        <v>8.8000000000000005E-3</v>
      </c>
      <c r="E75" s="7">
        <f t="shared" si="3"/>
        <v>6.527608818206096E-2</v>
      </c>
      <c r="F75" s="78">
        <v>-0.28999999999999998</v>
      </c>
      <c r="G75" s="78">
        <v>-2.09</v>
      </c>
      <c r="H75" s="78">
        <v>1.58</v>
      </c>
      <c r="I75" s="78"/>
      <c r="J75" s="78"/>
      <c r="K75" s="78"/>
      <c r="L75" s="78"/>
      <c r="M75" s="78"/>
      <c r="N75" s="78"/>
      <c r="O75" s="78"/>
      <c r="P75" s="78"/>
      <c r="Q75" s="78"/>
      <c r="R75" s="1">
        <f t="shared" si="2"/>
        <v>-0.83144723620000605</v>
      </c>
      <c r="S75" s="1">
        <v>-0.83</v>
      </c>
    </row>
    <row r="76" spans="1:19" x14ac:dyDescent="0.25">
      <c r="A76" s="78" t="s">
        <v>96</v>
      </c>
      <c r="B76" s="78" t="s">
        <v>90</v>
      </c>
      <c r="C76" s="78" t="s">
        <v>304</v>
      </c>
      <c r="D76" s="78">
        <v>0.45140000000000002</v>
      </c>
      <c r="E76" s="7">
        <f t="shared" si="3"/>
        <v>3.3483666142479898</v>
      </c>
      <c r="F76" s="78">
        <v>1.27</v>
      </c>
      <c r="G76" s="78">
        <v>-0.84</v>
      </c>
      <c r="H76" s="78">
        <v>-2.59</v>
      </c>
      <c r="I76" s="78"/>
      <c r="J76" s="78"/>
      <c r="K76" s="78"/>
      <c r="L76" s="78"/>
      <c r="M76" s="78"/>
      <c r="N76" s="78"/>
      <c r="O76" s="78"/>
      <c r="P76" s="78"/>
      <c r="Q76" s="78"/>
      <c r="R76" s="1">
        <f t="shared" si="2"/>
        <v>-2.1815286988000082</v>
      </c>
      <c r="S76" s="1">
        <v>-2.19</v>
      </c>
    </row>
    <row r="77" spans="1:19" x14ac:dyDescent="0.25">
      <c r="A77" s="78" t="s">
        <v>97</v>
      </c>
      <c r="B77" s="78" t="s">
        <v>90</v>
      </c>
      <c r="C77" s="78" t="s">
        <v>304</v>
      </c>
      <c r="D77" s="78">
        <v>3.0200000000000001E-2</v>
      </c>
      <c r="E77" s="7">
        <f t="shared" si="3"/>
        <v>0.2240156662611637</v>
      </c>
      <c r="F77" s="78">
        <v>-0.47</v>
      </c>
      <c r="G77" s="78">
        <v>-0.41</v>
      </c>
      <c r="H77" s="78">
        <v>0.05</v>
      </c>
      <c r="I77" s="78"/>
      <c r="J77" s="78"/>
      <c r="K77" s="78"/>
      <c r="L77" s="78"/>
      <c r="M77" s="78"/>
      <c r="N77" s="78"/>
      <c r="O77" s="78"/>
      <c r="P77" s="78"/>
      <c r="Q77" s="78"/>
      <c r="R77" s="1">
        <f t="shared" si="2"/>
        <v>-0.82851203650000116</v>
      </c>
      <c r="S77" s="1">
        <v>-0.83</v>
      </c>
    </row>
    <row r="78" spans="1:19" x14ac:dyDescent="0.25">
      <c r="A78" s="78" t="s">
        <v>98</v>
      </c>
      <c r="B78" s="78" t="s">
        <v>90</v>
      </c>
      <c r="C78" s="78" t="s">
        <v>304</v>
      </c>
      <c r="D78" s="78">
        <v>0.30459999999999998</v>
      </c>
      <c r="E78" s="7">
        <f t="shared" si="3"/>
        <v>2.2594427795745187</v>
      </c>
      <c r="F78" s="78">
        <v>0.85</v>
      </c>
      <c r="G78" s="78">
        <v>-0.68</v>
      </c>
      <c r="H78" s="78">
        <v>-1.4</v>
      </c>
      <c r="I78" s="78"/>
      <c r="J78" s="78"/>
      <c r="K78" s="78"/>
      <c r="L78" s="78"/>
      <c r="M78" s="78"/>
      <c r="N78" s="78"/>
      <c r="O78" s="78"/>
      <c r="P78" s="78"/>
      <c r="Q78" s="78"/>
      <c r="R78" s="1">
        <f t="shared" si="2"/>
        <v>-1.2380790800000199</v>
      </c>
      <c r="S78" s="1">
        <v>-1.24</v>
      </c>
    </row>
    <row r="79" spans="1:19" x14ac:dyDescent="0.25">
      <c r="A79" s="78" t="s">
        <v>99</v>
      </c>
      <c r="B79" s="78" t="s">
        <v>90</v>
      </c>
      <c r="C79" s="78" t="s">
        <v>304</v>
      </c>
      <c r="D79" s="78">
        <v>0.36049999999999999</v>
      </c>
      <c r="E79" s="7">
        <f t="shared" si="3"/>
        <v>2.6740942942764736</v>
      </c>
      <c r="F79" s="78">
        <v>1.49</v>
      </c>
      <c r="G79" s="78">
        <v>0.24</v>
      </c>
      <c r="H79" s="78">
        <v>-2.76</v>
      </c>
      <c r="I79" s="78"/>
      <c r="J79" s="78"/>
      <c r="K79" s="78"/>
      <c r="L79" s="78"/>
      <c r="M79" s="78"/>
      <c r="N79" s="78"/>
      <c r="O79" s="78"/>
      <c r="P79" s="78"/>
      <c r="Q79" s="78"/>
      <c r="R79" s="1">
        <f t="shared" si="2"/>
        <v>-1.0742706976000136</v>
      </c>
      <c r="S79" s="1">
        <v>-1.06</v>
      </c>
    </row>
    <row r="80" spans="1:19" x14ac:dyDescent="0.25">
      <c r="A80" s="78" t="s">
        <v>100</v>
      </c>
      <c r="B80" s="78" t="s">
        <v>90</v>
      </c>
      <c r="C80" s="78" t="s">
        <v>304</v>
      </c>
      <c r="D80" s="78">
        <v>0.16839999999999999</v>
      </c>
      <c r="E80" s="7">
        <f t="shared" si="3"/>
        <v>1.249146960211257</v>
      </c>
      <c r="F80" s="78">
        <v>-1.18</v>
      </c>
      <c r="G80" s="78">
        <v>0.62</v>
      </c>
      <c r="H80" s="78">
        <v>-0.15</v>
      </c>
      <c r="I80" s="78"/>
      <c r="J80" s="78"/>
      <c r="K80" s="78"/>
      <c r="L80" s="78"/>
      <c r="M80" s="78"/>
      <c r="N80" s="78"/>
      <c r="O80" s="78"/>
      <c r="P80" s="78"/>
      <c r="Q80" s="78"/>
      <c r="R80" s="1">
        <f t="shared" si="2"/>
        <v>-0.71646502599999451</v>
      </c>
      <c r="S80" s="1">
        <v>-0.72</v>
      </c>
    </row>
    <row r="81" spans="1:19" x14ac:dyDescent="0.25">
      <c r="A81" s="78" t="s">
        <v>101</v>
      </c>
      <c r="B81" s="78" t="s">
        <v>90</v>
      </c>
      <c r="C81" s="78" t="s">
        <v>304</v>
      </c>
      <c r="D81" s="78">
        <v>8.2000000000000007E-3</v>
      </c>
      <c r="E81" s="7">
        <f t="shared" si="3"/>
        <v>6.082544580601134E-2</v>
      </c>
      <c r="F81" s="78">
        <v>-0.93</v>
      </c>
      <c r="G81" s="78">
        <v>-0.15</v>
      </c>
      <c r="H81" s="78">
        <v>-0.56000000000000005</v>
      </c>
      <c r="I81" s="78"/>
      <c r="J81" s="78"/>
      <c r="K81" s="78"/>
      <c r="L81" s="78"/>
      <c r="M81" s="78"/>
      <c r="N81" s="78"/>
      <c r="O81" s="78"/>
      <c r="P81" s="78"/>
      <c r="Q81" s="78"/>
      <c r="R81" s="1">
        <f t="shared" si="2"/>
        <v>-1.632564811999984</v>
      </c>
      <c r="S81" s="1">
        <v>-1.63</v>
      </c>
    </row>
    <row r="82" spans="1:19" x14ac:dyDescent="0.25">
      <c r="A82" s="78" t="s">
        <v>102</v>
      </c>
      <c r="B82" s="78" t="s">
        <v>90</v>
      </c>
      <c r="C82" s="78" t="s">
        <v>304</v>
      </c>
      <c r="D82" s="78">
        <v>6.8599999999999994E-2</v>
      </c>
      <c r="E82" s="7">
        <f t="shared" si="3"/>
        <v>0.50885677832833875</v>
      </c>
      <c r="F82" s="78">
        <v>0.5</v>
      </c>
      <c r="G82" s="78">
        <v>0.34</v>
      </c>
      <c r="H82" s="78">
        <v>-1.39</v>
      </c>
      <c r="I82" s="78"/>
      <c r="J82" s="78"/>
      <c r="K82" s="78"/>
      <c r="L82" s="78"/>
      <c r="M82" s="78"/>
      <c r="N82" s="78"/>
      <c r="O82" s="78"/>
      <c r="P82" s="78"/>
      <c r="Q82" s="78"/>
      <c r="R82" s="1">
        <f t="shared" si="2"/>
        <v>-0.55999963000000719</v>
      </c>
      <c r="S82" s="1">
        <v>-0.55000000000000004</v>
      </c>
    </row>
    <row r="83" spans="1:19" x14ac:dyDescent="0.25">
      <c r="A83" s="78" t="s">
        <v>103</v>
      </c>
      <c r="B83" s="78" t="s">
        <v>90</v>
      </c>
      <c r="C83" s="78" t="s">
        <v>304</v>
      </c>
      <c r="D83" s="78">
        <v>0.1368</v>
      </c>
      <c r="E83" s="7">
        <f t="shared" si="3"/>
        <v>1.0147464617393112</v>
      </c>
      <c r="F83" s="78">
        <v>-0.05</v>
      </c>
      <c r="G83" s="78">
        <v>-1.72</v>
      </c>
      <c r="H83" s="78">
        <v>0.49</v>
      </c>
      <c r="I83" s="78"/>
      <c r="J83" s="78"/>
      <c r="K83" s="78"/>
      <c r="L83" s="78"/>
      <c r="M83" s="78"/>
      <c r="N83" s="78"/>
      <c r="O83" s="78"/>
      <c r="P83" s="78"/>
      <c r="Q83" s="78"/>
      <c r="R83" s="1">
        <f t="shared" si="2"/>
        <v>-1.2878087859999994</v>
      </c>
      <c r="S83" s="1">
        <v>-1.29</v>
      </c>
    </row>
    <row r="84" spans="1:19" x14ac:dyDescent="0.25">
      <c r="A84" s="78" t="s">
        <v>104</v>
      </c>
      <c r="B84" s="78" t="s">
        <v>90</v>
      </c>
      <c r="C84" s="78" t="s">
        <v>304</v>
      </c>
      <c r="D84" s="78">
        <v>0.1061</v>
      </c>
      <c r="E84" s="7">
        <f t="shared" si="3"/>
        <v>0.78702192683143946</v>
      </c>
      <c r="F84" s="78">
        <v>-2.72</v>
      </c>
      <c r="G84" s="78">
        <v>1.59</v>
      </c>
      <c r="H84" s="78">
        <v>0.08</v>
      </c>
      <c r="I84" s="78"/>
      <c r="J84" s="78"/>
      <c r="K84" s="78"/>
      <c r="L84" s="78"/>
      <c r="M84" s="78"/>
      <c r="N84" s="78"/>
      <c r="O84" s="78"/>
      <c r="P84" s="78"/>
      <c r="Q84" s="78"/>
      <c r="R84" s="1">
        <f t="shared" si="2"/>
        <v>-1.0941865984000145</v>
      </c>
      <c r="S84" s="1">
        <v>-1.0900000000000001</v>
      </c>
    </row>
    <row r="85" spans="1:19" x14ac:dyDescent="0.25">
      <c r="A85" s="78" t="s">
        <v>105</v>
      </c>
      <c r="B85" s="78" t="s">
        <v>90</v>
      </c>
      <c r="C85" s="78" t="s">
        <v>304</v>
      </c>
      <c r="D85" s="78">
        <v>0.25159999999999999</v>
      </c>
      <c r="E85" s="7">
        <f t="shared" si="3"/>
        <v>1.8663027030234698</v>
      </c>
      <c r="F85" s="78">
        <v>-2.02</v>
      </c>
      <c r="G85" s="78">
        <v>-0.31</v>
      </c>
      <c r="H85" s="78">
        <v>0.82</v>
      </c>
      <c r="I85" s="78"/>
      <c r="J85" s="78"/>
      <c r="K85" s="78"/>
      <c r="L85" s="78"/>
      <c r="M85" s="78"/>
      <c r="N85" s="78"/>
      <c r="O85" s="78"/>
      <c r="P85" s="78"/>
      <c r="Q85" s="78"/>
      <c r="R85" s="1">
        <f t="shared" si="2"/>
        <v>-1.5227926515999997</v>
      </c>
      <c r="S85" s="1">
        <v>-1.52</v>
      </c>
    </row>
    <row r="86" spans="1:19" x14ac:dyDescent="0.25">
      <c r="A86" s="78" t="s">
        <v>106</v>
      </c>
      <c r="B86" s="78" t="s">
        <v>90</v>
      </c>
      <c r="C86" s="78" t="s">
        <v>304</v>
      </c>
      <c r="D86" s="78">
        <v>1.35E-2</v>
      </c>
      <c r="E86" s="7">
        <f t="shared" si="3"/>
        <v>0.10013945346111623</v>
      </c>
      <c r="F86" s="78">
        <v>-1.31</v>
      </c>
      <c r="G86" s="78">
        <v>-0.21</v>
      </c>
      <c r="H86" s="78">
        <v>-0.09</v>
      </c>
      <c r="I86" s="78"/>
      <c r="J86" s="78"/>
      <c r="K86" s="78"/>
      <c r="L86" s="78"/>
      <c r="M86" s="78"/>
      <c r="N86" s="78"/>
      <c r="O86" s="78"/>
      <c r="P86" s="78"/>
      <c r="Q86" s="78"/>
      <c r="R86" s="1">
        <f t="shared" si="2"/>
        <v>-1.6058834759000149</v>
      </c>
      <c r="S86" s="1">
        <v>-1.61</v>
      </c>
    </row>
    <row r="87" spans="1:19" x14ac:dyDescent="0.25">
      <c r="A87" s="78" t="s">
        <v>107</v>
      </c>
      <c r="B87" s="78" t="s">
        <v>90</v>
      </c>
      <c r="C87" s="78" t="s">
        <v>304</v>
      </c>
      <c r="D87" s="78">
        <v>3.7699999999999997E-2</v>
      </c>
      <c r="E87" s="7">
        <f t="shared" si="3"/>
        <v>0.27964869596178382</v>
      </c>
      <c r="F87" s="78">
        <v>1.94</v>
      </c>
      <c r="G87" s="78">
        <v>-0.7</v>
      </c>
      <c r="H87" s="78">
        <v>-1.46</v>
      </c>
      <c r="I87" s="78"/>
      <c r="J87" s="78"/>
      <c r="K87" s="78"/>
      <c r="L87" s="78"/>
      <c r="M87" s="78"/>
      <c r="N87" s="78"/>
      <c r="O87" s="78"/>
      <c r="P87" s="78"/>
      <c r="Q87" s="78"/>
      <c r="R87" s="1">
        <f t="shared" si="2"/>
        <v>-0.25148573199999191</v>
      </c>
      <c r="S87" s="1">
        <v>-0.25</v>
      </c>
    </row>
    <row r="88" spans="1:19" x14ac:dyDescent="0.25">
      <c r="A88" s="78" t="s">
        <v>108</v>
      </c>
      <c r="B88" s="78" t="s">
        <v>90</v>
      </c>
      <c r="C88" s="78" t="s">
        <v>304</v>
      </c>
      <c r="D88" s="78">
        <v>0.32290000000000002</v>
      </c>
      <c r="E88" s="7">
        <f t="shared" si="3"/>
        <v>2.395187372044032</v>
      </c>
      <c r="F88" s="78">
        <v>-0.48</v>
      </c>
      <c r="G88" s="78">
        <v>-1.1100000000000001</v>
      </c>
      <c r="H88" s="78">
        <v>0.27</v>
      </c>
      <c r="I88" s="78"/>
      <c r="J88" s="78"/>
      <c r="K88" s="78"/>
      <c r="L88" s="78"/>
      <c r="M88" s="78"/>
      <c r="N88" s="78"/>
      <c r="O88" s="78"/>
      <c r="P88" s="78"/>
      <c r="Q88" s="78"/>
      <c r="R88" s="1">
        <f t="shared" si="2"/>
        <v>-1.3189506144000092</v>
      </c>
      <c r="S88" s="1">
        <v>-1.33</v>
      </c>
    </row>
    <row r="89" spans="1:19" x14ac:dyDescent="0.25">
      <c r="A89" s="78" t="s">
        <v>109</v>
      </c>
      <c r="B89" s="78" t="s">
        <v>90</v>
      </c>
      <c r="C89" s="78" t="s">
        <v>304</v>
      </c>
      <c r="D89" s="78">
        <v>3.9600000000000003E-2</v>
      </c>
      <c r="E89" s="7">
        <f t="shared" si="3"/>
        <v>0.29374239681927428</v>
      </c>
      <c r="F89" s="78">
        <v>0.6</v>
      </c>
      <c r="G89" s="78">
        <v>0.2</v>
      </c>
      <c r="H89" s="78">
        <v>-1.1200000000000001</v>
      </c>
      <c r="I89" s="78"/>
      <c r="J89" s="78"/>
      <c r="K89" s="78"/>
      <c r="L89" s="78"/>
      <c r="M89" s="78"/>
      <c r="N89" s="78"/>
      <c r="O89" s="78"/>
      <c r="P89" s="78"/>
      <c r="Q89" s="78"/>
      <c r="R89" s="1">
        <f t="shared" si="2"/>
        <v>-0.32777344000000141</v>
      </c>
      <c r="S89" s="1">
        <v>-0.33</v>
      </c>
    </row>
    <row r="90" spans="1:19" x14ac:dyDescent="0.25">
      <c r="A90" s="31" t="s">
        <v>110</v>
      </c>
      <c r="B90" s="31"/>
      <c r="C90" s="31"/>
      <c r="D90" s="31">
        <v>0.2175</v>
      </c>
      <c r="E90" s="33">
        <f t="shared" si="3"/>
        <v>1.6133578613179835</v>
      </c>
      <c r="F90" s="31">
        <v>2.37</v>
      </c>
      <c r="G90" s="31">
        <v>-0.59</v>
      </c>
      <c r="H90" s="31">
        <v>1.73</v>
      </c>
      <c r="I90" s="31"/>
      <c r="J90" s="31"/>
      <c r="K90" s="31"/>
      <c r="L90" s="31"/>
      <c r="M90" s="31"/>
      <c r="N90" s="31"/>
      <c r="O90" s="31"/>
      <c r="P90" s="31"/>
      <c r="Q90" s="31"/>
      <c r="R90" s="32">
        <f t="shared" si="2"/>
        <v>3.5265690941000116</v>
      </c>
      <c r="S90" s="32">
        <v>3.53</v>
      </c>
    </row>
    <row r="91" spans="1:19" x14ac:dyDescent="0.25">
      <c r="A91" s="78" t="s">
        <v>111</v>
      </c>
      <c r="B91" s="78" t="s">
        <v>112</v>
      </c>
      <c r="C91" s="78" t="s">
        <v>304</v>
      </c>
      <c r="D91" s="78">
        <v>5.9999999999999995E-4</v>
      </c>
      <c r="E91" s="7">
        <f t="shared" si="3"/>
        <v>4.4506423760496102E-3</v>
      </c>
      <c r="F91" s="78">
        <v>0</v>
      </c>
      <c r="G91" s="78">
        <v>-9.1</v>
      </c>
      <c r="H91" s="78">
        <v>0.92</v>
      </c>
      <c r="I91" s="78"/>
      <c r="J91" s="78"/>
      <c r="K91" s="78"/>
      <c r="L91" s="78"/>
      <c r="M91" s="78"/>
      <c r="N91" s="78"/>
      <c r="O91" s="78"/>
      <c r="P91" s="78"/>
      <c r="Q91" s="78"/>
      <c r="R91" s="1">
        <f t="shared" si="2"/>
        <v>-8.2637199999999922</v>
      </c>
      <c r="S91" s="1">
        <v>-8.26</v>
      </c>
    </row>
    <row r="92" spans="1:19" x14ac:dyDescent="0.25">
      <c r="A92" s="78" t="s">
        <v>113</v>
      </c>
      <c r="B92" s="78" t="s">
        <v>112</v>
      </c>
      <c r="C92" s="78" t="s">
        <v>304</v>
      </c>
      <c r="D92" s="78">
        <v>2.12E-2</v>
      </c>
      <c r="E92" s="7">
        <f t="shared" si="3"/>
        <v>0.15725603062041957</v>
      </c>
      <c r="F92" s="78">
        <v>3.55</v>
      </c>
      <c r="G92" s="78">
        <v>0.56999999999999995</v>
      </c>
      <c r="H92" s="78">
        <v>6.5</v>
      </c>
      <c r="I92" s="78"/>
      <c r="J92" s="78"/>
      <c r="K92" s="78"/>
      <c r="L92" s="78"/>
      <c r="M92" s="78"/>
      <c r="N92" s="78"/>
      <c r="O92" s="78"/>
      <c r="P92" s="78"/>
      <c r="Q92" s="78"/>
      <c r="R92" s="1">
        <f t="shared" si="2"/>
        <v>10.909350275000008</v>
      </c>
      <c r="S92" s="1">
        <v>10.9</v>
      </c>
    </row>
    <row r="93" spans="1:19" x14ac:dyDescent="0.25">
      <c r="A93" s="78" t="s">
        <v>114</v>
      </c>
      <c r="B93" s="78" t="s">
        <v>112</v>
      </c>
      <c r="C93" s="78" t="s">
        <v>304</v>
      </c>
      <c r="D93" s="78">
        <v>1.6000000000000001E-3</v>
      </c>
      <c r="E93" s="7">
        <f t="shared" si="3"/>
        <v>1.1868379669465627E-2</v>
      </c>
      <c r="F93" s="78">
        <v>-5.67</v>
      </c>
      <c r="G93" s="78">
        <v>3.72</v>
      </c>
      <c r="H93" s="78">
        <v>2.67</v>
      </c>
      <c r="I93" s="78"/>
      <c r="J93" s="78"/>
      <c r="K93" s="78"/>
      <c r="L93" s="78"/>
      <c r="M93" s="78"/>
      <c r="N93" s="78"/>
      <c r="O93" s="78"/>
      <c r="P93" s="78"/>
      <c r="Q93" s="78"/>
      <c r="R93" s="1">
        <f t="shared" si="2"/>
        <v>0.45137932919998036</v>
      </c>
      <c r="S93" s="1">
        <v>0.44</v>
      </c>
    </row>
    <row r="94" spans="1:19" x14ac:dyDescent="0.25">
      <c r="A94" s="78" t="s">
        <v>115</v>
      </c>
      <c r="B94" s="78" t="s">
        <v>112</v>
      </c>
      <c r="C94" s="78" t="s">
        <v>304</v>
      </c>
      <c r="D94" s="78">
        <v>5.3E-3</v>
      </c>
      <c r="E94" s="7">
        <f t="shared" si="3"/>
        <v>3.9314007655104892E-2</v>
      </c>
      <c r="F94" s="78">
        <v>1.1299999999999999</v>
      </c>
      <c r="G94" s="78">
        <v>1.63</v>
      </c>
      <c r="H94" s="78">
        <v>2.83</v>
      </c>
      <c r="I94" s="78"/>
      <c r="J94" s="78"/>
      <c r="K94" s="78"/>
      <c r="L94" s="78"/>
      <c r="M94" s="78"/>
      <c r="N94" s="78"/>
      <c r="O94" s="78"/>
      <c r="P94" s="78"/>
      <c r="Q94" s="78"/>
      <c r="R94" s="1">
        <f t="shared" si="2"/>
        <v>5.6870482577000132</v>
      </c>
      <c r="S94" s="1">
        <v>5.68</v>
      </c>
    </row>
    <row r="95" spans="1:19" x14ac:dyDescent="0.25">
      <c r="A95" s="78" t="s">
        <v>116</v>
      </c>
      <c r="B95" s="78" t="s">
        <v>112</v>
      </c>
      <c r="C95" s="78" t="s">
        <v>304</v>
      </c>
      <c r="D95" s="78">
        <v>3.0700000000000002E-2</v>
      </c>
      <c r="E95" s="7">
        <f t="shared" si="3"/>
        <v>0.2277245349078717</v>
      </c>
      <c r="F95" s="78">
        <v>0.45</v>
      </c>
      <c r="G95" s="78">
        <v>-1.03</v>
      </c>
      <c r="H95" s="78">
        <v>2.6</v>
      </c>
      <c r="I95" s="78"/>
      <c r="J95" s="78"/>
      <c r="K95" s="78"/>
      <c r="L95" s="78"/>
      <c r="M95" s="78"/>
      <c r="N95" s="78"/>
      <c r="O95" s="78"/>
      <c r="P95" s="78"/>
      <c r="Q95" s="78"/>
      <c r="R95" s="1">
        <f t="shared" si="2"/>
        <v>2.0001644900000031</v>
      </c>
      <c r="S95" s="1">
        <v>2</v>
      </c>
    </row>
    <row r="96" spans="1:19" x14ac:dyDescent="0.25">
      <c r="A96" s="78" t="s">
        <v>117</v>
      </c>
      <c r="B96" s="78" t="s">
        <v>112</v>
      </c>
      <c r="C96" s="78" t="s">
        <v>304</v>
      </c>
      <c r="D96" s="78">
        <v>8.0000000000000004E-4</v>
      </c>
      <c r="E96" s="7">
        <f t="shared" si="3"/>
        <v>5.9341898347328136E-3</v>
      </c>
      <c r="F96" s="78">
        <v>2.64</v>
      </c>
      <c r="G96" s="78">
        <v>-0.46</v>
      </c>
      <c r="H96" s="78">
        <v>4.1900000000000004</v>
      </c>
      <c r="I96" s="78"/>
      <c r="J96" s="78"/>
      <c r="K96" s="78"/>
      <c r="L96" s="78"/>
      <c r="M96" s="78"/>
      <c r="N96" s="78"/>
      <c r="O96" s="78"/>
      <c r="P96" s="78"/>
      <c r="Q96" s="78"/>
      <c r="R96" s="1">
        <f t="shared" si="2"/>
        <v>6.4486891664000012</v>
      </c>
      <c r="S96" s="1">
        <v>6.45</v>
      </c>
    </row>
    <row r="97" spans="1:19" x14ac:dyDescent="0.25">
      <c r="A97" s="78" t="s">
        <v>118</v>
      </c>
      <c r="B97" s="78" t="s">
        <v>112</v>
      </c>
      <c r="C97" s="78" t="s">
        <v>304</v>
      </c>
      <c r="D97" s="78">
        <v>6.7000000000000002E-3</v>
      </c>
      <c r="E97" s="7">
        <f t="shared" si="3"/>
        <v>4.9698839865887315E-2</v>
      </c>
      <c r="F97" s="78">
        <v>-0.46</v>
      </c>
      <c r="G97" s="78">
        <v>0.2</v>
      </c>
      <c r="H97" s="78">
        <v>0.97</v>
      </c>
      <c r="I97" s="78"/>
      <c r="J97" s="78"/>
      <c r="K97" s="78"/>
      <c r="L97" s="78"/>
      <c r="M97" s="78"/>
      <c r="N97" s="78"/>
      <c r="O97" s="78"/>
      <c r="P97" s="78"/>
      <c r="Q97" s="78"/>
      <c r="R97" s="1">
        <f t="shared" si="2"/>
        <v>0.70654907599998751</v>
      </c>
      <c r="S97" s="1">
        <v>0.71</v>
      </c>
    </row>
    <row r="98" spans="1:19" x14ac:dyDescent="0.25">
      <c r="A98" s="78" t="s">
        <v>119</v>
      </c>
      <c r="B98" s="78" t="s">
        <v>112</v>
      </c>
      <c r="C98" s="78" t="s">
        <v>304</v>
      </c>
      <c r="D98" s="78">
        <v>1.5900000000000001E-2</v>
      </c>
      <c r="E98" s="7">
        <f t="shared" si="3"/>
        <v>0.11794202296531468</v>
      </c>
      <c r="F98" s="78">
        <v>2.52</v>
      </c>
      <c r="G98" s="78">
        <v>-0.39</v>
      </c>
      <c r="H98" s="78">
        <v>-0.09</v>
      </c>
      <c r="I98" s="78"/>
      <c r="J98" s="78"/>
      <c r="K98" s="78"/>
      <c r="L98" s="78"/>
      <c r="M98" s="78"/>
      <c r="N98" s="78"/>
      <c r="O98" s="78"/>
      <c r="P98" s="78"/>
      <c r="Q98" s="78"/>
      <c r="R98" s="1">
        <f t="shared" si="2"/>
        <v>2.0282638451999873</v>
      </c>
      <c r="S98" s="1">
        <v>2.0299999999999998</v>
      </c>
    </row>
    <row r="99" spans="1:19" x14ac:dyDescent="0.25">
      <c r="A99" s="78" t="s">
        <v>120</v>
      </c>
      <c r="B99" s="78" t="s">
        <v>112</v>
      </c>
      <c r="C99" s="78" t="s">
        <v>304</v>
      </c>
      <c r="D99" s="78">
        <v>1.1999999999999999E-3</v>
      </c>
      <c r="E99" s="7">
        <f t="shared" si="3"/>
        <v>8.9012847520992203E-3</v>
      </c>
      <c r="F99" s="78">
        <v>1.19</v>
      </c>
      <c r="G99" s="78">
        <v>-8.02</v>
      </c>
      <c r="H99" s="78">
        <v>1.02</v>
      </c>
      <c r="I99" s="78"/>
      <c r="J99" s="78"/>
      <c r="K99" s="78"/>
      <c r="L99" s="78"/>
      <c r="M99" s="78"/>
      <c r="N99" s="78"/>
      <c r="O99" s="78"/>
      <c r="P99" s="78"/>
      <c r="Q99" s="78"/>
      <c r="R99" s="1">
        <f t="shared" si="2"/>
        <v>-5.976077467600021</v>
      </c>
      <c r="S99" s="1">
        <v>-5.98</v>
      </c>
    </row>
    <row r="100" spans="1:19" x14ac:dyDescent="0.25">
      <c r="A100" s="78" t="s">
        <v>121</v>
      </c>
      <c r="B100" s="78" t="s">
        <v>112</v>
      </c>
      <c r="C100" s="78" t="s">
        <v>304</v>
      </c>
      <c r="D100" s="78">
        <v>2.9000000000000001E-2</v>
      </c>
      <c r="E100" s="7">
        <f t="shared" si="3"/>
        <v>0.21511438150906451</v>
      </c>
      <c r="F100" s="78">
        <v>3.55</v>
      </c>
      <c r="G100" s="78">
        <v>-1.85</v>
      </c>
      <c r="H100" s="78">
        <v>3</v>
      </c>
      <c r="I100" s="78"/>
      <c r="J100" s="78"/>
      <c r="K100" s="78"/>
      <c r="L100" s="78"/>
      <c r="M100" s="78"/>
      <c r="N100" s="78"/>
      <c r="O100" s="78"/>
      <c r="P100" s="78"/>
      <c r="Q100" s="78"/>
      <c r="R100" s="1">
        <f t="shared" si="2"/>
        <v>4.6833547500000208</v>
      </c>
      <c r="S100" s="1">
        <v>4.68</v>
      </c>
    </row>
    <row r="101" spans="1:19" x14ac:dyDescent="0.25">
      <c r="A101" s="78" t="s">
        <v>122</v>
      </c>
      <c r="B101" s="78" t="s">
        <v>112</v>
      </c>
      <c r="C101" s="78" t="s">
        <v>304</v>
      </c>
      <c r="D101" s="78">
        <v>5.0000000000000001E-3</v>
      </c>
      <c r="E101" s="7">
        <f t="shared" si="3"/>
        <v>3.7088686467080086E-2</v>
      </c>
      <c r="F101" s="78">
        <v>4.1100000000000003</v>
      </c>
      <c r="G101" s="78">
        <v>-1.77</v>
      </c>
      <c r="H101" s="78">
        <v>2.21</v>
      </c>
      <c r="I101" s="78"/>
      <c r="J101" s="78"/>
      <c r="K101" s="78"/>
      <c r="L101" s="78"/>
      <c r="M101" s="78"/>
      <c r="N101" s="78"/>
      <c r="O101" s="78"/>
      <c r="P101" s="78"/>
      <c r="Q101" s="78"/>
      <c r="R101" s="1">
        <f t="shared" si="2"/>
        <v>4.5273592912999874</v>
      </c>
      <c r="S101" s="1">
        <v>4.53</v>
      </c>
    </row>
    <row r="102" spans="1:19" x14ac:dyDescent="0.25">
      <c r="A102" s="78" t="s">
        <v>123</v>
      </c>
      <c r="B102" s="78" t="s">
        <v>112</v>
      </c>
      <c r="C102" s="78" t="s">
        <v>304</v>
      </c>
      <c r="D102" s="78">
        <v>1E-3</v>
      </c>
      <c r="E102" s="7">
        <f t="shared" si="3"/>
        <v>7.4177372934160178E-3</v>
      </c>
      <c r="F102" s="78">
        <v>0.46</v>
      </c>
      <c r="G102" s="78">
        <v>-0.2</v>
      </c>
      <c r="H102" s="78">
        <v>2.87</v>
      </c>
      <c r="I102" s="78"/>
      <c r="J102" s="78"/>
      <c r="K102" s="78"/>
      <c r="L102" s="78"/>
      <c r="M102" s="78"/>
      <c r="N102" s="78"/>
      <c r="O102" s="78"/>
      <c r="P102" s="78"/>
      <c r="Q102" s="78"/>
      <c r="R102" s="1">
        <f t="shared" si="2"/>
        <v>3.1365155959999953</v>
      </c>
      <c r="S102" s="1">
        <v>3.14</v>
      </c>
    </row>
    <row r="103" spans="1:19" x14ac:dyDescent="0.25">
      <c r="A103" s="78" t="s">
        <v>124</v>
      </c>
      <c r="B103" s="78" t="s">
        <v>112</v>
      </c>
      <c r="C103" s="78" t="s">
        <v>304</v>
      </c>
      <c r="D103" s="78">
        <v>6.9999999999999999E-4</v>
      </c>
      <c r="E103" s="7">
        <f t="shared" si="3"/>
        <v>5.1924161053912114E-3</v>
      </c>
      <c r="F103" s="78">
        <v>-3.34</v>
      </c>
      <c r="G103" s="78">
        <v>-2.06</v>
      </c>
      <c r="H103" s="78">
        <v>5.78</v>
      </c>
      <c r="I103" s="78"/>
      <c r="J103" s="78"/>
      <c r="K103" s="78"/>
      <c r="L103" s="78"/>
      <c r="M103" s="78"/>
      <c r="N103" s="78"/>
      <c r="O103" s="78"/>
      <c r="P103" s="78"/>
      <c r="Q103" s="78"/>
      <c r="R103" s="1">
        <f t="shared" si="2"/>
        <v>0.14066087119999793</v>
      </c>
      <c r="S103" s="1">
        <v>0.14000000000000001</v>
      </c>
    </row>
    <row r="104" spans="1:19" x14ac:dyDescent="0.25">
      <c r="A104" s="78" t="s">
        <v>125</v>
      </c>
      <c r="B104" s="78" t="s">
        <v>112</v>
      </c>
      <c r="C104" s="78" t="s">
        <v>304</v>
      </c>
      <c r="D104" s="78">
        <v>5.9999999999999995E-4</v>
      </c>
      <c r="E104" s="7">
        <f t="shared" si="3"/>
        <v>4.4506423760496102E-3</v>
      </c>
      <c r="F104" s="78">
        <v>-0.57999999999999996</v>
      </c>
      <c r="G104" s="78">
        <v>5.26</v>
      </c>
      <c r="H104" s="78">
        <v>2.86</v>
      </c>
      <c r="I104" s="78"/>
      <c r="J104" s="78"/>
      <c r="K104" s="78"/>
      <c r="L104" s="78"/>
      <c r="M104" s="78"/>
      <c r="N104" s="78"/>
      <c r="O104" s="78"/>
      <c r="P104" s="78"/>
      <c r="Q104" s="78"/>
      <c r="R104" s="1">
        <f t="shared" si="2"/>
        <v>7.6424674711999927</v>
      </c>
      <c r="S104" s="1">
        <v>7.64</v>
      </c>
    </row>
    <row r="105" spans="1:19" x14ac:dyDescent="0.25">
      <c r="A105" s="78" t="s">
        <v>126</v>
      </c>
      <c r="B105" s="78" t="s">
        <v>112</v>
      </c>
      <c r="C105" s="78" t="s">
        <v>304</v>
      </c>
      <c r="D105" s="78">
        <v>1.5699999999999999E-2</v>
      </c>
      <c r="E105" s="7">
        <f t="shared" si="3"/>
        <v>0.11645847550663145</v>
      </c>
      <c r="F105" s="78">
        <v>2.97</v>
      </c>
      <c r="G105" s="78">
        <v>1.42</v>
      </c>
      <c r="H105" s="78">
        <v>-0.72</v>
      </c>
      <c r="I105" s="78"/>
      <c r="J105" s="78"/>
      <c r="K105" s="78"/>
      <c r="L105" s="78"/>
      <c r="M105" s="78"/>
      <c r="N105" s="78"/>
      <c r="O105" s="78"/>
      <c r="P105" s="78"/>
      <c r="Q105" s="78"/>
      <c r="R105" s="1">
        <f t="shared" si="2"/>
        <v>3.6802623471999993</v>
      </c>
      <c r="S105" s="1">
        <v>3.67</v>
      </c>
    </row>
    <row r="106" spans="1:19" x14ac:dyDescent="0.25">
      <c r="A106" s="78" t="s">
        <v>127</v>
      </c>
      <c r="B106" s="78" t="s">
        <v>112</v>
      </c>
      <c r="C106" s="78" t="s">
        <v>304</v>
      </c>
      <c r="D106" s="78">
        <v>4.6699999999999998E-2</v>
      </c>
      <c r="E106" s="7">
        <f t="shared" si="3"/>
        <v>0.34640833160252793</v>
      </c>
      <c r="F106" s="78">
        <v>1.93</v>
      </c>
      <c r="G106" s="78">
        <v>1.84</v>
      </c>
      <c r="H106" s="78">
        <v>0.67</v>
      </c>
      <c r="I106" s="78"/>
      <c r="J106" s="78"/>
      <c r="K106" s="78"/>
      <c r="L106" s="78"/>
      <c r="M106" s="78"/>
      <c r="N106" s="78"/>
      <c r="O106" s="78"/>
      <c r="P106" s="78"/>
      <c r="Q106" s="78"/>
      <c r="R106" s="1">
        <f t="shared" si="2"/>
        <v>4.5010089304000047</v>
      </c>
      <c r="S106" s="1">
        <v>4.51</v>
      </c>
    </row>
    <row r="107" spans="1:19" x14ac:dyDescent="0.25">
      <c r="A107" s="78" t="s">
        <v>128</v>
      </c>
      <c r="B107" s="78" t="s">
        <v>112</v>
      </c>
      <c r="C107" s="78" t="s">
        <v>304</v>
      </c>
      <c r="D107" s="78">
        <v>2.2800000000000001E-2</v>
      </c>
      <c r="E107" s="7">
        <f t="shared" si="3"/>
        <v>0.1691244102898852</v>
      </c>
      <c r="F107" s="78">
        <v>2.29</v>
      </c>
      <c r="G107" s="78">
        <v>-0.64</v>
      </c>
      <c r="H107" s="78">
        <v>2.2200000000000002</v>
      </c>
      <c r="I107" s="78"/>
      <c r="J107" s="78"/>
      <c r="K107" s="78"/>
      <c r="L107" s="78"/>
      <c r="M107" s="78"/>
      <c r="N107" s="78"/>
      <c r="O107" s="78"/>
      <c r="P107" s="78"/>
      <c r="Q107" s="78"/>
      <c r="R107" s="1">
        <f t="shared" si="2"/>
        <v>3.8916486367999852</v>
      </c>
      <c r="S107" s="1">
        <v>3.89</v>
      </c>
    </row>
    <row r="108" spans="1:19" x14ac:dyDescent="0.25">
      <c r="A108" s="78" t="s">
        <v>129</v>
      </c>
      <c r="B108" s="78" t="s">
        <v>112</v>
      </c>
      <c r="C108" s="78" t="s">
        <v>304</v>
      </c>
      <c r="D108" s="78">
        <v>7.1999999999999998E-3</v>
      </c>
      <c r="E108" s="7">
        <f t="shared" si="3"/>
        <v>5.3407708512595312E-2</v>
      </c>
      <c r="F108" s="78">
        <v>7.62</v>
      </c>
      <c r="G108" s="78">
        <v>-20.7</v>
      </c>
      <c r="H108" s="78">
        <v>-4.8</v>
      </c>
      <c r="I108" s="78"/>
      <c r="J108" s="78"/>
      <c r="K108" s="78"/>
      <c r="L108" s="78"/>
      <c r="M108" s="78"/>
      <c r="N108" s="78"/>
      <c r="O108" s="78"/>
      <c r="P108" s="78"/>
      <c r="Q108" s="78"/>
      <c r="R108" s="1">
        <f t="shared" si="2"/>
        <v>-18.753787679999988</v>
      </c>
      <c r="S108" s="1">
        <v>-18.760000000000002</v>
      </c>
    </row>
    <row r="109" spans="1:19" x14ac:dyDescent="0.25">
      <c r="A109" s="78" t="s">
        <v>130</v>
      </c>
      <c r="B109" s="78" t="s">
        <v>112</v>
      </c>
      <c r="C109" s="78" t="s">
        <v>304</v>
      </c>
      <c r="D109" s="78">
        <v>3.2000000000000002E-3</v>
      </c>
      <c r="E109" s="7">
        <f t="shared" si="3"/>
        <v>2.3736759338931254E-2</v>
      </c>
      <c r="F109" s="78">
        <v>6.26</v>
      </c>
      <c r="G109" s="78">
        <v>-3.79</v>
      </c>
      <c r="H109" s="78">
        <v>-2.25</v>
      </c>
      <c r="I109" s="78"/>
      <c r="J109" s="78"/>
      <c r="K109" s="78"/>
      <c r="L109" s="78"/>
      <c r="M109" s="78"/>
      <c r="N109" s="78"/>
      <c r="O109" s="78"/>
      <c r="P109" s="78"/>
      <c r="Q109" s="78"/>
      <c r="R109" s="1">
        <f t="shared" si="2"/>
        <v>-6.7490784999989728E-2</v>
      </c>
      <c r="S109" s="1">
        <v>-7.0000000000000007E-2</v>
      </c>
    </row>
    <row r="110" spans="1:19" x14ac:dyDescent="0.25">
      <c r="A110" s="78" t="s">
        <v>131</v>
      </c>
      <c r="B110" s="78" t="s">
        <v>112</v>
      </c>
      <c r="C110" s="78" t="s">
        <v>304</v>
      </c>
      <c r="D110" s="78">
        <v>6.9999999999999999E-4</v>
      </c>
      <c r="E110" s="7">
        <f t="shared" si="3"/>
        <v>5.1924161053912114E-3</v>
      </c>
      <c r="F110" s="78">
        <v>7.72</v>
      </c>
      <c r="G110" s="78">
        <v>7.93</v>
      </c>
      <c r="H110" s="78">
        <v>-6.71</v>
      </c>
      <c r="I110" s="78"/>
      <c r="J110" s="78"/>
      <c r="K110" s="78"/>
      <c r="L110" s="78"/>
      <c r="M110" s="78"/>
      <c r="N110" s="78"/>
      <c r="O110" s="78"/>
      <c r="P110" s="78"/>
      <c r="Q110" s="78"/>
      <c r="R110" s="1">
        <f t="shared" si="2"/>
        <v>8.4610026483999974</v>
      </c>
      <c r="S110" s="1">
        <v>8.4700000000000006</v>
      </c>
    </row>
    <row r="111" spans="1:19" x14ac:dyDescent="0.25">
      <c r="A111" s="78" t="s">
        <v>132</v>
      </c>
      <c r="B111" s="78" t="s">
        <v>112</v>
      </c>
      <c r="C111" s="78" t="s">
        <v>304</v>
      </c>
      <c r="D111" s="78">
        <v>2.9999999999999997E-4</v>
      </c>
      <c r="E111" s="7">
        <f t="shared" si="3"/>
        <v>2.2253211880248051E-3</v>
      </c>
      <c r="F111" s="78">
        <v>2.34</v>
      </c>
      <c r="G111" s="78">
        <v>-2.4900000000000002</v>
      </c>
      <c r="H111" s="78">
        <v>0.1</v>
      </c>
      <c r="I111" s="78"/>
      <c r="J111" s="78"/>
      <c r="K111" s="78"/>
      <c r="L111" s="78"/>
      <c r="M111" s="78"/>
      <c r="N111" s="78"/>
      <c r="O111" s="78"/>
      <c r="P111" s="78"/>
      <c r="Q111" s="78"/>
      <c r="R111" s="1">
        <f t="shared" si="2"/>
        <v>-0.10847426600000176</v>
      </c>
      <c r="S111" s="1">
        <v>-0.11</v>
      </c>
    </row>
    <row r="112" spans="1:19" x14ac:dyDescent="0.25">
      <c r="A112" s="78" t="s">
        <v>133</v>
      </c>
      <c r="B112" s="78" t="s">
        <v>112</v>
      </c>
      <c r="C112" s="78" t="s">
        <v>304</v>
      </c>
      <c r="D112" s="78">
        <v>5.9999999999999995E-4</v>
      </c>
      <c r="E112" s="7">
        <f t="shared" si="3"/>
        <v>4.4506423760496102E-3</v>
      </c>
      <c r="F112" s="78">
        <v>-0.61</v>
      </c>
      <c r="G112" s="78">
        <v>-0.71</v>
      </c>
      <c r="H112" s="78">
        <v>3.39</v>
      </c>
      <c r="I112" s="78"/>
      <c r="J112" s="78"/>
      <c r="K112" s="78"/>
      <c r="L112" s="78"/>
      <c r="M112" s="78"/>
      <c r="N112" s="78"/>
      <c r="O112" s="78"/>
      <c r="P112" s="78"/>
      <c r="Q112" s="78"/>
      <c r="R112" s="1">
        <f t="shared" si="2"/>
        <v>2.0297298209000019</v>
      </c>
      <c r="S112" s="1">
        <v>2.0299999999999998</v>
      </c>
    </row>
    <row r="113" spans="1:19" x14ac:dyDescent="0.25">
      <c r="A113" s="31" t="s">
        <v>134</v>
      </c>
      <c r="B113" s="31"/>
      <c r="C113" s="31"/>
      <c r="D113" s="31">
        <v>0.62439999999999996</v>
      </c>
      <c r="E113" s="33">
        <f t="shared" si="3"/>
        <v>4.6316351660089605</v>
      </c>
      <c r="F113" s="31">
        <v>0.12</v>
      </c>
      <c r="G113" s="31">
        <v>0.72</v>
      </c>
      <c r="H113" s="31">
        <v>-0.71</v>
      </c>
      <c r="I113" s="31"/>
      <c r="J113" s="31"/>
      <c r="K113" s="31"/>
      <c r="L113" s="31"/>
      <c r="M113" s="31"/>
      <c r="N113" s="31"/>
      <c r="O113" s="31"/>
      <c r="P113" s="31"/>
      <c r="Q113" s="31"/>
      <c r="R113" s="32">
        <f t="shared" si="2"/>
        <v>0.12489386560001492</v>
      </c>
      <c r="S113" s="32">
        <v>0.14000000000000001</v>
      </c>
    </row>
    <row r="114" spans="1:19" x14ac:dyDescent="0.25">
      <c r="A114" s="78" t="s">
        <v>135</v>
      </c>
      <c r="B114" s="78" t="s">
        <v>92</v>
      </c>
      <c r="C114" s="78" t="s">
        <v>25</v>
      </c>
      <c r="D114" s="78">
        <v>9.6299999999999997E-2</v>
      </c>
      <c r="E114" s="7">
        <f t="shared" si="3"/>
        <v>0.71432810135596236</v>
      </c>
      <c r="F114" s="78">
        <v>-0.62</v>
      </c>
      <c r="G114" s="78">
        <v>1.0900000000000001</v>
      </c>
      <c r="H114" s="78">
        <v>-0.57999999999999996</v>
      </c>
      <c r="I114" s="78"/>
      <c r="J114" s="78"/>
      <c r="K114" s="78"/>
      <c r="L114" s="78"/>
      <c r="M114" s="78"/>
      <c r="N114" s="78"/>
      <c r="O114" s="78"/>
      <c r="P114" s="78"/>
      <c r="Q114" s="78"/>
      <c r="R114" s="1">
        <f t="shared" si="2"/>
        <v>-0.11944480360001819</v>
      </c>
      <c r="S114" s="1">
        <v>-0.12</v>
      </c>
    </row>
    <row r="115" spans="1:19" x14ac:dyDescent="0.25">
      <c r="A115" s="78" t="s">
        <v>136</v>
      </c>
      <c r="B115" s="78" t="s">
        <v>92</v>
      </c>
      <c r="C115" s="78" t="s">
        <v>25</v>
      </c>
      <c r="D115" s="78">
        <v>4.2099999999999999E-2</v>
      </c>
      <c r="E115" s="7">
        <f t="shared" si="3"/>
        <v>0.31228674005281426</v>
      </c>
      <c r="F115" s="78">
        <v>-1.07</v>
      </c>
      <c r="G115" s="78">
        <v>1.3</v>
      </c>
      <c r="H115" s="78">
        <v>0.57999999999999996</v>
      </c>
      <c r="I115" s="78"/>
      <c r="J115" s="78"/>
      <c r="K115" s="78"/>
      <c r="L115" s="78"/>
      <c r="M115" s="78"/>
      <c r="N115" s="78"/>
      <c r="O115" s="78"/>
      <c r="P115" s="78"/>
      <c r="Q115" s="78"/>
      <c r="R115" s="1">
        <f t="shared" si="2"/>
        <v>0.79734332199998903</v>
      </c>
      <c r="S115" s="1">
        <v>0.81</v>
      </c>
    </row>
    <row r="116" spans="1:19" x14ac:dyDescent="0.25">
      <c r="A116" s="78" t="s">
        <v>137</v>
      </c>
      <c r="B116" s="78" t="s">
        <v>92</v>
      </c>
      <c r="C116" s="78" t="s">
        <v>25</v>
      </c>
      <c r="D116" s="78">
        <v>0.3004</v>
      </c>
      <c r="E116" s="7">
        <f t="shared" si="3"/>
        <v>2.2282882829421715</v>
      </c>
      <c r="F116" s="78">
        <v>0.71</v>
      </c>
      <c r="G116" s="78">
        <v>0.98</v>
      </c>
      <c r="H116" s="78">
        <v>-1.1100000000000001</v>
      </c>
      <c r="I116" s="78"/>
      <c r="J116" s="78"/>
      <c r="K116" s="78"/>
      <c r="L116" s="78"/>
      <c r="M116" s="78"/>
      <c r="N116" s="78"/>
      <c r="O116" s="78"/>
      <c r="P116" s="78"/>
      <c r="Q116" s="78"/>
      <c r="R116" s="1">
        <f t="shared" si="2"/>
        <v>0.56812176620000798</v>
      </c>
      <c r="S116" s="1">
        <v>0.56000000000000005</v>
      </c>
    </row>
    <row r="117" spans="1:19" x14ac:dyDescent="0.25">
      <c r="A117" s="78" t="s">
        <v>138</v>
      </c>
      <c r="B117" s="78" t="s">
        <v>92</v>
      </c>
      <c r="C117" s="78" t="s">
        <v>25</v>
      </c>
      <c r="D117" s="78">
        <v>5.21E-2</v>
      </c>
      <c r="E117" s="7">
        <f t="shared" si="3"/>
        <v>0.38646411298697447</v>
      </c>
      <c r="F117" s="78">
        <v>-1.37</v>
      </c>
      <c r="G117" s="78">
        <v>0.04</v>
      </c>
      <c r="H117" s="78">
        <v>1.55</v>
      </c>
      <c r="I117" s="78"/>
      <c r="J117" s="78"/>
      <c r="K117" s="78"/>
      <c r="L117" s="78"/>
      <c r="M117" s="78"/>
      <c r="N117" s="78"/>
      <c r="O117" s="78"/>
      <c r="P117" s="78"/>
      <c r="Q117" s="78"/>
      <c r="R117" s="1">
        <f t="shared" si="2"/>
        <v>0.19882850599999813</v>
      </c>
      <c r="S117" s="1">
        <v>0.19</v>
      </c>
    </row>
    <row r="118" spans="1:19" x14ac:dyDescent="0.25">
      <c r="A118" s="78" t="s">
        <v>139</v>
      </c>
      <c r="B118" s="78" t="s">
        <v>92</v>
      </c>
      <c r="C118" s="78" t="s">
        <v>53</v>
      </c>
      <c r="D118" s="78">
        <v>8.6999999999999994E-3</v>
      </c>
      <c r="E118" s="7">
        <f t="shared" si="3"/>
        <v>6.4534314452719344E-2</v>
      </c>
      <c r="F118" s="78">
        <v>-0.46</v>
      </c>
      <c r="G118" s="78">
        <v>-0.37</v>
      </c>
      <c r="H118" s="78">
        <v>1.63</v>
      </c>
      <c r="I118" s="78"/>
      <c r="J118" s="78"/>
      <c r="K118" s="78"/>
      <c r="L118" s="78"/>
      <c r="M118" s="78"/>
      <c r="N118" s="78"/>
      <c r="O118" s="78"/>
      <c r="P118" s="78"/>
      <c r="Q118" s="78"/>
      <c r="R118" s="1">
        <f t="shared" si="2"/>
        <v>0.78820074259998307</v>
      </c>
      <c r="S118" s="1">
        <v>0.8</v>
      </c>
    </row>
    <row r="119" spans="1:19" x14ac:dyDescent="0.25">
      <c r="A119" s="78" t="s">
        <v>140</v>
      </c>
      <c r="B119" s="78" t="s">
        <v>112</v>
      </c>
      <c r="C119" s="78" t="s">
        <v>25</v>
      </c>
      <c r="D119" s="78">
        <v>9.7000000000000003E-3</v>
      </c>
      <c r="E119" s="7">
        <f t="shared" si="3"/>
        <v>7.1952051746135365E-2</v>
      </c>
      <c r="F119" s="78">
        <v>2.2799999999999998</v>
      </c>
      <c r="G119" s="78">
        <v>0.64</v>
      </c>
      <c r="H119" s="78">
        <v>0.03</v>
      </c>
      <c r="I119" s="78"/>
      <c r="J119" s="78"/>
      <c r="K119" s="78"/>
      <c r="L119" s="78"/>
      <c r="M119" s="78"/>
      <c r="N119" s="78"/>
      <c r="O119" s="78"/>
      <c r="P119" s="78"/>
      <c r="Q119" s="78"/>
      <c r="R119" s="1">
        <f t="shared" si="2"/>
        <v>2.9654723775999798</v>
      </c>
      <c r="S119" s="1">
        <v>2.96</v>
      </c>
    </row>
    <row r="120" spans="1:19" x14ac:dyDescent="0.25">
      <c r="A120" s="78" t="s">
        <v>141</v>
      </c>
      <c r="B120" s="78" t="s">
        <v>90</v>
      </c>
      <c r="C120" s="78" t="s">
        <v>53</v>
      </c>
      <c r="D120" s="78">
        <v>0.10630000000000001</v>
      </c>
      <c r="E120" s="7">
        <f t="shared" si="3"/>
        <v>0.78850547429012252</v>
      </c>
      <c r="F120" s="78">
        <v>-0.15</v>
      </c>
      <c r="G120" s="78">
        <v>-0.24</v>
      </c>
      <c r="H120" s="78">
        <v>-1.48</v>
      </c>
      <c r="I120" s="78"/>
      <c r="J120" s="78"/>
      <c r="K120" s="78"/>
      <c r="L120" s="78"/>
      <c r="M120" s="78"/>
      <c r="N120" s="78"/>
      <c r="O120" s="78"/>
      <c r="P120" s="78"/>
      <c r="Q120" s="78"/>
      <c r="R120" s="1">
        <f t="shared" si="2"/>
        <v>-1.8638733279999826</v>
      </c>
      <c r="S120" s="1">
        <v>-1.86</v>
      </c>
    </row>
    <row r="121" spans="1:19" x14ac:dyDescent="0.25">
      <c r="A121" s="78" t="s">
        <v>142</v>
      </c>
      <c r="B121" s="78" t="s">
        <v>92</v>
      </c>
      <c r="C121" s="78" t="s">
        <v>53</v>
      </c>
      <c r="D121" s="78">
        <v>8.8000000000000005E-3</v>
      </c>
      <c r="E121" s="7">
        <f t="shared" si="3"/>
        <v>6.527608818206096E-2</v>
      </c>
      <c r="F121" s="78">
        <v>2.9</v>
      </c>
      <c r="G121" s="78">
        <v>-0.34</v>
      </c>
      <c r="H121" s="78">
        <v>-0.52</v>
      </c>
      <c r="I121" s="78"/>
      <c r="J121" s="78"/>
      <c r="K121" s="78"/>
      <c r="L121" s="78"/>
      <c r="M121" s="78"/>
      <c r="N121" s="78"/>
      <c r="O121" s="78"/>
      <c r="P121" s="78"/>
      <c r="Q121" s="78"/>
      <c r="R121" s="1">
        <f t="shared" si="2"/>
        <v>2.0168792719999971</v>
      </c>
      <c r="S121" s="1">
        <v>2.02</v>
      </c>
    </row>
    <row r="122" spans="1:19" x14ac:dyDescent="0.25">
      <c r="A122" s="31" t="s">
        <v>143</v>
      </c>
      <c r="B122" s="31"/>
      <c r="C122" s="31"/>
      <c r="D122" s="31">
        <v>1.1254</v>
      </c>
      <c r="E122" s="33">
        <f t="shared" si="3"/>
        <v>8.3479215500103834</v>
      </c>
      <c r="F122" s="31">
        <v>0.44</v>
      </c>
      <c r="G122" s="31">
        <v>1.22</v>
      </c>
      <c r="H122" s="31">
        <v>1.74</v>
      </c>
      <c r="I122" s="31"/>
      <c r="J122" s="31"/>
      <c r="K122" s="31"/>
      <c r="L122" s="31"/>
      <c r="M122" s="31"/>
      <c r="N122" s="31"/>
      <c r="O122" s="31"/>
      <c r="P122" s="31"/>
      <c r="Q122" s="31"/>
      <c r="R122" s="32">
        <f t="shared" si="2"/>
        <v>3.4343454032000125</v>
      </c>
      <c r="S122" s="32">
        <v>3.44</v>
      </c>
    </row>
    <row r="123" spans="1:19" x14ac:dyDescent="0.25">
      <c r="A123" s="78" t="s">
        <v>144</v>
      </c>
      <c r="B123" s="78" t="s">
        <v>145</v>
      </c>
      <c r="C123" s="78" t="s">
        <v>304</v>
      </c>
      <c r="D123" s="78">
        <v>0.33879999999999999</v>
      </c>
      <c r="E123" s="7">
        <f t="shared" si="3"/>
        <v>2.5131293950093463</v>
      </c>
      <c r="F123" s="78">
        <v>0.59</v>
      </c>
      <c r="G123" s="78">
        <v>1.27</v>
      </c>
      <c r="H123" s="78">
        <v>0.77</v>
      </c>
      <c r="I123" s="78"/>
      <c r="J123" s="78"/>
      <c r="K123" s="78"/>
      <c r="L123" s="78"/>
      <c r="M123" s="78"/>
      <c r="N123" s="78"/>
      <c r="O123" s="78"/>
      <c r="P123" s="78"/>
      <c r="Q123" s="78"/>
      <c r="R123" s="1">
        <f t="shared" si="2"/>
        <v>2.6518726960999999</v>
      </c>
      <c r="S123" s="1">
        <v>2.65</v>
      </c>
    </row>
    <row r="124" spans="1:19" x14ac:dyDescent="0.25">
      <c r="A124" s="78" t="s">
        <v>146</v>
      </c>
      <c r="B124" s="78" t="s">
        <v>145</v>
      </c>
      <c r="C124" s="78" t="s">
        <v>304</v>
      </c>
      <c r="D124" s="78">
        <v>0.56140000000000001</v>
      </c>
      <c r="E124" s="7">
        <f t="shared" si="3"/>
        <v>4.1643177165237519</v>
      </c>
      <c r="F124" s="78">
        <v>1.34</v>
      </c>
      <c r="G124" s="78">
        <v>0.67</v>
      </c>
      <c r="H124" s="78">
        <v>1.0900000000000001</v>
      </c>
      <c r="I124" s="78"/>
      <c r="J124" s="78"/>
      <c r="K124" s="78"/>
      <c r="L124" s="78"/>
      <c r="M124" s="78"/>
      <c r="N124" s="78"/>
      <c r="O124" s="78"/>
      <c r="P124" s="78"/>
      <c r="Q124" s="78"/>
      <c r="R124" s="1">
        <f t="shared" si="2"/>
        <v>3.1309848601999875</v>
      </c>
      <c r="S124" s="1">
        <v>3.14</v>
      </c>
    </row>
    <row r="125" spans="1:19" x14ac:dyDescent="0.25">
      <c r="A125" s="78" t="s">
        <v>147</v>
      </c>
      <c r="B125" s="78" t="s">
        <v>148</v>
      </c>
      <c r="C125" s="78" t="s">
        <v>6</v>
      </c>
      <c r="D125" s="78">
        <v>0.22520000000000001</v>
      </c>
      <c r="E125" s="7">
        <f t="shared" si="3"/>
        <v>1.6704744384772869</v>
      </c>
      <c r="F125" s="78">
        <v>-1.81</v>
      </c>
      <c r="G125" s="78">
        <v>2.4300000000000002</v>
      </c>
      <c r="H125" s="78">
        <v>4.59</v>
      </c>
      <c r="I125" s="78"/>
      <c r="J125" s="78"/>
      <c r="K125" s="78"/>
      <c r="L125" s="78"/>
      <c r="M125" s="78"/>
      <c r="N125" s="78"/>
      <c r="O125" s="78"/>
      <c r="P125" s="78"/>
      <c r="Q125" s="78"/>
      <c r="R125" s="1">
        <f t="shared" si="2"/>
        <v>5.1924561802999989</v>
      </c>
      <c r="S125" s="1">
        <v>5.19</v>
      </c>
    </row>
    <row r="126" spans="1:19" x14ac:dyDescent="0.25">
      <c r="A126" s="31" t="s">
        <v>149</v>
      </c>
      <c r="B126" s="31"/>
      <c r="C126" s="31"/>
      <c r="D126" s="31">
        <v>1.5718000000000001</v>
      </c>
      <c r="E126" s="33">
        <f t="shared" si="3"/>
        <v>11.659199477791296</v>
      </c>
      <c r="F126" s="31">
        <v>0.56000000000000005</v>
      </c>
      <c r="G126" s="31">
        <v>1.21</v>
      </c>
      <c r="H126" s="31">
        <v>0.74</v>
      </c>
      <c r="I126" s="31"/>
      <c r="J126" s="31"/>
      <c r="K126" s="31"/>
      <c r="L126" s="31"/>
      <c r="M126" s="31"/>
      <c r="N126" s="31"/>
      <c r="O126" s="31"/>
      <c r="P126" s="31"/>
      <c r="Q126" s="31"/>
      <c r="R126" s="32">
        <f t="shared" si="2"/>
        <v>2.5299241424000058</v>
      </c>
      <c r="S126" s="32">
        <v>2.52</v>
      </c>
    </row>
    <row r="127" spans="1:19" x14ac:dyDescent="0.25">
      <c r="A127" s="78" t="s">
        <v>150</v>
      </c>
      <c r="B127" s="78" t="s">
        <v>151</v>
      </c>
      <c r="C127" s="78" t="s">
        <v>304</v>
      </c>
      <c r="D127" s="78">
        <v>0.61709999999999998</v>
      </c>
      <c r="E127" s="7">
        <f t="shared" si="3"/>
        <v>4.5774856837670237</v>
      </c>
      <c r="F127" s="78">
        <v>0.71</v>
      </c>
      <c r="G127" s="78">
        <v>3.49</v>
      </c>
      <c r="H127" s="78">
        <v>2.63</v>
      </c>
      <c r="I127" s="78"/>
      <c r="J127" s="78"/>
      <c r="K127" s="78"/>
      <c r="L127" s="78"/>
      <c r="M127" s="78"/>
      <c r="N127" s="78"/>
      <c r="O127" s="78"/>
      <c r="P127" s="78"/>
      <c r="Q127" s="78"/>
      <c r="R127" s="1">
        <f t="shared" si="2"/>
        <v>6.9658906876999964</v>
      </c>
      <c r="S127" s="1">
        <v>6.96</v>
      </c>
    </row>
    <row r="128" spans="1:19" x14ac:dyDescent="0.25">
      <c r="A128" s="78" t="s">
        <v>152</v>
      </c>
      <c r="B128" s="78" t="s">
        <v>151</v>
      </c>
      <c r="C128" s="78" t="s">
        <v>53</v>
      </c>
      <c r="D128" s="78">
        <v>1.9300000000000001E-2</v>
      </c>
      <c r="E128" s="7">
        <f t="shared" si="3"/>
        <v>0.14316232976292914</v>
      </c>
      <c r="F128" s="78">
        <v>1.72</v>
      </c>
      <c r="G128" s="78">
        <v>0.23</v>
      </c>
      <c r="H128" s="78">
        <v>-1.18</v>
      </c>
      <c r="I128" s="78"/>
      <c r="J128" s="78"/>
      <c r="K128" s="78"/>
      <c r="L128" s="78"/>
      <c r="M128" s="78"/>
      <c r="N128" s="78"/>
      <c r="O128" s="78"/>
      <c r="P128" s="78"/>
      <c r="Q128" s="78"/>
      <c r="R128" s="1">
        <f t="shared" si="2"/>
        <v>0.75089931920000197</v>
      </c>
      <c r="S128" s="1">
        <v>0.75</v>
      </c>
    </row>
    <row r="129" spans="1:19" x14ac:dyDescent="0.25">
      <c r="A129" s="78" t="s">
        <v>153</v>
      </c>
      <c r="B129" s="78" t="s">
        <v>151</v>
      </c>
      <c r="C129" s="78" t="s">
        <v>304</v>
      </c>
      <c r="D129" s="78">
        <v>0.18290000000000001</v>
      </c>
      <c r="E129" s="7">
        <f t="shared" si="3"/>
        <v>1.3567041509657896</v>
      </c>
      <c r="F129" s="78">
        <v>-0.48</v>
      </c>
      <c r="G129" s="78">
        <v>0.22</v>
      </c>
      <c r="H129" s="78">
        <v>0.15</v>
      </c>
      <c r="I129" s="78"/>
      <c r="J129" s="78"/>
      <c r="K129" s="78"/>
      <c r="L129" s="78"/>
      <c r="M129" s="78"/>
      <c r="N129" s="78"/>
      <c r="O129" s="78"/>
      <c r="P129" s="78"/>
      <c r="Q129" s="78"/>
      <c r="R129" s="1">
        <f t="shared" si="2"/>
        <v>-0.11144758400000399</v>
      </c>
      <c r="S129" s="1">
        <v>-0.11</v>
      </c>
    </row>
    <row r="130" spans="1:19" x14ac:dyDescent="0.25">
      <c r="A130" s="78" t="s">
        <v>154</v>
      </c>
      <c r="B130" s="78" t="s">
        <v>151</v>
      </c>
      <c r="C130" s="78" t="s">
        <v>53</v>
      </c>
      <c r="D130" s="78">
        <v>0.48549999999999999</v>
      </c>
      <c r="E130" s="7">
        <f t="shared" si="3"/>
        <v>3.6013114559534758</v>
      </c>
      <c r="F130" s="78">
        <v>0.95</v>
      </c>
      <c r="G130" s="78">
        <v>-0.62</v>
      </c>
      <c r="H130" s="78">
        <v>-0.94</v>
      </c>
      <c r="I130" s="78"/>
      <c r="J130" s="78"/>
      <c r="K130" s="78"/>
      <c r="L130" s="78"/>
      <c r="M130" s="78"/>
      <c r="N130" s="78"/>
      <c r="O130" s="78"/>
      <c r="P130" s="78"/>
      <c r="Q130" s="78"/>
      <c r="R130" s="1">
        <f t="shared" si="2"/>
        <v>-0.61893663399999355</v>
      </c>
      <c r="S130" s="1">
        <v>-0.62</v>
      </c>
    </row>
    <row r="131" spans="1:19" x14ac:dyDescent="0.25">
      <c r="A131" s="78" t="s">
        <v>155</v>
      </c>
      <c r="B131" s="78" t="s">
        <v>151</v>
      </c>
      <c r="C131" s="78" t="s">
        <v>53</v>
      </c>
      <c r="D131" s="78">
        <v>0.14899999999999999</v>
      </c>
      <c r="E131" s="7">
        <f t="shared" si="3"/>
        <v>1.1052428567189865</v>
      </c>
      <c r="F131" s="78">
        <v>0.39</v>
      </c>
      <c r="G131" s="78">
        <v>-0.19</v>
      </c>
      <c r="H131" s="78">
        <v>-0.41</v>
      </c>
      <c r="I131" s="78"/>
      <c r="J131" s="78"/>
      <c r="K131" s="78"/>
      <c r="L131" s="78"/>
      <c r="M131" s="78"/>
      <c r="N131" s="78"/>
      <c r="O131" s="78"/>
      <c r="P131" s="78"/>
      <c r="Q131" s="78"/>
      <c r="R131" s="1">
        <f t="shared" ref="R131:R190" si="4">(100*(1+F131/100)*(1+G131/100)*(1+H131/100)*(1+I131/100)*(1+J131/100)*(1+K131/100)*(1+L131/100)*(1+M131/100)*(1+N131/100)*(1+O131/100)*(1+P131/100)*(1+Q131/100))-100</f>
        <v>-0.21155796189999876</v>
      </c>
      <c r="S131" s="1">
        <v>-0.22</v>
      </c>
    </row>
    <row r="132" spans="1:19" x14ac:dyDescent="0.25">
      <c r="A132" s="78" t="s">
        <v>156</v>
      </c>
      <c r="B132" s="78" t="s">
        <v>151</v>
      </c>
      <c r="C132" s="78" t="s">
        <v>53</v>
      </c>
      <c r="D132" s="78">
        <v>4.9000000000000002E-2</v>
      </c>
      <c r="E132" s="7">
        <f t="shared" si="3"/>
        <v>0.36346912737738485</v>
      </c>
      <c r="F132" s="78">
        <v>-0.38</v>
      </c>
      <c r="G132" s="78">
        <v>-0.32</v>
      </c>
      <c r="H132" s="78">
        <v>0.68</v>
      </c>
      <c r="I132" s="78"/>
      <c r="J132" s="78"/>
      <c r="K132" s="78"/>
      <c r="L132" s="78"/>
      <c r="M132" s="78"/>
      <c r="N132" s="78"/>
      <c r="O132" s="78"/>
      <c r="P132" s="78"/>
      <c r="Q132" s="78"/>
      <c r="R132" s="1">
        <f t="shared" si="4"/>
        <v>-2.3535731199999077E-2</v>
      </c>
      <c r="S132" s="1">
        <v>-0.02</v>
      </c>
    </row>
    <row r="133" spans="1:19" x14ac:dyDescent="0.25">
      <c r="A133" s="78" t="s">
        <v>157</v>
      </c>
      <c r="B133" s="78" t="s">
        <v>151</v>
      </c>
      <c r="C133" s="78" t="s">
        <v>44</v>
      </c>
      <c r="D133" s="78">
        <v>5.8500000000000003E-2</v>
      </c>
      <c r="E133" s="7">
        <f t="shared" si="3"/>
        <v>0.43393763166483695</v>
      </c>
      <c r="F133" s="78">
        <v>7.0000000000000007E-2</v>
      </c>
      <c r="G133" s="78">
        <v>1.63</v>
      </c>
      <c r="H133" s="78">
        <v>0.92</v>
      </c>
      <c r="I133" s="78"/>
      <c r="J133" s="78"/>
      <c r="K133" s="78"/>
      <c r="L133" s="78"/>
      <c r="M133" s="78"/>
      <c r="N133" s="78"/>
      <c r="O133" s="78"/>
      <c r="P133" s="78"/>
      <c r="Q133" s="78"/>
      <c r="R133" s="1">
        <f t="shared" si="4"/>
        <v>2.6367914972000079</v>
      </c>
      <c r="S133" s="1">
        <v>2.62</v>
      </c>
    </row>
    <row r="134" spans="1:19" x14ac:dyDescent="0.25">
      <c r="A134" s="78" t="s">
        <v>158</v>
      </c>
      <c r="B134" s="78" t="s">
        <v>151</v>
      </c>
      <c r="C134" s="78" t="s">
        <v>25</v>
      </c>
      <c r="D134" s="78">
        <v>1.0500000000000001E-2</v>
      </c>
      <c r="E134" s="7">
        <f t="shared" ref="E134:E179" si="5">D134/$D$4*100</f>
        <v>7.7886241580868182E-2</v>
      </c>
      <c r="F134" s="78">
        <v>-0.63</v>
      </c>
      <c r="G134" s="78">
        <v>1.83</v>
      </c>
      <c r="H134" s="78">
        <v>-1.6</v>
      </c>
      <c r="I134" s="78"/>
      <c r="J134" s="78"/>
      <c r="K134" s="78"/>
      <c r="L134" s="78"/>
      <c r="M134" s="78"/>
      <c r="N134" s="78"/>
      <c r="O134" s="78"/>
      <c r="P134" s="78"/>
      <c r="Q134" s="78"/>
      <c r="R134" s="1">
        <f t="shared" si="4"/>
        <v>-0.43054453599999931</v>
      </c>
      <c r="S134" s="1">
        <v>-0.43</v>
      </c>
    </row>
    <row r="135" spans="1:19" x14ac:dyDescent="0.25">
      <c r="A135" s="31" t="s">
        <v>159</v>
      </c>
      <c r="B135" s="31"/>
      <c r="C135" s="31"/>
      <c r="D135" s="31">
        <v>1.5646</v>
      </c>
      <c r="E135" s="33">
        <f t="shared" si="5"/>
        <v>11.605791769278699</v>
      </c>
      <c r="F135" s="31">
        <v>-0.06</v>
      </c>
      <c r="G135" s="31">
        <v>0.27</v>
      </c>
      <c r="H135" s="31">
        <v>0.26</v>
      </c>
      <c r="I135" s="31"/>
      <c r="J135" s="31"/>
      <c r="K135" s="31"/>
      <c r="L135" s="31"/>
      <c r="M135" s="31"/>
      <c r="N135" s="31"/>
      <c r="O135" s="31"/>
      <c r="P135" s="31"/>
      <c r="Q135" s="31"/>
      <c r="R135" s="32">
        <f t="shared" si="4"/>
        <v>0.47038357879998216</v>
      </c>
      <c r="S135" s="32">
        <v>0.46</v>
      </c>
    </row>
    <row r="136" spans="1:19" x14ac:dyDescent="0.25">
      <c r="A136" s="78" t="s">
        <v>160</v>
      </c>
      <c r="B136" s="78" t="s">
        <v>17</v>
      </c>
      <c r="C136" s="78" t="s">
        <v>25</v>
      </c>
      <c r="D136" s="78">
        <v>0.42909999999999998</v>
      </c>
      <c r="E136" s="7">
        <f t="shared" si="5"/>
        <v>3.1829510726048129</v>
      </c>
      <c r="F136" s="78">
        <v>-0.01</v>
      </c>
      <c r="G136" s="78">
        <v>-0.18</v>
      </c>
      <c r="H136" s="78">
        <v>-0.68</v>
      </c>
      <c r="I136" s="78"/>
      <c r="J136" s="78"/>
      <c r="K136" s="78"/>
      <c r="L136" s="78"/>
      <c r="M136" s="78"/>
      <c r="N136" s="78"/>
      <c r="O136" s="78"/>
      <c r="P136" s="78"/>
      <c r="Q136" s="78"/>
      <c r="R136" s="1">
        <f t="shared" si="4"/>
        <v>-0.86869012239999677</v>
      </c>
      <c r="S136" s="1">
        <v>-0.87</v>
      </c>
    </row>
    <row r="137" spans="1:19" x14ac:dyDescent="0.25">
      <c r="A137" s="78" t="s">
        <v>161</v>
      </c>
      <c r="B137" s="78" t="s">
        <v>17</v>
      </c>
      <c r="C137" s="78" t="s">
        <v>25</v>
      </c>
      <c r="D137" s="78">
        <v>0.7944</v>
      </c>
      <c r="E137" s="7">
        <f t="shared" si="5"/>
        <v>5.8926505058896836</v>
      </c>
      <c r="F137" s="78">
        <v>-0.34</v>
      </c>
      <c r="G137" s="78">
        <v>0.56000000000000005</v>
      </c>
      <c r="H137" s="78">
        <v>0.63</v>
      </c>
      <c r="I137" s="78"/>
      <c r="J137" s="78"/>
      <c r="K137" s="78"/>
      <c r="L137" s="78"/>
      <c r="M137" s="78"/>
      <c r="N137" s="78"/>
      <c r="O137" s="78"/>
      <c r="P137" s="78"/>
      <c r="Q137" s="78"/>
      <c r="R137" s="1">
        <f t="shared" si="4"/>
        <v>0.84947000480001122</v>
      </c>
      <c r="S137" s="1">
        <v>0.85</v>
      </c>
    </row>
    <row r="138" spans="1:19" x14ac:dyDescent="0.25">
      <c r="A138" s="78" t="s">
        <v>162</v>
      </c>
      <c r="B138" s="78" t="s">
        <v>17</v>
      </c>
      <c r="C138" s="78" t="s">
        <v>25</v>
      </c>
      <c r="D138" s="78">
        <v>8.4500000000000006E-2</v>
      </c>
      <c r="E138" s="7">
        <f t="shared" si="5"/>
        <v>0.6267988012936534</v>
      </c>
      <c r="F138" s="78">
        <v>0.05</v>
      </c>
      <c r="G138" s="78">
        <v>0.25</v>
      </c>
      <c r="H138" s="78">
        <v>1.37</v>
      </c>
      <c r="I138" s="78"/>
      <c r="J138" s="78"/>
      <c r="K138" s="78"/>
      <c r="L138" s="78"/>
      <c r="M138" s="78"/>
      <c r="N138" s="78"/>
      <c r="O138" s="78"/>
      <c r="P138" s="78"/>
      <c r="Q138" s="78"/>
      <c r="R138" s="1">
        <f t="shared" si="4"/>
        <v>1.6742367125000044</v>
      </c>
      <c r="S138" s="1">
        <v>1.67</v>
      </c>
    </row>
    <row r="139" spans="1:19" x14ac:dyDescent="0.25">
      <c r="A139" s="78" t="s">
        <v>163</v>
      </c>
      <c r="B139" s="78" t="s">
        <v>17</v>
      </c>
      <c r="C139" s="78" t="s">
        <v>25</v>
      </c>
      <c r="D139" s="78">
        <v>9.3399999999999997E-2</v>
      </c>
      <c r="E139" s="7">
        <f t="shared" si="5"/>
        <v>0.69281666320505586</v>
      </c>
      <c r="F139" s="78">
        <v>1.1299999999999999</v>
      </c>
      <c r="G139" s="78">
        <v>-0.3</v>
      </c>
      <c r="H139" s="78">
        <v>0.34</v>
      </c>
      <c r="I139" s="78"/>
      <c r="J139" s="78"/>
      <c r="K139" s="78"/>
      <c r="L139" s="78"/>
      <c r="M139" s="78"/>
      <c r="N139" s="78"/>
      <c r="O139" s="78"/>
      <c r="P139" s="78"/>
      <c r="Q139" s="78"/>
      <c r="R139" s="1">
        <f t="shared" si="4"/>
        <v>1.169420474000006</v>
      </c>
      <c r="S139" s="1">
        <v>1.17</v>
      </c>
    </row>
    <row r="140" spans="1:19" x14ac:dyDescent="0.25">
      <c r="A140" s="78" t="s">
        <v>164</v>
      </c>
      <c r="B140" s="78" t="s">
        <v>17</v>
      </c>
      <c r="C140" s="78" t="s">
        <v>25</v>
      </c>
      <c r="D140" s="78">
        <v>0.1363</v>
      </c>
      <c r="E140" s="7">
        <f t="shared" si="5"/>
        <v>1.011037593092603</v>
      </c>
      <c r="F140" s="78">
        <v>0.28000000000000003</v>
      </c>
      <c r="G140" s="78">
        <v>0.39</v>
      </c>
      <c r="H140" s="78">
        <v>0.78</v>
      </c>
      <c r="I140" s="78"/>
      <c r="J140" s="78"/>
      <c r="K140" s="78"/>
      <c r="L140" s="78"/>
      <c r="M140" s="78"/>
      <c r="N140" s="78"/>
      <c r="O140" s="78"/>
      <c r="P140" s="78"/>
      <c r="Q140" s="78"/>
      <c r="R140" s="1">
        <f t="shared" si="4"/>
        <v>1.4563265175999902</v>
      </c>
      <c r="S140" s="1">
        <v>1.46</v>
      </c>
    </row>
    <row r="141" spans="1:19" x14ac:dyDescent="0.25">
      <c r="A141" s="78" t="s">
        <v>165</v>
      </c>
      <c r="B141" s="78" t="s">
        <v>22</v>
      </c>
      <c r="C141" s="78" t="s">
        <v>25</v>
      </c>
      <c r="D141" s="78">
        <v>2.69E-2</v>
      </c>
      <c r="E141" s="7">
        <f t="shared" si="5"/>
        <v>0.19953713319289085</v>
      </c>
      <c r="F141" s="78">
        <v>0.39</v>
      </c>
      <c r="G141" s="78">
        <v>0.92</v>
      </c>
      <c r="H141" s="78">
        <v>-1.56</v>
      </c>
      <c r="I141" s="78"/>
      <c r="J141" s="78"/>
      <c r="K141" s="78"/>
      <c r="L141" s="78"/>
      <c r="M141" s="78"/>
      <c r="N141" s="78"/>
      <c r="O141" s="78"/>
      <c r="P141" s="78"/>
      <c r="Q141" s="78"/>
      <c r="R141" s="1">
        <f t="shared" si="4"/>
        <v>-0.26690397279998024</v>
      </c>
      <c r="S141" s="1">
        <v>-0.27</v>
      </c>
    </row>
    <row r="142" spans="1:19" x14ac:dyDescent="0.25">
      <c r="A142" s="31" t="s">
        <v>166</v>
      </c>
      <c r="B142" s="31"/>
      <c r="C142" s="31"/>
      <c r="D142" s="31">
        <v>0.32890000000000003</v>
      </c>
      <c r="E142" s="33">
        <f t="shared" si="5"/>
        <v>2.4396937958045282</v>
      </c>
      <c r="F142" s="31">
        <v>2.11</v>
      </c>
      <c r="G142" s="31">
        <v>-0.18</v>
      </c>
      <c r="H142" s="31">
        <v>-0.97</v>
      </c>
      <c r="I142" s="31"/>
      <c r="J142" s="31"/>
      <c r="K142" s="31"/>
      <c r="L142" s="31"/>
      <c r="M142" s="31"/>
      <c r="N142" s="31"/>
      <c r="O142" s="31"/>
      <c r="P142" s="31"/>
      <c r="Q142" s="31"/>
      <c r="R142" s="32">
        <f t="shared" si="4"/>
        <v>0.93751784059998045</v>
      </c>
      <c r="S142" s="32">
        <v>0.94</v>
      </c>
    </row>
    <row r="143" spans="1:19" x14ac:dyDescent="0.25">
      <c r="A143" s="78" t="s">
        <v>167</v>
      </c>
      <c r="B143" s="78" t="s">
        <v>168</v>
      </c>
      <c r="C143" s="78" t="s">
        <v>44</v>
      </c>
      <c r="D143" s="78">
        <v>0.17760000000000001</v>
      </c>
      <c r="E143" s="7">
        <f t="shared" si="5"/>
        <v>1.3173901433106845</v>
      </c>
      <c r="F143" s="78">
        <v>2.84</v>
      </c>
      <c r="G143" s="78">
        <v>-1.06</v>
      </c>
      <c r="H143" s="78">
        <v>-2.75</v>
      </c>
      <c r="I143" s="78"/>
      <c r="J143" s="78"/>
      <c r="K143" s="78"/>
      <c r="L143" s="78"/>
      <c r="M143" s="78"/>
      <c r="N143" s="78"/>
      <c r="O143" s="78"/>
      <c r="P143" s="78"/>
      <c r="Q143" s="78"/>
      <c r="R143" s="1">
        <f t="shared" si="4"/>
        <v>-1.048226139999997</v>
      </c>
      <c r="S143" s="1">
        <v>-1.05</v>
      </c>
    </row>
    <row r="144" spans="1:19" x14ac:dyDescent="0.25">
      <c r="A144" s="78" t="s">
        <v>169</v>
      </c>
      <c r="B144" s="78" t="s">
        <v>28</v>
      </c>
      <c r="C144" s="78" t="s">
        <v>44</v>
      </c>
      <c r="D144" s="78">
        <v>6.1100000000000002E-2</v>
      </c>
      <c r="E144" s="7">
        <f t="shared" si="5"/>
        <v>0.45322374862771864</v>
      </c>
      <c r="F144" s="78">
        <v>4.04</v>
      </c>
      <c r="G144" s="78">
        <v>2.23</v>
      </c>
      <c r="H144" s="78">
        <v>3.68</v>
      </c>
      <c r="I144" s="78"/>
      <c r="J144" s="78"/>
      <c r="K144" s="78"/>
      <c r="L144" s="78"/>
      <c r="M144" s="78"/>
      <c r="N144" s="78"/>
      <c r="O144" s="78"/>
      <c r="P144" s="78"/>
      <c r="Q144" s="78"/>
      <c r="R144" s="1">
        <f t="shared" si="4"/>
        <v>10.274143385599984</v>
      </c>
      <c r="S144" s="1">
        <v>10.28</v>
      </c>
    </row>
    <row r="145" spans="1:19" x14ac:dyDescent="0.25">
      <c r="A145" s="78" t="s">
        <v>170</v>
      </c>
      <c r="B145" s="78" t="s">
        <v>168</v>
      </c>
      <c r="C145" s="78" t="s">
        <v>44</v>
      </c>
      <c r="D145" s="78">
        <v>9.0200000000000002E-2</v>
      </c>
      <c r="E145" s="7">
        <f t="shared" si="5"/>
        <v>0.6690799038661247</v>
      </c>
      <c r="F145" s="78">
        <v>-0.94</v>
      </c>
      <c r="G145" s="78">
        <v>-0.33</v>
      </c>
      <c r="H145" s="78">
        <v>-1.19</v>
      </c>
      <c r="I145" s="78"/>
      <c r="J145" s="78"/>
      <c r="K145" s="78"/>
      <c r="L145" s="78"/>
      <c r="M145" s="78"/>
      <c r="N145" s="78"/>
      <c r="O145" s="78"/>
      <c r="P145" s="78"/>
      <c r="Q145" s="78"/>
      <c r="R145" s="1">
        <f t="shared" si="4"/>
        <v>-2.4418219137999984</v>
      </c>
      <c r="S145" s="1">
        <v>-2.4500000000000002</v>
      </c>
    </row>
    <row r="146" spans="1:19" x14ac:dyDescent="0.25">
      <c r="A146" s="31" t="s">
        <v>171</v>
      </c>
      <c r="B146" s="31"/>
      <c r="C146" s="31"/>
      <c r="D146" s="31">
        <v>1.5626</v>
      </c>
      <c r="E146" s="33">
        <f t="shared" si="5"/>
        <v>11.590956294691868</v>
      </c>
      <c r="F146" s="31">
        <v>1.01</v>
      </c>
      <c r="G146" s="31">
        <v>0.61</v>
      </c>
      <c r="H146" s="31">
        <v>1.55</v>
      </c>
      <c r="I146" s="31"/>
      <c r="J146" s="31"/>
      <c r="K146" s="31"/>
      <c r="L146" s="31"/>
      <c r="M146" s="31"/>
      <c r="N146" s="31"/>
      <c r="O146" s="31"/>
      <c r="P146" s="31"/>
      <c r="Q146" s="31"/>
      <c r="R146" s="32">
        <f t="shared" si="4"/>
        <v>3.201366495500011</v>
      </c>
      <c r="S146" s="32">
        <v>3.21</v>
      </c>
    </row>
    <row r="147" spans="1:19" x14ac:dyDescent="0.25">
      <c r="A147" s="78" t="s">
        <v>172</v>
      </c>
      <c r="B147" s="78" t="s">
        <v>67</v>
      </c>
      <c r="C147" s="78" t="s">
        <v>25</v>
      </c>
      <c r="D147" s="78">
        <v>0.12620000000000001</v>
      </c>
      <c r="E147" s="7">
        <f t="shared" si="5"/>
        <v>0.93611844642910136</v>
      </c>
      <c r="F147" s="78">
        <v>-0.03</v>
      </c>
      <c r="G147" s="78">
        <v>0.46</v>
      </c>
      <c r="H147" s="78">
        <v>1.62</v>
      </c>
      <c r="I147" s="78"/>
      <c r="J147" s="78"/>
      <c r="K147" s="78"/>
      <c r="L147" s="78"/>
      <c r="M147" s="78"/>
      <c r="N147" s="78"/>
      <c r="O147" s="78"/>
      <c r="P147" s="78"/>
      <c r="Q147" s="78"/>
      <c r="R147" s="1">
        <f t="shared" si="4"/>
        <v>2.0568257643999885</v>
      </c>
      <c r="S147" s="1">
        <v>2.06</v>
      </c>
    </row>
    <row r="148" spans="1:19" x14ac:dyDescent="0.25">
      <c r="A148" s="78" t="s">
        <v>173</v>
      </c>
      <c r="B148" s="78" t="s">
        <v>67</v>
      </c>
      <c r="C148" s="78" t="s">
        <v>25</v>
      </c>
      <c r="D148" s="78">
        <v>1.32E-2</v>
      </c>
      <c r="E148" s="7">
        <f t="shared" si="5"/>
        <v>9.7914132273091425E-2</v>
      </c>
      <c r="F148" s="78">
        <v>0.86</v>
      </c>
      <c r="G148" s="78">
        <v>0.65</v>
      </c>
      <c r="H148" s="78">
        <v>2.29</v>
      </c>
      <c r="I148" s="78"/>
      <c r="J148" s="78"/>
      <c r="K148" s="78"/>
      <c r="L148" s="78"/>
      <c r="M148" s="78"/>
      <c r="N148" s="78"/>
      <c r="O148" s="78"/>
      <c r="P148" s="78"/>
      <c r="Q148" s="78"/>
      <c r="R148" s="1">
        <f t="shared" si="4"/>
        <v>3.8402970109999757</v>
      </c>
      <c r="S148" s="1">
        <v>3.85</v>
      </c>
    </row>
    <row r="149" spans="1:19" x14ac:dyDescent="0.25">
      <c r="A149" s="78" t="s">
        <v>174</v>
      </c>
      <c r="B149" s="78" t="s">
        <v>67</v>
      </c>
      <c r="C149" s="78" t="s">
        <v>304</v>
      </c>
      <c r="D149" s="78">
        <v>5.21E-2</v>
      </c>
      <c r="E149" s="7">
        <f t="shared" si="5"/>
        <v>0.38646411298697447</v>
      </c>
      <c r="F149" s="78">
        <v>14.96</v>
      </c>
      <c r="G149" s="78">
        <v>13.04</v>
      </c>
      <c r="H149" s="78">
        <v>14.2</v>
      </c>
      <c r="I149" s="78"/>
      <c r="J149" s="78"/>
      <c r="K149" s="78"/>
      <c r="L149" s="78"/>
      <c r="M149" s="78"/>
      <c r="N149" s="78"/>
      <c r="O149" s="78"/>
      <c r="P149" s="78"/>
      <c r="Q149" s="78"/>
      <c r="R149" s="1">
        <f t="shared" si="4"/>
        <v>48.403795327999973</v>
      </c>
      <c r="S149" s="1">
        <v>48.4</v>
      </c>
    </row>
    <row r="150" spans="1:19" x14ac:dyDescent="0.25">
      <c r="A150" s="78" t="s">
        <v>175</v>
      </c>
      <c r="B150" s="78" t="s">
        <v>176</v>
      </c>
      <c r="C150" s="78" t="s">
        <v>304</v>
      </c>
      <c r="D150" s="78">
        <v>0.28389999999999999</v>
      </c>
      <c r="E150" s="7">
        <f t="shared" si="5"/>
        <v>2.1058956176008068</v>
      </c>
      <c r="F150" s="78">
        <v>0.8</v>
      </c>
      <c r="G150" s="78">
        <v>0.21</v>
      </c>
      <c r="H150" s="78">
        <v>1.08</v>
      </c>
      <c r="I150" s="78"/>
      <c r="J150" s="78"/>
      <c r="K150" s="78"/>
      <c r="L150" s="78"/>
      <c r="M150" s="78"/>
      <c r="N150" s="78"/>
      <c r="O150" s="78"/>
      <c r="P150" s="78"/>
      <c r="Q150" s="78"/>
      <c r="R150" s="1">
        <f t="shared" si="4"/>
        <v>2.1026061439999921</v>
      </c>
      <c r="S150" s="1">
        <v>2.11</v>
      </c>
    </row>
    <row r="151" spans="1:19" x14ac:dyDescent="0.25">
      <c r="A151" s="78" t="s">
        <v>177</v>
      </c>
      <c r="B151" s="78" t="s">
        <v>176</v>
      </c>
      <c r="C151" s="78" t="s">
        <v>304</v>
      </c>
      <c r="D151" s="78">
        <v>8.0999999999999996E-3</v>
      </c>
      <c r="E151" s="7">
        <f t="shared" si="5"/>
        <v>6.0083672076669731E-2</v>
      </c>
      <c r="F151" s="78">
        <v>2.88</v>
      </c>
      <c r="G151" s="78">
        <v>0.08</v>
      </c>
      <c r="H151" s="78">
        <v>0.38</v>
      </c>
      <c r="I151" s="78"/>
      <c r="J151" s="78"/>
      <c r="K151" s="78"/>
      <c r="L151" s="78"/>
      <c r="M151" s="78"/>
      <c r="N151" s="78"/>
      <c r="O151" s="78"/>
      <c r="P151" s="78"/>
      <c r="Q151" s="78"/>
      <c r="R151" s="1">
        <f t="shared" si="4"/>
        <v>3.3535607551999931</v>
      </c>
      <c r="S151" s="1">
        <v>3.35</v>
      </c>
    </row>
    <row r="152" spans="1:19" x14ac:dyDescent="0.25">
      <c r="A152" s="78" t="s">
        <v>178</v>
      </c>
      <c r="B152" s="78" t="s">
        <v>47</v>
      </c>
      <c r="C152" s="78" t="s">
        <v>25</v>
      </c>
      <c r="D152" s="78">
        <v>0.49469999999999997</v>
      </c>
      <c r="E152" s="7">
        <f t="shared" si="5"/>
        <v>3.6695546390529037</v>
      </c>
      <c r="F152" s="78">
        <v>0.56000000000000005</v>
      </c>
      <c r="G152" s="78">
        <v>-0.08</v>
      </c>
      <c r="H152" s="78">
        <v>1.23</v>
      </c>
      <c r="I152" s="78"/>
      <c r="J152" s="78"/>
      <c r="K152" s="78"/>
      <c r="L152" s="78"/>
      <c r="M152" s="78"/>
      <c r="N152" s="78"/>
      <c r="O152" s="78"/>
      <c r="P152" s="78"/>
      <c r="Q152" s="78"/>
      <c r="R152" s="1">
        <f t="shared" si="4"/>
        <v>1.715450489600002</v>
      </c>
      <c r="S152" s="1">
        <v>1.72</v>
      </c>
    </row>
    <row r="153" spans="1:19" x14ac:dyDescent="0.25">
      <c r="A153" s="78" t="s">
        <v>179</v>
      </c>
      <c r="B153" s="78" t="s">
        <v>47</v>
      </c>
      <c r="C153" s="78" t="s">
        <v>25</v>
      </c>
      <c r="D153" s="78">
        <v>0.40589999999999998</v>
      </c>
      <c r="E153" s="7">
        <f t="shared" si="5"/>
        <v>3.0108595673975609</v>
      </c>
      <c r="F153" s="78">
        <v>0.27</v>
      </c>
      <c r="G153" s="78">
        <v>-0.02</v>
      </c>
      <c r="H153" s="78">
        <v>0.8</v>
      </c>
      <c r="I153" s="78"/>
      <c r="J153" s="78"/>
      <c r="K153" s="78"/>
      <c r="L153" s="78"/>
      <c r="M153" s="78"/>
      <c r="N153" s="78"/>
      <c r="O153" s="78"/>
      <c r="P153" s="78"/>
      <c r="Q153" s="78"/>
      <c r="R153" s="1">
        <f t="shared" si="4"/>
        <v>1.0519455679999936</v>
      </c>
      <c r="S153" s="1">
        <v>1.05</v>
      </c>
    </row>
    <row r="154" spans="1:19" x14ac:dyDescent="0.25">
      <c r="A154" s="78" t="s">
        <v>180</v>
      </c>
      <c r="B154" s="78" t="s">
        <v>47</v>
      </c>
      <c r="C154" s="78" t="s">
        <v>25</v>
      </c>
      <c r="D154" s="78">
        <v>3.3399999999999999E-2</v>
      </c>
      <c r="E154" s="7">
        <f t="shared" si="5"/>
        <v>0.24775242560009497</v>
      </c>
      <c r="F154" s="78">
        <v>2.27</v>
      </c>
      <c r="G154" s="78">
        <v>1.06</v>
      </c>
      <c r="H154" s="78">
        <v>-0.73</v>
      </c>
      <c r="I154" s="78"/>
      <c r="J154" s="78"/>
      <c r="K154" s="78"/>
      <c r="L154" s="78"/>
      <c r="M154" s="78"/>
      <c r="N154" s="78"/>
      <c r="O154" s="78"/>
      <c r="P154" s="78"/>
      <c r="Q154" s="78"/>
      <c r="R154" s="1">
        <f t="shared" si="4"/>
        <v>2.5995773473999861</v>
      </c>
      <c r="S154" s="1">
        <v>2.59</v>
      </c>
    </row>
    <row r="155" spans="1:19" x14ac:dyDescent="0.25">
      <c r="A155" s="78" t="s">
        <v>181</v>
      </c>
      <c r="B155" s="78" t="s">
        <v>67</v>
      </c>
      <c r="C155" s="78" t="s">
        <v>25</v>
      </c>
      <c r="D155" s="78">
        <v>6.7799999999999999E-2</v>
      </c>
      <c r="E155" s="7">
        <f t="shared" si="5"/>
        <v>0.50292258849360594</v>
      </c>
      <c r="F155" s="78">
        <v>0.14000000000000001</v>
      </c>
      <c r="G155" s="78">
        <v>0.97</v>
      </c>
      <c r="H155" s="78">
        <v>0.61</v>
      </c>
      <c r="I155" s="78"/>
      <c r="J155" s="78"/>
      <c r="K155" s="78"/>
      <c r="L155" s="78"/>
      <c r="M155" s="78"/>
      <c r="N155" s="78"/>
      <c r="O155" s="78"/>
      <c r="P155" s="78"/>
      <c r="Q155" s="78"/>
      <c r="R155" s="1">
        <f t="shared" si="4"/>
        <v>1.7281372838000095</v>
      </c>
      <c r="S155" s="1">
        <v>1.72</v>
      </c>
    </row>
    <row r="156" spans="1:19" x14ac:dyDescent="0.25">
      <c r="A156" s="78" t="s">
        <v>182</v>
      </c>
      <c r="B156" s="78" t="s">
        <v>47</v>
      </c>
      <c r="C156" s="78" t="s">
        <v>25</v>
      </c>
      <c r="D156" s="78">
        <v>4.9500000000000002E-2</v>
      </c>
      <c r="E156" s="7">
        <f t="shared" si="5"/>
        <v>0.36717799602409285</v>
      </c>
      <c r="F156" s="78">
        <v>0.28999999999999998</v>
      </c>
      <c r="G156" s="78">
        <v>0.05</v>
      </c>
      <c r="H156" s="78">
        <v>-7.0000000000000007E-2</v>
      </c>
      <c r="I156" s="78"/>
      <c r="J156" s="78"/>
      <c r="K156" s="78"/>
      <c r="L156" s="78"/>
      <c r="M156" s="78"/>
      <c r="N156" s="78"/>
      <c r="O156" s="78"/>
      <c r="P156" s="78"/>
      <c r="Q156" s="78"/>
      <c r="R156" s="1">
        <f t="shared" si="4"/>
        <v>0.26990689849998262</v>
      </c>
      <c r="S156" s="1">
        <v>0.27</v>
      </c>
    </row>
    <row r="157" spans="1:19" x14ac:dyDescent="0.25">
      <c r="A157" s="78" t="s">
        <v>183</v>
      </c>
      <c r="B157" s="78" t="s">
        <v>28</v>
      </c>
      <c r="C157" s="78" t="s">
        <v>304</v>
      </c>
      <c r="D157" s="78">
        <v>2.7799999999999998E-2</v>
      </c>
      <c r="E157" s="7">
        <f t="shared" si="5"/>
        <v>0.20621309675696525</v>
      </c>
      <c r="F157" s="78">
        <v>1.57</v>
      </c>
      <c r="G157" s="78">
        <v>0.56999999999999995</v>
      </c>
      <c r="H157" s="78">
        <v>0.25</v>
      </c>
      <c r="I157" s="78"/>
      <c r="J157" s="78"/>
      <c r="K157" s="78"/>
      <c r="L157" s="78"/>
      <c r="M157" s="78"/>
      <c r="N157" s="78"/>
      <c r="O157" s="78"/>
      <c r="P157" s="78"/>
      <c r="Q157" s="78"/>
      <c r="R157" s="1">
        <f t="shared" si="4"/>
        <v>2.4043213725000072</v>
      </c>
      <c r="S157" s="1">
        <v>2.41</v>
      </c>
    </row>
    <row r="158" spans="1:19" x14ac:dyDescent="0.25">
      <c r="A158" s="31" t="s">
        <v>184</v>
      </c>
      <c r="B158" s="31"/>
      <c r="C158" s="31"/>
      <c r="D158" s="31">
        <v>0.14419999999999999</v>
      </c>
      <c r="E158" s="33">
        <f t="shared" si="5"/>
        <v>1.0696377177105896</v>
      </c>
      <c r="F158" s="31">
        <v>0.05</v>
      </c>
      <c r="G158" s="31">
        <v>-0.15</v>
      </c>
      <c r="H158" s="31">
        <v>-0.34</v>
      </c>
      <c r="I158" s="31"/>
      <c r="J158" s="31"/>
      <c r="K158" s="31"/>
      <c r="L158" s="31"/>
      <c r="M158" s="31"/>
      <c r="N158" s="31"/>
      <c r="O158" s="31"/>
      <c r="P158" s="31"/>
      <c r="Q158" s="31"/>
      <c r="R158" s="32">
        <f t="shared" si="4"/>
        <v>-0.43973474499999554</v>
      </c>
      <c r="S158" s="32">
        <v>-0.44</v>
      </c>
    </row>
    <row r="159" spans="1:19" x14ac:dyDescent="0.25">
      <c r="A159" s="78" t="s">
        <v>185</v>
      </c>
      <c r="B159" s="78" t="s">
        <v>47</v>
      </c>
      <c r="C159" s="78" t="s">
        <v>25</v>
      </c>
      <c r="D159" s="78">
        <v>1.9E-3</v>
      </c>
      <c r="E159" s="7">
        <f t="shared" si="5"/>
        <v>1.4093700857490432E-2</v>
      </c>
      <c r="F159" s="78">
        <v>1.1499999999999999</v>
      </c>
      <c r="G159" s="78">
        <v>1.26</v>
      </c>
      <c r="H159" s="78">
        <v>-1.54</v>
      </c>
      <c r="I159" s="78"/>
      <c r="J159" s="78"/>
      <c r="K159" s="78"/>
      <c r="L159" s="78"/>
      <c r="M159" s="78"/>
      <c r="N159" s="78"/>
      <c r="O159" s="78"/>
      <c r="P159" s="78"/>
      <c r="Q159" s="78"/>
      <c r="R159" s="1">
        <f t="shared" si="4"/>
        <v>0.84715285400001505</v>
      </c>
      <c r="S159" s="1">
        <v>0.84</v>
      </c>
    </row>
    <row r="160" spans="1:19" x14ac:dyDescent="0.25">
      <c r="A160" s="78" t="s">
        <v>186</v>
      </c>
      <c r="B160" s="78" t="s">
        <v>28</v>
      </c>
      <c r="C160" s="78" t="s">
        <v>53</v>
      </c>
      <c r="D160" s="78">
        <v>1.84E-2</v>
      </c>
      <c r="E160" s="7">
        <f t="shared" si="5"/>
        <v>0.13648636619885471</v>
      </c>
      <c r="F160" s="78">
        <v>1.21</v>
      </c>
      <c r="G160" s="78">
        <v>0.82</v>
      </c>
      <c r="H160" s="78">
        <v>0.76</v>
      </c>
      <c r="I160" s="78"/>
      <c r="J160" s="78"/>
      <c r="K160" s="78"/>
      <c r="L160" s="78"/>
      <c r="M160" s="78"/>
      <c r="N160" s="78"/>
      <c r="O160" s="78"/>
      <c r="P160" s="78"/>
      <c r="Q160" s="78"/>
      <c r="R160" s="1">
        <f t="shared" si="4"/>
        <v>2.8154254071999958</v>
      </c>
      <c r="S160" s="1">
        <v>2.82</v>
      </c>
    </row>
    <row r="161" spans="1:19" x14ac:dyDescent="0.25">
      <c r="A161" s="78" t="s">
        <v>187</v>
      </c>
      <c r="B161" s="78" t="s">
        <v>28</v>
      </c>
      <c r="C161" s="78" t="s">
        <v>53</v>
      </c>
      <c r="D161" s="78">
        <v>3.8999999999999998E-3</v>
      </c>
      <c r="E161" s="7">
        <f t="shared" si="5"/>
        <v>2.8929175444322466E-2</v>
      </c>
      <c r="F161" s="78">
        <v>0.71</v>
      </c>
      <c r="G161" s="78">
        <v>0.66</v>
      </c>
      <c r="H161" s="78">
        <v>-1.03</v>
      </c>
      <c r="I161" s="78"/>
      <c r="J161" s="78"/>
      <c r="K161" s="78"/>
      <c r="L161" s="78"/>
      <c r="M161" s="78"/>
      <c r="N161" s="78"/>
      <c r="O161" s="78"/>
      <c r="P161" s="78"/>
      <c r="Q161" s="78"/>
      <c r="R161" s="1">
        <f t="shared" si="4"/>
        <v>0.33052673420000644</v>
      </c>
      <c r="S161" s="1">
        <v>0.33</v>
      </c>
    </row>
    <row r="162" spans="1:19" x14ac:dyDescent="0.25">
      <c r="A162" s="78" t="s">
        <v>188</v>
      </c>
      <c r="B162" s="78" t="s">
        <v>112</v>
      </c>
      <c r="C162" s="78" t="s">
        <v>53</v>
      </c>
      <c r="D162" s="78">
        <v>3.8600000000000002E-2</v>
      </c>
      <c r="E162" s="7">
        <f t="shared" si="5"/>
        <v>0.28632465952585828</v>
      </c>
      <c r="F162" s="78">
        <v>-0.06</v>
      </c>
      <c r="G162" s="78">
        <v>-1.03</v>
      </c>
      <c r="H162" s="78">
        <v>-0.49</v>
      </c>
      <c r="I162" s="78"/>
      <c r="J162" s="78"/>
      <c r="K162" s="78"/>
      <c r="L162" s="78"/>
      <c r="M162" s="78"/>
      <c r="N162" s="78"/>
      <c r="O162" s="78"/>
      <c r="P162" s="78"/>
      <c r="Q162" s="78"/>
      <c r="R162" s="1">
        <f t="shared" si="4"/>
        <v>-1.5740440282000066</v>
      </c>
      <c r="S162" s="1">
        <v>-1.58</v>
      </c>
    </row>
    <row r="163" spans="1:19" x14ac:dyDescent="0.25">
      <c r="A163" s="78" t="s">
        <v>190</v>
      </c>
      <c r="B163" s="78" t="s">
        <v>92</v>
      </c>
      <c r="C163" s="78" t="s">
        <v>25</v>
      </c>
      <c r="D163" s="78">
        <v>1.1999999999999999E-3</v>
      </c>
      <c r="E163" s="7">
        <f t="shared" si="5"/>
        <v>8.9012847520992203E-3</v>
      </c>
      <c r="F163" s="78">
        <v>-0.3</v>
      </c>
      <c r="G163" s="78">
        <v>0.16</v>
      </c>
      <c r="H163" s="78">
        <v>0.81</v>
      </c>
      <c r="I163" s="78"/>
      <c r="J163" s="78"/>
      <c r="K163" s="78"/>
      <c r="L163" s="78"/>
      <c r="M163" s="78"/>
      <c r="N163" s="78"/>
      <c r="O163" s="78"/>
      <c r="P163" s="78"/>
      <c r="Q163" s="78"/>
      <c r="R163" s="1">
        <f t="shared" si="4"/>
        <v>0.6683821120000033</v>
      </c>
      <c r="S163" s="1">
        <v>0.67</v>
      </c>
    </row>
    <row r="164" spans="1:19" x14ac:dyDescent="0.25">
      <c r="A164" s="78" t="s">
        <v>191</v>
      </c>
      <c r="B164" s="78" t="s">
        <v>47</v>
      </c>
      <c r="C164" s="78" t="s">
        <v>25</v>
      </c>
      <c r="D164" s="78">
        <v>1.9E-3</v>
      </c>
      <c r="E164" s="7">
        <f t="shared" si="5"/>
        <v>1.4093700857490432E-2</v>
      </c>
      <c r="F164" s="78">
        <v>-4.3899999999999997</v>
      </c>
      <c r="G164" s="78">
        <v>0.93</v>
      </c>
      <c r="H164" s="78">
        <v>2.2000000000000002</v>
      </c>
      <c r="I164" s="78"/>
      <c r="J164" s="78"/>
      <c r="K164" s="78"/>
      <c r="L164" s="78"/>
      <c r="M164" s="78"/>
      <c r="N164" s="78"/>
      <c r="O164" s="78"/>
      <c r="P164" s="78"/>
      <c r="Q164" s="78"/>
      <c r="R164" s="1">
        <f t="shared" si="4"/>
        <v>-1.3778451939999883</v>
      </c>
      <c r="S164" s="1">
        <v>-1.38</v>
      </c>
    </row>
    <row r="165" spans="1:19" x14ac:dyDescent="0.25">
      <c r="A165" s="78" t="s">
        <v>192</v>
      </c>
      <c r="B165" s="78" t="s">
        <v>28</v>
      </c>
      <c r="C165" s="78" t="s">
        <v>53</v>
      </c>
      <c r="D165" s="78">
        <v>3.1399999999999997E-2</v>
      </c>
      <c r="E165" s="7">
        <f t="shared" si="5"/>
        <v>0.2329169510132629</v>
      </c>
      <c r="F165" s="78">
        <v>0.84</v>
      </c>
      <c r="G165" s="78">
        <v>0.21</v>
      </c>
      <c r="H165" s="78">
        <v>0.39</v>
      </c>
      <c r="I165" s="78"/>
      <c r="J165" s="78"/>
      <c r="K165" s="78"/>
      <c r="L165" s="78"/>
      <c r="M165" s="78"/>
      <c r="N165" s="78"/>
      <c r="O165" s="78"/>
      <c r="P165" s="78"/>
      <c r="Q165" s="78"/>
      <c r="R165" s="1">
        <f t="shared" si="4"/>
        <v>1.4458658796000066</v>
      </c>
      <c r="S165" s="1">
        <v>1.45</v>
      </c>
    </row>
    <row r="166" spans="1:19" x14ac:dyDescent="0.25">
      <c r="A166" s="78" t="s">
        <v>193</v>
      </c>
      <c r="B166" s="78" t="s">
        <v>13</v>
      </c>
      <c r="C166" s="78" t="s">
        <v>53</v>
      </c>
      <c r="D166" s="78">
        <v>2.5899999999999999E-2</v>
      </c>
      <c r="E166" s="7">
        <f t="shared" si="5"/>
        <v>0.19211939589947483</v>
      </c>
      <c r="F166" s="78">
        <v>-0.88</v>
      </c>
      <c r="G166" s="78">
        <v>-0.78</v>
      </c>
      <c r="H166" s="78">
        <v>-1.06</v>
      </c>
      <c r="I166" s="78"/>
      <c r="J166" s="78"/>
      <c r="K166" s="78"/>
      <c r="L166" s="78"/>
      <c r="M166" s="78"/>
      <c r="N166" s="78"/>
      <c r="O166" s="78"/>
      <c r="P166" s="78"/>
      <c r="Q166" s="78"/>
      <c r="R166" s="1">
        <f t="shared" si="4"/>
        <v>-2.6956127584000171</v>
      </c>
      <c r="S166" s="1">
        <v>-2.69</v>
      </c>
    </row>
    <row r="167" spans="1:19" x14ac:dyDescent="0.25">
      <c r="A167" s="78" t="s">
        <v>194</v>
      </c>
      <c r="B167" s="78" t="s">
        <v>112</v>
      </c>
      <c r="C167" s="78" t="s">
        <v>53</v>
      </c>
      <c r="D167" s="78">
        <v>2.1000000000000001E-2</v>
      </c>
      <c r="E167" s="7">
        <f t="shared" si="5"/>
        <v>0.15577248316173636</v>
      </c>
      <c r="F167" s="78">
        <v>-0.28000000000000003</v>
      </c>
      <c r="G167" s="78">
        <v>0.77</v>
      </c>
      <c r="H167" s="78">
        <v>-0.98</v>
      </c>
      <c r="I167" s="78"/>
      <c r="J167" s="78"/>
      <c r="K167" s="78"/>
      <c r="L167" s="78"/>
      <c r="M167" s="78"/>
      <c r="N167" s="78"/>
      <c r="O167" s="78"/>
      <c r="P167" s="78"/>
      <c r="Q167" s="78"/>
      <c r="R167" s="1">
        <f t="shared" si="4"/>
        <v>-0.49693687119999197</v>
      </c>
      <c r="S167" s="1">
        <v>-0.5</v>
      </c>
    </row>
    <row r="168" spans="1:19" x14ac:dyDescent="0.25">
      <c r="A168" s="31" t="s">
        <v>195</v>
      </c>
      <c r="B168" s="31"/>
      <c r="C168" s="31"/>
      <c r="D168" s="31">
        <v>0.3579</v>
      </c>
      <c r="E168" s="33">
        <f t="shared" si="5"/>
        <v>2.6548081773135923</v>
      </c>
      <c r="F168" s="31">
        <v>-0.46</v>
      </c>
      <c r="G168" s="31">
        <v>0.38</v>
      </c>
      <c r="H168" s="31">
        <v>2.5099999999999998</v>
      </c>
      <c r="I168" s="31"/>
      <c r="J168" s="31"/>
      <c r="K168" s="31"/>
      <c r="L168" s="31"/>
      <c r="M168" s="31"/>
      <c r="N168" s="31"/>
      <c r="O168" s="31"/>
      <c r="P168" s="31"/>
      <c r="Q168" s="31"/>
      <c r="R168" s="32">
        <f t="shared" si="4"/>
        <v>2.4262001251999834</v>
      </c>
      <c r="S168" s="32">
        <v>2.4300000000000002</v>
      </c>
    </row>
    <row r="169" spans="1:19" x14ac:dyDescent="0.25">
      <c r="A169" s="78" t="s">
        <v>196</v>
      </c>
      <c r="B169" s="78" t="s">
        <v>67</v>
      </c>
      <c r="C169" s="78" t="s">
        <v>53</v>
      </c>
      <c r="D169" s="78">
        <v>2E-3</v>
      </c>
      <c r="E169" s="7">
        <f t="shared" si="5"/>
        <v>1.4835474586832036E-2</v>
      </c>
      <c r="F169" s="78">
        <v>-0.18</v>
      </c>
      <c r="G169" s="78">
        <v>-0.77</v>
      </c>
      <c r="H169" s="78">
        <v>-0.63</v>
      </c>
      <c r="I169" s="78"/>
      <c r="J169" s="78"/>
      <c r="K169" s="78"/>
      <c r="L169" s="78"/>
      <c r="M169" s="78"/>
      <c r="N169" s="78"/>
      <c r="O169" s="78"/>
      <c r="P169" s="78"/>
      <c r="Q169" s="78"/>
      <c r="R169" s="1">
        <f t="shared" si="4"/>
        <v>-1.5726377318000004</v>
      </c>
      <c r="S169" s="1">
        <v>-1.57</v>
      </c>
    </row>
    <row r="170" spans="1:19" x14ac:dyDescent="0.25">
      <c r="A170" s="78" t="s">
        <v>197</v>
      </c>
      <c r="B170" s="78" t="s">
        <v>37</v>
      </c>
      <c r="C170" s="78" t="s">
        <v>53</v>
      </c>
      <c r="D170" s="78">
        <v>0.1096</v>
      </c>
      <c r="E170" s="7">
        <f t="shared" si="5"/>
        <v>0.81298400735839538</v>
      </c>
      <c r="F170" s="78">
        <v>-0.06</v>
      </c>
      <c r="G170" s="78">
        <v>0.3</v>
      </c>
      <c r="H170" s="78">
        <v>0.4</v>
      </c>
      <c r="I170" s="78"/>
      <c r="J170" s="78"/>
      <c r="K170" s="78"/>
      <c r="L170" s="78"/>
      <c r="M170" s="78"/>
      <c r="N170" s="78"/>
      <c r="O170" s="78"/>
      <c r="P170" s="78"/>
      <c r="Q170" s="78"/>
      <c r="R170" s="1">
        <f t="shared" si="4"/>
        <v>0.64077927999997542</v>
      </c>
      <c r="S170" s="1">
        <v>0.64</v>
      </c>
    </row>
    <row r="171" spans="1:19" x14ac:dyDescent="0.25">
      <c r="A171" s="78" t="s">
        <v>198</v>
      </c>
      <c r="B171" s="78" t="s">
        <v>28</v>
      </c>
      <c r="C171" s="78" t="s">
        <v>6</v>
      </c>
      <c r="D171" s="78">
        <v>0.11210000000000001</v>
      </c>
      <c r="E171" s="7">
        <f t="shared" si="5"/>
        <v>0.83152835059193553</v>
      </c>
      <c r="F171" s="78">
        <v>-2.23</v>
      </c>
      <c r="G171" s="78">
        <v>1.95</v>
      </c>
      <c r="H171" s="78">
        <v>7.9</v>
      </c>
      <c r="I171" s="78"/>
      <c r="J171" s="78"/>
      <c r="K171" s="78"/>
      <c r="L171" s="78"/>
      <c r="M171" s="78"/>
      <c r="N171" s="78"/>
      <c r="O171" s="78"/>
      <c r="P171" s="78"/>
      <c r="Q171" s="78"/>
      <c r="R171" s="1">
        <f t="shared" si="4"/>
        <v>7.5509596850000094</v>
      </c>
      <c r="S171" s="1">
        <v>7.55</v>
      </c>
    </row>
    <row r="172" spans="1:19" x14ac:dyDescent="0.25">
      <c r="A172" s="78" t="s">
        <v>199</v>
      </c>
      <c r="B172" s="78" t="s">
        <v>47</v>
      </c>
      <c r="C172" s="78" t="s">
        <v>44</v>
      </c>
      <c r="D172" s="78">
        <v>4.3E-3</v>
      </c>
      <c r="E172" s="7">
        <f t="shared" si="5"/>
        <v>3.1896270361688871E-2</v>
      </c>
      <c r="F172" s="78">
        <v>1.03</v>
      </c>
      <c r="G172" s="78">
        <v>1.55</v>
      </c>
      <c r="H172" s="78">
        <v>2.2200000000000002</v>
      </c>
      <c r="I172" s="78"/>
      <c r="J172" s="78"/>
      <c r="K172" s="78"/>
      <c r="L172" s="78"/>
      <c r="M172" s="78"/>
      <c r="N172" s="78"/>
      <c r="O172" s="78"/>
      <c r="P172" s="78"/>
      <c r="Q172" s="78"/>
      <c r="R172" s="1">
        <f t="shared" si="4"/>
        <v>4.8735954230000118</v>
      </c>
      <c r="S172" s="1">
        <v>4.88</v>
      </c>
    </row>
    <row r="173" spans="1:19" x14ac:dyDescent="0.25">
      <c r="A173" s="78" t="s">
        <v>200</v>
      </c>
      <c r="B173" s="78" t="s">
        <v>28</v>
      </c>
      <c r="C173" s="78" t="s">
        <v>44</v>
      </c>
      <c r="D173" s="78">
        <v>6.9999999999999999E-4</v>
      </c>
      <c r="E173" s="7">
        <f t="shared" si="5"/>
        <v>5.1924161053912114E-3</v>
      </c>
      <c r="F173" s="78">
        <v>3.01</v>
      </c>
      <c r="G173" s="78">
        <v>2.34</v>
      </c>
      <c r="H173" s="78">
        <v>1.62</v>
      </c>
      <c r="I173" s="78"/>
      <c r="J173" s="78"/>
      <c r="K173" s="78"/>
      <c r="L173" s="78"/>
      <c r="M173" s="78"/>
      <c r="N173" s="78"/>
      <c r="O173" s="78"/>
      <c r="P173" s="78"/>
      <c r="Q173" s="78"/>
      <c r="R173" s="1">
        <f t="shared" si="4"/>
        <v>7.1282450308000165</v>
      </c>
      <c r="S173" s="1">
        <v>7.13</v>
      </c>
    </row>
    <row r="174" spans="1:19" x14ac:dyDescent="0.25">
      <c r="A174" s="78" t="s">
        <v>201</v>
      </c>
      <c r="B174" s="78" t="s">
        <v>22</v>
      </c>
      <c r="C174" s="78" t="s">
        <v>304</v>
      </c>
      <c r="D174" s="78">
        <v>1E-3</v>
      </c>
      <c r="E174" s="7">
        <f t="shared" si="5"/>
        <v>7.4177372934160178E-3</v>
      </c>
      <c r="F174" s="78">
        <v>2.4500000000000002</v>
      </c>
      <c r="G174" s="78">
        <v>-1.74</v>
      </c>
      <c r="H174" s="78">
        <v>-0.21</v>
      </c>
      <c r="I174" s="78"/>
      <c r="J174" s="78"/>
      <c r="K174" s="78"/>
      <c r="L174" s="78"/>
      <c r="M174" s="78"/>
      <c r="N174" s="78"/>
      <c r="O174" s="78"/>
      <c r="P174" s="78"/>
      <c r="Q174" s="78"/>
      <c r="R174" s="1">
        <f t="shared" si="4"/>
        <v>0.4559685230000099</v>
      </c>
      <c r="S174" s="1">
        <v>0.46</v>
      </c>
    </row>
    <row r="175" spans="1:19" x14ac:dyDescent="0.25">
      <c r="A175" s="78" t="s">
        <v>202</v>
      </c>
      <c r="B175" s="78" t="s">
        <v>47</v>
      </c>
      <c r="C175" s="78" t="s">
        <v>304</v>
      </c>
      <c r="D175" s="78">
        <v>5.7999999999999996E-3</v>
      </c>
      <c r="E175" s="7">
        <f t="shared" si="5"/>
        <v>4.3022876301812896E-2</v>
      </c>
      <c r="F175" s="78">
        <v>-1.82</v>
      </c>
      <c r="G175" s="78">
        <v>-3.2</v>
      </c>
      <c r="H175" s="78">
        <v>-1.97</v>
      </c>
      <c r="I175" s="78"/>
      <c r="J175" s="78"/>
      <c r="K175" s="78"/>
      <c r="L175" s="78"/>
      <c r="M175" s="78"/>
      <c r="N175" s="78"/>
      <c r="O175" s="78"/>
      <c r="P175" s="78"/>
      <c r="Q175" s="78"/>
      <c r="R175" s="1">
        <f t="shared" si="4"/>
        <v>-6.8340133279999975</v>
      </c>
      <c r="S175" s="1">
        <v>-6.84</v>
      </c>
    </row>
    <row r="176" spans="1:19" x14ac:dyDescent="0.25">
      <c r="A176" s="78" t="s">
        <v>203</v>
      </c>
      <c r="B176" s="78" t="s">
        <v>47</v>
      </c>
      <c r="C176" s="78" t="s">
        <v>44</v>
      </c>
      <c r="D176" s="78">
        <v>4.4499999999999998E-2</v>
      </c>
      <c r="E176" s="7">
        <f t="shared" si="5"/>
        <v>0.33008930955701277</v>
      </c>
      <c r="F176" s="78">
        <v>-0.11</v>
      </c>
      <c r="G176" s="78">
        <v>-0.56000000000000005</v>
      </c>
      <c r="H176" s="78">
        <v>0.62</v>
      </c>
      <c r="I176" s="78"/>
      <c r="J176" s="78"/>
      <c r="K176" s="78"/>
      <c r="L176" s="78"/>
      <c r="M176" s="78"/>
      <c r="N176" s="78"/>
      <c r="O176" s="78"/>
      <c r="P176" s="78"/>
      <c r="Q176" s="78"/>
      <c r="R176" s="1">
        <f t="shared" si="4"/>
        <v>-5.3534180800014042E-2</v>
      </c>
      <c r="S176" s="1">
        <v>-0.05</v>
      </c>
    </row>
    <row r="177" spans="1:19" x14ac:dyDescent="0.25">
      <c r="A177" s="78" t="s">
        <v>204</v>
      </c>
      <c r="B177" s="78" t="s">
        <v>67</v>
      </c>
      <c r="C177" s="78" t="s">
        <v>44</v>
      </c>
      <c r="D177" s="78">
        <v>1.6500000000000001E-2</v>
      </c>
      <c r="E177" s="7">
        <f t="shared" si="5"/>
        <v>0.12239266534136428</v>
      </c>
      <c r="F177" s="78">
        <v>0.53</v>
      </c>
      <c r="G177" s="78">
        <v>-0.64</v>
      </c>
      <c r="H177" s="78">
        <v>1.2</v>
      </c>
      <c r="I177" s="78"/>
      <c r="J177" s="78"/>
      <c r="K177" s="78"/>
      <c r="L177" s="78"/>
      <c r="M177" s="78"/>
      <c r="N177" s="78"/>
      <c r="O177" s="78"/>
      <c r="P177" s="78"/>
      <c r="Q177" s="78"/>
      <c r="R177" s="1">
        <f t="shared" si="4"/>
        <v>1.0852472960000057</v>
      </c>
      <c r="S177" s="1">
        <v>1.0900000000000001</v>
      </c>
    </row>
    <row r="178" spans="1:19" x14ac:dyDescent="0.25">
      <c r="A178" s="78" t="s">
        <v>205</v>
      </c>
      <c r="B178" s="78" t="s">
        <v>47</v>
      </c>
      <c r="C178" s="78" t="s">
        <v>53</v>
      </c>
      <c r="D178" s="78">
        <v>9.2999999999999992E-3</v>
      </c>
      <c r="E178" s="7">
        <f t="shared" si="5"/>
        <v>6.8984956828768942E-2</v>
      </c>
      <c r="F178" s="78">
        <v>0.26</v>
      </c>
      <c r="G178" s="78">
        <v>-0.35</v>
      </c>
      <c r="H178" s="78">
        <v>-0.61</v>
      </c>
      <c r="I178" s="78"/>
      <c r="J178" s="78"/>
      <c r="K178" s="78"/>
      <c r="L178" s="78"/>
      <c r="M178" s="78"/>
      <c r="N178" s="78"/>
      <c r="O178" s="78"/>
      <c r="P178" s="78"/>
      <c r="Q178" s="78"/>
      <c r="R178" s="1">
        <f t="shared" si="4"/>
        <v>-0.70035544900001412</v>
      </c>
      <c r="S178" s="1">
        <v>-0.71</v>
      </c>
    </row>
    <row r="179" spans="1:19" x14ac:dyDescent="0.25">
      <c r="A179" s="78" t="s">
        <v>206</v>
      </c>
      <c r="B179" s="78" t="s">
        <v>47</v>
      </c>
      <c r="C179" s="78" t="s">
        <v>44</v>
      </c>
      <c r="D179" s="78">
        <v>5.21E-2</v>
      </c>
      <c r="E179" s="7">
        <f t="shared" si="5"/>
        <v>0.38646411298697447</v>
      </c>
      <c r="F179" s="78">
        <v>1.1299999999999999</v>
      </c>
      <c r="G179" s="78">
        <v>-0.6</v>
      </c>
      <c r="H179" s="78">
        <v>0.51</v>
      </c>
      <c r="I179" s="78"/>
      <c r="J179" s="78"/>
      <c r="K179" s="78"/>
      <c r="L179" s="78"/>
      <c r="M179" s="78"/>
      <c r="N179" s="78"/>
      <c r="O179" s="78"/>
      <c r="P179" s="78"/>
      <c r="Q179" s="78"/>
      <c r="R179" s="1">
        <f t="shared" si="4"/>
        <v>1.0358884220000135</v>
      </c>
      <c r="S179" s="1">
        <v>1.04</v>
      </c>
    </row>
    <row r="180" spans="1:19" x14ac:dyDescent="0.25">
      <c r="A180" s="83" t="s">
        <v>207</v>
      </c>
      <c r="B180" s="83"/>
      <c r="C180" s="83"/>
      <c r="D180" s="83">
        <v>5.8670999999999998</v>
      </c>
      <c r="E180" s="83"/>
      <c r="F180" s="83">
        <v>0.25</v>
      </c>
      <c r="G180" s="83">
        <v>0.49</v>
      </c>
      <c r="H180" s="83">
        <v>0.35</v>
      </c>
      <c r="I180" s="83"/>
      <c r="J180" s="83"/>
      <c r="K180" s="83"/>
      <c r="L180" s="83"/>
      <c r="M180" s="83"/>
      <c r="N180" s="83"/>
      <c r="O180" s="83"/>
      <c r="P180" s="83"/>
      <c r="Q180" s="83"/>
      <c r="R180" s="84">
        <f t="shared" si="4"/>
        <v>1.093819287499997</v>
      </c>
      <c r="S180" s="84">
        <v>1.0900000000000001</v>
      </c>
    </row>
    <row r="181" spans="1:19" x14ac:dyDescent="0.25">
      <c r="A181" s="31" t="s">
        <v>208</v>
      </c>
      <c r="B181" s="31"/>
      <c r="C181" s="31"/>
      <c r="D181" s="31">
        <v>5.8670999999999998</v>
      </c>
      <c r="E181" s="31"/>
      <c r="F181" s="31">
        <v>0.25</v>
      </c>
      <c r="G181" s="31">
        <v>0.49</v>
      </c>
      <c r="H181" s="31">
        <v>0.35</v>
      </c>
      <c r="I181" s="31"/>
      <c r="J181" s="31"/>
      <c r="K181" s="31"/>
      <c r="L181" s="31"/>
      <c r="M181" s="31"/>
      <c r="N181" s="31"/>
      <c r="O181" s="31"/>
      <c r="P181" s="31"/>
      <c r="Q181" s="31"/>
      <c r="R181" s="32">
        <f t="shared" si="4"/>
        <v>1.093819287499997</v>
      </c>
      <c r="S181" s="32">
        <v>1.0900000000000001</v>
      </c>
    </row>
    <row r="182" spans="1:19" x14ac:dyDescent="0.25">
      <c r="A182" s="78" t="s">
        <v>209</v>
      </c>
      <c r="B182" s="78"/>
      <c r="C182" s="78"/>
      <c r="D182" s="78">
        <v>3.7109999999999999</v>
      </c>
      <c r="E182" s="78"/>
      <c r="F182" s="78">
        <v>0.17</v>
      </c>
      <c r="G182" s="78">
        <v>0.67</v>
      </c>
      <c r="H182" s="78">
        <v>0.09</v>
      </c>
      <c r="I182" s="78"/>
      <c r="J182" s="78"/>
      <c r="K182" s="78"/>
      <c r="L182" s="78"/>
      <c r="M182" s="78"/>
      <c r="N182" s="78"/>
      <c r="O182" s="78"/>
      <c r="P182" s="78"/>
      <c r="Q182" s="78"/>
      <c r="R182" s="1">
        <f t="shared" si="4"/>
        <v>0.93189602509998792</v>
      </c>
      <c r="S182" s="1">
        <v>0.94</v>
      </c>
    </row>
    <row r="183" spans="1:19" x14ac:dyDescent="0.25">
      <c r="A183" s="78" t="s">
        <v>210</v>
      </c>
      <c r="B183" s="78"/>
      <c r="C183" s="78"/>
      <c r="D183" s="78">
        <v>1.6215999999999999</v>
      </c>
      <c r="E183" s="78"/>
      <c r="F183" s="78">
        <v>0.32</v>
      </c>
      <c r="G183" s="78">
        <v>0.25</v>
      </c>
      <c r="H183" s="78">
        <v>0.66</v>
      </c>
      <c r="I183" s="78"/>
      <c r="J183" s="78"/>
      <c r="K183" s="78"/>
      <c r="L183" s="78"/>
      <c r="M183" s="78"/>
      <c r="N183" s="78"/>
      <c r="O183" s="78"/>
      <c r="P183" s="78"/>
      <c r="Q183" s="78"/>
      <c r="R183" s="1">
        <f t="shared" si="4"/>
        <v>1.2345672799999932</v>
      </c>
      <c r="S183" s="1">
        <v>1.23</v>
      </c>
    </row>
    <row r="184" spans="1:19" x14ac:dyDescent="0.25">
      <c r="A184" s="78" t="s">
        <v>211</v>
      </c>
      <c r="B184" s="78"/>
      <c r="C184" s="78"/>
      <c r="D184" s="78">
        <v>0.1258</v>
      </c>
      <c r="E184" s="78"/>
      <c r="F184" s="78">
        <v>0.82</v>
      </c>
      <c r="G184" s="78">
        <v>-0.53</v>
      </c>
      <c r="H184" s="78">
        <v>1.03</v>
      </c>
      <c r="I184" s="78"/>
      <c r="J184" s="78"/>
      <c r="K184" s="78"/>
      <c r="L184" s="78"/>
      <c r="M184" s="78"/>
      <c r="N184" s="78"/>
      <c r="O184" s="78"/>
      <c r="P184" s="78"/>
      <c r="Q184" s="78"/>
      <c r="R184" s="1">
        <f t="shared" si="4"/>
        <v>1.3185962361999941</v>
      </c>
      <c r="S184" s="1">
        <v>1.32</v>
      </c>
    </row>
    <row r="185" spans="1:19" x14ac:dyDescent="0.25">
      <c r="A185" s="78" t="s">
        <v>212</v>
      </c>
      <c r="B185" s="78"/>
      <c r="C185" s="78"/>
      <c r="D185" s="78">
        <v>4.0500000000000001E-2</v>
      </c>
      <c r="E185" s="78"/>
      <c r="F185" s="78">
        <v>1.07</v>
      </c>
      <c r="G185" s="78">
        <v>0.25</v>
      </c>
      <c r="H185" s="78">
        <v>2.0699999999999998</v>
      </c>
      <c r="I185" s="78"/>
      <c r="J185" s="78"/>
      <c r="K185" s="78"/>
      <c r="L185" s="78"/>
      <c r="M185" s="78"/>
      <c r="N185" s="78"/>
      <c r="O185" s="78"/>
      <c r="P185" s="78"/>
      <c r="Q185" s="78"/>
      <c r="R185" s="1">
        <f t="shared" si="4"/>
        <v>3.4200543724999903</v>
      </c>
      <c r="S185" s="1">
        <v>3.42</v>
      </c>
    </row>
    <row r="186" spans="1:19" x14ac:dyDescent="0.25">
      <c r="A186" s="78" t="s">
        <v>213</v>
      </c>
      <c r="B186" s="78"/>
      <c r="C186" s="78"/>
      <c r="D186" s="78">
        <v>0.29630000000000001</v>
      </c>
      <c r="E186" s="78"/>
      <c r="F186" s="78">
        <v>0.34</v>
      </c>
      <c r="G186" s="78">
        <v>0.5</v>
      </c>
      <c r="H186" s="78">
        <v>1.05</v>
      </c>
      <c r="I186" s="78"/>
      <c r="J186" s="78"/>
      <c r="K186" s="78"/>
      <c r="L186" s="78"/>
      <c r="M186" s="78"/>
      <c r="N186" s="78"/>
      <c r="O186" s="78"/>
      <c r="P186" s="78"/>
      <c r="Q186" s="78"/>
      <c r="R186" s="1">
        <f t="shared" si="4"/>
        <v>1.9005378499999779</v>
      </c>
      <c r="S186" s="1">
        <v>1.9</v>
      </c>
    </row>
    <row r="187" spans="1:19" x14ac:dyDescent="0.25">
      <c r="A187" s="78" t="s">
        <v>214</v>
      </c>
      <c r="B187" s="78"/>
      <c r="C187" s="78"/>
      <c r="D187" s="78">
        <v>7.7000000000000002E-3</v>
      </c>
      <c r="E187" s="78"/>
      <c r="F187" s="78">
        <v>1.1399999999999999</v>
      </c>
      <c r="G187" s="78">
        <v>-1.06</v>
      </c>
      <c r="H187" s="78">
        <v>0.72</v>
      </c>
      <c r="I187" s="78"/>
      <c r="J187" s="78"/>
      <c r="K187" s="78"/>
      <c r="L187" s="78"/>
      <c r="M187" s="78"/>
      <c r="N187" s="78"/>
      <c r="O187" s="78"/>
      <c r="P187" s="78"/>
      <c r="Q187" s="78"/>
      <c r="R187" s="1">
        <f t="shared" si="4"/>
        <v>0.78840499520002538</v>
      </c>
      <c r="S187" s="1">
        <v>0.79</v>
      </c>
    </row>
    <row r="188" spans="1:19" x14ac:dyDescent="0.25">
      <c r="A188" s="78" t="s">
        <v>215</v>
      </c>
      <c r="B188" s="78"/>
      <c r="C188" s="78"/>
      <c r="D188" s="78">
        <v>8.0999999999999996E-3</v>
      </c>
      <c r="E188" s="78"/>
      <c r="F188" s="78">
        <v>-2.78</v>
      </c>
      <c r="G188" s="78">
        <v>-3.37</v>
      </c>
      <c r="H188" s="78">
        <v>2.2000000000000002</v>
      </c>
      <c r="I188" s="78"/>
      <c r="J188" s="78"/>
      <c r="K188" s="78"/>
      <c r="L188" s="78"/>
      <c r="M188" s="78"/>
      <c r="N188" s="78"/>
      <c r="O188" s="78"/>
      <c r="P188" s="78"/>
      <c r="Q188" s="78"/>
      <c r="R188" s="1">
        <f t="shared" si="4"/>
        <v>-3.9895529079999932</v>
      </c>
      <c r="S188" s="1">
        <v>-3.99</v>
      </c>
    </row>
    <row r="189" spans="1:19" x14ac:dyDescent="0.25">
      <c r="A189" s="78" t="s">
        <v>216</v>
      </c>
      <c r="B189" s="78"/>
      <c r="C189" s="78"/>
      <c r="D189" s="78">
        <v>4.4999999999999997E-3</v>
      </c>
      <c r="E189" s="78"/>
      <c r="F189" s="78">
        <v>-1.61</v>
      </c>
      <c r="G189" s="78">
        <v>-0.42</v>
      </c>
      <c r="H189" s="78">
        <v>2</v>
      </c>
      <c r="I189" s="78"/>
      <c r="J189" s="78"/>
      <c r="K189" s="78"/>
      <c r="L189" s="78"/>
      <c r="M189" s="78"/>
      <c r="N189" s="78"/>
      <c r="O189" s="78"/>
      <c r="P189" s="78"/>
      <c r="Q189" s="78"/>
      <c r="R189" s="1">
        <f t="shared" si="4"/>
        <v>-6.3702759999983982E-2</v>
      </c>
      <c r="S189" s="1">
        <v>-0.06</v>
      </c>
    </row>
    <row r="190" spans="1:19" x14ac:dyDescent="0.25">
      <c r="A190" s="78" t="s">
        <v>217</v>
      </c>
      <c r="B190" s="78"/>
      <c r="C190" s="78"/>
      <c r="D190" s="78">
        <v>5.16E-2</v>
      </c>
      <c r="E190" s="78"/>
      <c r="F190" s="78">
        <v>1.26</v>
      </c>
      <c r="G190" s="78">
        <v>-0.03</v>
      </c>
      <c r="H190" s="78">
        <v>0.21</v>
      </c>
      <c r="I190" s="78"/>
      <c r="J190" s="78"/>
      <c r="K190" s="78"/>
      <c r="L190" s="78"/>
      <c r="M190" s="78"/>
      <c r="N190" s="78"/>
      <c r="O190" s="78"/>
      <c r="P190" s="78"/>
      <c r="Q190" s="78"/>
      <c r="R190" s="1">
        <f t="shared" si="4"/>
        <v>1.4422042061999889</v>
      </c>
      <c r="S190" s="1">
        <v>1.44</v>
      </c>
    </row>
    <row r="191" spans="1:19" x14ac:dyDescent="0.25">
      <c r="A191" s="30" t="s">
        <v>218</v>
      </c>
      <c r="B191" s="30"/>
      <c r="C191" s="30"/>
      <c r="D191" s="85">
        <v>15.5944</v>
      </c>
      <c r="E191" s="85"/>
      <c r="F191" s="85">
        <v>0.25</v>
      </c>
      <c r="G191" s="85">
        <v>0.27</v>
      </c>
      <c r="H191" s="85">
        <v>0.19</v>
      </c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>
        <v>0.7</v>
      </c>
    </row>
    <row r="192" spans="1:19" x14ac:dyDescent="0.25">
      <c r="A192" s="30" t="s">
        <v>219</v>
      </c>
      <c r="B192" s="30"/>
      <c r="C192" s="30"/>
      <c r="D192" s="85">
        <v>3.7528000000000001</v>
      </c>
      <c r="E192" s="85"/>
      <c r="F192" s="85">
        <v>0.22</v>
      </c>
      <c r="G192" s="85">
        <v>-7.0000000000000007E-2</v>
      </c>
      <c r="H192" s="85">
        <v>-0.04</v>
      </c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>
        <v>0.11</v>
      </c>
    </row>
    <row r="193" spans="1:19" x14ac:dyDescent="0.25">
      <c r="A193" s="30" t="s">
        <v>220</v>
      </c>
      <c r="B193" s="30"/>
      <c r="C193" s="30"/>
      <c r="D193" s="85">
        <v>4.577</v>
      </c>
      <c r="E193" s="85"/>
      <c r="F193" s="85">
        <v>0.14000000000000001</v>
      </c>
      <c r="G193" s="85">
        <v>-0.44</v>
      </c>
      <c r="H193" s="85">
        <v>0.03</v>
      </c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>
        <v>-0.28000000000000003</v>
      </c>
    </row>
    <row r="194" spans="1:19" x14ac:dyDescent="0.25">
      <c r="A194" s="30" t="s">
        <v>221</v>
      </c>
      <c r="B194" s="30"/>
      <c r="C194" s="30"/>
      <c r="D194" s="85">
        <v>20.598099999999999</v>
      </c>
      <c r="E194" s="85"/>
      <c r="F194" s="85">
        <v>-0.65</v>
      </c>
      <c r="G194" s="85">
        <v>0.72</v>
      </c>
      <c r="H194" s="85">
        <v>-0.33</v>
      </c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>
        <v>-0.27</v>
      </c>
    </row>
    <row r="195" spans="1:19" x14ac:dyDescent="0.25">
      <c r="A195" s="30" t="s">
        <v>222</v>
      </c>
      <c r="B195" s="30"/>
      <c r="C195" s="30"/>
      <c r="D195" s="85">
        <v>13.5334</v>
      </c>
      <c r="E195" s="85"/>
      <c r="F195" s="85">
        <v>0.83</v>
      </c>
      <c r="G195" s="85">
        <v>0.65</v>
      </c>
      <c r="H195" s="85">
        <v>0.43</v>
      </c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>
        <v>1.92</v>
      </c>
    </row>
    <row r="196" spans="1:19" x14ac:dyDescent="0.25">
      <c r="A196" s="30" t="s">
        <v>223</v>
      </c>
      <c r="B196" s="30"/>
      <c r="C196" s="30"/>
      <c r="D196" s="85">
        <v>10.7331</v>
      </c>
      <c r="E196" s="85"/>
      <c r="F196" s="85">
        <v>0.82</v>
      </c>
      <c r="G196" s="85">
        <v>0.05</v>
      </c>
      <c r="H196" s="85">
        <v>0.33</v>
      </c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>
        <v>1.21</v>
      </c>
    </row>
    <row r="197" spans="1:19" x14ac:dyDescent="0.25">
      <c r="A197" s="30" t="s">
        <v>224</v>
      </c>
      <c r="B197" s="30"/>
      <c r="C197" s="30"/>
      <c r="D197" s="85">
        <v>6.1485000000000003</v>
      </c>
      <c r="E197" s="85"/>
      <c r="F197" s="85">
        <v>0.33</v>
      </c>
      <c r="G197" s="85">
        <v>4.9800000000000004</v>
      </c>
      <c r="H197" s="85">
        <v>0.14000000000000001</v>
      </c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>
        <v>5.47</v>
      </c>
    </row>
    <row r="198" spans="1:19" x14ac:dyDescent="0.25">
      <c r="A198" s="30" t="s">
        <v>225</v>
      </c>
      <c r="B198" s="30"/>
      <c r="C198" s="30"/>
      <c r="D198" s="85">
        <v>5.7144000000000004</v>
      </c>
      <c r="E198" s="85"/>
      <c r="F198" s="85">
        <v>-0.08</v>
      </c>
      <c r="G198" s="85">
        <v>1.56</v>
      </c>
      <c r="H198" s="85">
        <v>-0.13</v>
      </c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>
        <v>1.35</v>
      </c>
    </row>
  </sheetData>
  <conditionalFormatting sqref="D191:D198">
    <cfRule type="cellIs" dxfId="2" priority="2" operator="lessThanOrEqual">
      <formula>0.1</formula>
    </cfRule>
  </conditionalFormatting>
  <pageMargins left="0.51180555555555496" right="0.51180555555555496" top="0.78749999999999998" bottom="0.78749999999999998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99"/>
  <sheetViews>
    <sheetView zoomScale="85" zoomScaleNormal="85" workbookViewId="0"/>
  </sheetViews>
  <sheetFormatPr defaultColWidth="8.42578125" defaultRowHeight="15" x14ac:dyDescent="0.25"/>
  <cols>
    <col min="1" max="1" width="40.85546875" bestFit="1" customWidth="1"/>
    <col min="2" max="2" width="17.42578125" bestFit="1" customWidth="1"/>
    <col min="3" max="3" width="8.85546875" bestFit="1" customWidth="1"/>
    <col min="4" max="4" width="17.42578125" bestFit="1" customWidth="1"/>
    <col min="5" max="5" width="11.7109375" customWidth="1"/>
    <col min="6" max="6" width="13.85546875" customWidth="1"/>
  </cols>
  <sheetData>
    <row r="1" spans="1:6" ht="31.5" x14ac:dyDescent="0.25">
      <c r="A1" s="17" t="s">
        <v>269</v>
      </c>
      <c r="B1" s="17" t="s">
        <v>0</v>
      </c>
      <c r="C1" s="17" t="s">
        <v>272</v>
      </c>
      <c r="D1" s="17" t="s">
        <v>271</v>
      </c>
      <c r="E1" s="17" t="s">
        <v>273</v>
      </c>
      <c r="F1" s="18" t="s">
        <v>311</v>
      </c>
    </row>
    <row r="2" spans="1:6" ht="15" customHeight="1" x14ac:dyDescent="0.25">
      <c r="A2" s="15" t="s">
        <v>270</v>
      </c>
      <c r="B2" s="15"/>
      <c r="C2" s="15"/>
      <c r="D2" s="15">
        <v>100</v>
      </c>
      <c r="E2" s="15"/>
      <c r="F2" s="24">
        <v>1.4154915775999939</v>
      </c>
    </row>
    <row r="3" spans="1:6" x14ac:dyDescent="0.25">
      <c r="A3" s="15" t="s">
        <v>1</v>
      </c>
      <c r="B3" s="15"/>
      <c r="C3" s="41"/>
      <c r="D3" s="15">
        <v>19.348299999999998</v>
      </c>
      <c r="E3" s="15"/>
      <c r="F3" s="24">
        <v>2.8855284830000159</v>
      </c>
    </row>
    <row r="4" spans="1:6" x14ac:dyDescent="0.25">
      <c r="A4" s="15" t="s">
        <v>2</v>
      </c>
      <c r="B4" s="15"/>
      <c r="C4" s="15"/>
      <c r="D4" s="15">
        <v>13.481199999999999</v>
      </c>
      <c r="E4" s="15">
        <v>100</v>
      </c>
      <c r="F4" s="24">
        <v>3.5576786048000173</v>
      </c>
    </row>
    <row r="5" spans="1:6" x14ac:dyDescent="0.25">
      <c r="A5" s="42" t="s">
        <v>3</v>
      </c>
      <c r="B5" s="42"/>
      <c r="C5" s="42"/>
      <c r="D5" s="42">
        <v>0.69259999999999999</v>
      </c>
      <c r="E5" s="43">
        <f>D5/$D$4*100</f>
        <v>5.1375248494199335</v>
      </c>
      <c r="F5" s="44">
        <v>10.520128661799987</v>
      </c>
    </row>
    <row r="6" spans="1:6" x14ac:dyDescent="0.25">
      <c r="A6" s="15" t="s">
        <v>4</v>
      </c>
      <c r="B6" s="25" t="s">
        <v>5</v>
      </c>
      <c r="C6" s="26" t="s">
        <v>6</v>
      </c>
      <c r="D6" s="15">
        <v>0.4753</v>
      </c>
      <c r="E6" s="7">
        <f t="shared" ref="E6:E36" si="0">D6/$D$4*100</f>
        <v>3.5256505355606329</v>
      </c>
      <c r="F6" s="24">
        <v>9.3229488809999879</v>
      </c>
    </row>
    <row r="7" spans="1:6" x14ac:dyDescent="0.25">
      <c r="A7" s="15" t="s">
        <v>7</v>
      </c>
      <c r="B7" s="25" t="s">
        <v>8</v>
      </c>
      <c r="C7" s="26" t="s">
        <v>6</v>
      </c>
      <c r="D7" s="15">
        <v>1.1599999999999999E-2</v>
      </c>
      <c r="E7" s="7">
        <f t="shared" si="0"/>
        <v>8.6045752603625791E-2</v>
      </c>
      <c r="F7" s="24">
        <v>9.4895315756000116</v>
      </c>
    </row>
    <row r="8" spans="1:6" x14ac:dyDescent="0.25">
      <c r="A8" s="15" t="s">
        <v>9</v>
      </c>
      <c r="B8" s="25" t="s">
        <v>8</v>
      </c>
      <c r="C8" s="26" t="s">
        <v>6</v>
      </c>
      <c r="D8" s="15">
        <v>4.8599999999999997E-2</v>
      </c>
      <c r="E8" s="7">
        <f t="shared" si="0"/>
        <v>0.36050203246001838</v>
      </c>
      <c r="F8" s="24">
        <v>14.699319340599985</v>
      </c>
    </row>
    <row r="9" spans="1:6" x14ac:dyDescent="0.25">
      <c r="A9" s="15" t="s">
        <v>10</v>
      </c>
      <c r="B9" s="25" t="s">
        <v>8</v>
      </c>
      <c r="C9" s="26" t="s">
        <v>6</v>
      </c>
      <c r="D9" s="15">
        <v>1.21E-2</v>
      </c>
      <c r="E9" s="7">
        <f t="shared" si="0"/>
        <v>8.9754621250333802E-2</v>
      </c>
      <c r="F9" s="24">
        <v>18.376034218000001</v>
      </c>
    </row>
    <row r="10" spans="1:6" x14ac:dyDescent="0.25">
      <c r="A10" s="15" t="s">
        <v>11</v>
      </c>
      <c r="B10" s="25" t="s">
        <v>8</v>
      </c>
      <c r="C10" s="26" t="s">
        <v>6</v>
      </c>
      <c r="D10" s="15">
        <v>0.13500000000000001</v>
      </c>
      <c r="E10" s="7">
        <f t="shared" si="0"/>
        <v>1.0013945346111623</v>
      </c>
      <c r="F10" s="24">
        <v>16.160831962000003</v>
      </c>
    </row>
    <row r="11" spans="1:6" x14ac:dyDescent="0.25">
      <c r="A11" s="15" t="s">
        <v>12</v>
      </c>
      <c r="B11" s="25" t="s">
        <v>13</v>
      </c>
      <c r="C11" s="26" t="s">
        <v>6</v>
      </c>
      <c r="D11" s="15">
        <v>0.01</v>
      </c>
      <c r="E11" s="7">
        <f t="shared" si="0"/>
        <v>7.4177372934160171E-2</v>
      </c>
      <c r="F11" s="24">
        <v>-4.0918811380000193</v>
      </c>
    </row>
    <row r="12" spans="1:6" x14ac:dyDescent="0.25">
      <c r="A12" s="42" t="s">
        <v>14</v>
      </c>
      <c r="B12" s="45"/>
      <c r="C12" s="45"/>
      <c r="D12" s="42">
        <v>0.44940000000000002</v>
      </c>
      <c r="E12" s="43">
        <f t="shared" si="0"/>
        <v>3.3335311396611584</v>
      </c>
      <c r="F12" s="44">
        <v>-0.57454172719999974</v>
      </c>
    </row>
    <row r="13" spans="1:6" x14ac:dyDescent="0.25">
      <c r="A13" s="15" t="s">
        <v>15</v>
      </c>
      <c r="B13" s="25" t="s">
        <v>5</v>
      </c>
      <c r="C13" s="26" t="s">
        <v>304</v>
      </c>
      <c r="D13" s="15">
        <v>2.8E-3</v>
      </c>
      <c r="E13" s="7">
        <f t="shared" si="0"/>
        <v>2.0769664421564846E-2</v>
      </c>
      <c r="F13" s="24">
        <v>3.5062720140000039</v>
      </c>
    </row>
    <row r="14" spans="1:6" x14ac:dyDescent="0.25">
      <c r="A14" s="15" t="s">
        <v>16</v>
      </c>
      <c r="B14" s="25" t="s">
        <v>17</v>
      </c>
      <c r="C14" s="26" t="s">
        <v>304</v>
      </c>
      <c r="D14" s="15">
        <v>0.1467</v>
      </c>
      <c r="E14" s="7">
        <f t="shared" si="0"/>
        <v>1.0881820609441297</v>
      </c>
      <c r="F14" s="24">
        <v>-1.3773947199999981</v>
      </c>
    </row>
    <row r="15" spans="1:6" x14ac:dyDescent="0.25">
      <c r="A15" s="15" t="s">
        <v>18</v>
      </c>
      <c r="B15" s="25" t="s">
        <v>13</v>
      </c>
      <c r="C15" s="26" t="s">
        <v>304</v>
      </c>
      <c r="D15" s="15">
        <v>7.9000000000000008E-3</v>
      </c>
      <c r="E15" s="7">
        <f t="shared" si="0"/>
        <v>5.860012461798654E-2</v>
      </c>
      <c r="F15" s="24">
        <v>-2.1693113626000127</v>
      </c>
    </row>
    <row r="16" spans="1:6" x14ac:dyDescent="0.25">
      <c r="A16" s="15" t="s">
        <v>19</v>
      </c>
      <c r="B16" s="25" t="s">
        <v>13</v>
      </c>
      <c r="C16" s="26" t="s">
        <v>304</v>
      </c>
      <c r="D16" s="15">
        <v>1.0200000000000001E-2</v>
      </c>
      <c r="E16" s="7">
        <f t="shared" si="0"/>
        <v>7.5660920392843375E-2</v>
      </c>
      <c r="F16" s="24">
        <v>0.29024569600001371</v>
      </c>
    </row>
    <row r="17" spans="1:6" x14ac:dyDescent="0.25">
      <c r="A17" s="15" t="s">
        <v>20</v>
      </c>
      <c r="B17" s="25" t="s">
        <v>17</v>
      </c>
      <c r="C17" s="26" t="s">
        <v>304</v>
      </c>
      <c r="D17" s="15">
        <v>4.5900000000000003E-2</v>
      </c>
      <c r="E17" s="7">
        <f t="shared" si="0"/>
        <v>0.34047414176779517</v>
      </c>
      <c r="F17" s="24">
        <v>-4.2109508932000068</v>
      </c>
    </row>
    <row r="18" spans="1:6" x14ac:dyDescent="0.25">
      <c r="A18" s="15" t="s">
        <v>21</v>
      </c>
      <c r="B18" s="25" t="s">
        <v>22</v>
      </c>
      <c r="C18" s="26" t="s">
        <v>304</v>
      </c>
      <c r="D18" s="15">
        <v>9.2200000000000004E-2</v>
      </c>
      <c r="E18" s="7">
        <f t="shared" si="0"/>
        <v>0.6839153784529568</v>
      </c>
      <c r="F18" s="24">
        <v>2.1626308177999931</v>
      </c>
    </row>
    <row r="19" spans="1:6" x14ac:dyDescent="0.25">
      <c r="A19" s="15" t="s">
        <v>23</v>
      </c>
      <c r="B19" s="25" t="s">
        <v>17</v>
      </c>
      <c r="C19" s="26" t="s">
        <v>304</v>
      </c>
      <c r="D19" s="15">
        <v>0.1166</v>
      </c>
      <c r="E19" s="7">
        <f t="shared" si="0"/>
        <v>0.86490816841230755</v>
      </c>
      <c r="F19" s="24">
        <v>-1.0745968220000037</v>
      </c>
    </row>
    <row r="20" spans="1:6" x14ac:dyDescent="0.25">
      <c r="A20" s="15" t="s">
        <v>24</v>
      </c>
      <c r="B20" s="25" t="s">
        <v>17</v>
      </c>
      <c r="C20" s="26" t="s">
        <v>25</v>
      </c>
      <c r="D20" s="15">
        <v>2.7099999999999999E-2</v>
      </c>
      <c r="E20" s="7">
        <f t="shared" si="0"/>
        <v>0.20102068065157405</v>
      </c>
      <c r="F20" s="24">
        <v>0.86949612529998888</v>
      </c>
    </row>
    <row r="21" spans="1:6" x14ac:dyDescent="0.25">
      <c r="A21" s="42" t="s">
        <v>26</v>
      </c>
      <c r="B21" s="45"/>
      <c r="C21" s="45"/>
      <c r="D21" s="42">
        <v>0.52810000000000001</v>
      </c>
      <c r="E21" s="43">
        <f t="shared" si="0"/>
        <v>3.9173070646529986</v>
      </c>
      <c r="F21" s="44">
        <v>16.506325993200008</v>
      </c>
    </row>
    <row r="22" spans="1:6" x14ac:dyDescent="0.25">
      <c r="A22" s="15" t="s">
        <v>27</v>
      </c>
      <c r="B22" s="25" t="s">
        <v>28</v>
      </c>
      <c r="C22" s="26" t="s">
        <v>6</v>
      </c>
      <c r="D22" s="15">
        <v>2.07E-2</v>
      </c>
      <c r="E22" s="7">
        <f t="shared" si="0"/>
        <v>0.15354716197371154</v>
      </c>
      <c r="F22" s="24">
        <v>13.5572652404</v>
      </c>
    </row>
    <row r="23" spans="1:6" x14ac:dyDescent="0.25">
      <c r="A23" s="15" t="s">
        <v>29</v>
      </c>
      <c r="B23" s="25" t="s">
        <v>30</v>
      </c>
      <c r="C23" s="26" t="s">
        <v>6</v>
      </c>
      <c r="D23" s="15">
        <v>0.1462</v>
      </c>
      <c r="E23" s="7">
        <f t="shared" si="0"/>
        <v>1.0844731922974216</v>
      </c>
      <c r="F23" s="24">
        <v>17.738714163500006</v>
      </c>
    </row>
    <row r="24" spans="1:6" x14ac:dyDescent="0.25">
      <c r="A24" s="15" t="s">
        <v>31</v>
      </c>
      <c r="B24" s="25" t="s">
        <v>28</v>
      </c>
      <c r="C24" s="26" t="s">
        <v>6</v>
      </c>
      <c r="D24" s="15">
        <v>1.9E-3</v>
      </c>
      <c r="E24" s="7">
        <f t="shared" si="0"/>
        <v>1.4093700857490432E-2</v>
      </c>
      <c r="F24" s="24">
        <v>6.7851781567999865</v>
      </c>
    </row>
    <row r="25" spans="1:6" x14ac:dyDescent="0.25">
      <c r="A25" s="15" t="s">
        <v>32</v>
      </c>
      <c r="B25" s="25" t="s">
        <v>22</v>
      </c>
      <c r="C25" s="26" t="s">
        <v>6</v>
      </c>
      <c r="D25" s="15">
        <v>1.35E-2</v>
      </c>
      <c r="E25" s="7">
        <f t="shared" si="0"/>
        <v>0.10013945346111623</v>
      </c>
      <c r="F25" s="24">
        <v>5.1253928543000029</v>
      </c>
    </row>
    <row r="26" spans="1:6" x14ac:dyDescent="0.25">
      <c r="A26" s="15" t="s">
        <v>33</v>
      </c>
      <c r="B26" s="25" t="s">
        <v>28</v>
      </c>
      <c r="C26" s="26" t="s">
        <v>6</v>
      </c>
      <c r="D26" s="15">
        <v>6.1999999999999998E-3</v>
      </c>
      <c r="E26" s="7">
        <f t="shared" si="0"/>
        <v>4.5989971219179297E-2</v>
      </c>
      <c r="F26" s="24">
        <v>-2.2689505000101917E-3</v>
      </c>
    </row>
    <row r="27" spans="1:6" x14ac:dyDescent="0.25">
      <c r="A27" s="15" t="s">
        <v>34</v>
      </c>
      <c r="B27" s="25" t="s">
        <v>28</v>
      </c>
      <c r="C27" s="26" t="s">
        <v>6</v>
      </c>
      <c r="D27" s="15">
        <v>2.5999999999999999E-3</v>
      </c>
      <c r="E27" s="7">
        <f t="shared" si="0"/>
        <v>1.9286116962881641E-2</v>
      </c>
      <c r="F27" s="24">
        <v>-24.209000531200005</v>
      </c>
    </row>
    <row r="28" spans="1:6" x14ac:dyDescent="0.25">
      <c r="A28" s="15" t="s">
        <v>35</v>
      </c>
      <c r="B28" s="25" t="s">
        <v>28</v>
      </c>
      <c r="C28" s="26" t="s">
        <v>6</v>
      </c>
      <c r="D28" s="15">
        <v>1.34E-2</v>
      </c>
      <c r="E28" s="7">
        <f t="shared" si="0"/>
        <v>9.939767973177463E-2</v>
      </c>
      <c r="F28" s="24">
        <v>-1.312489916399997</v>
      </c>
    </row>
    <row r="29" spans="1:6" x14ac:dyDescent="0.25">
      <c r="A29" s="15" t="s">
        <v>36</v>
      </c>
      <c r="B29" s="25" t="s">
        <v>37</v>
      </c>
      <c r="C29" s="26" t="s">
        <v>6</v>
      </c>
      <c r="D29" s="15">
        <v>0.17979999999999999</v>
      </c>
      <c r="E29" s="7">
        <f t="shared" si="0"/>
        <v>1.3337091653561997</v>
      </c>
      <c r="F29" s="24">
        <v>13.203351403999989</v>
      </c>
    </row>
    <row r="30" spans="1:6" x14ac:dyDescent="0.25">
      <c r="A30" s="15" t="s">
        <v>38</v>
      </c>
      <c r="B30" s="25" t="s">
        <v>39</v>
      </c>
      <c r="C30" s="26" t="s">
        <v>6</v>
      </c>
      <c r="D30" s="15">
        <v>0.1027</v>
      </c>
      <c r="E30" s="7">
        <f t="shared" si="0"/>
        <v>0.7618016200338249</v>
      </c>
      <c r="F30" s="24">
        <v>15.92874400940002</v>
      </c>
    </row>
    <row r="31" spans="1:6" x14ac:dyDescent="0.25">
      <c r="A31" s="15" t="s">
        <v>40</v>
      </c>
      <c r="B31" s="25" t="s">
        <v>28</v>
      </c>
      <c r="C31" s="26" t="s">
        <v>6</v>
      </c>
      <c r="D31" s="15">
        <v>4.1099999999999998E-2</v>
      </c>
      <c r="E31" s="7">
        <f t="shared" si="0"/>
        <v>0.30486900275939827</v>
      </c>
      <c r="F31" s="24">
        <v>45.068456970499994</v>
      </c>
    </row>
    <row r="32" spans="1:6" x14ac:dyDescent="0.25">
      <c r="A32" s="42" t="s">
        <v>41</v>
      </c>
      <c r="B32" s="46"/>
      <c r="C32" s="45"/>
      <c r="D32" s="42">
        <v>0.61899999999999999</v>
      </c>
      <c r="E32" s="43">
        <f t="shared" si="0"/>
        <v>4.5915793846245139</v>
      </c>
      <c r="F32" s="44">
        <v>-6.151199999999335E-2</v>
      </c>
    </row>
    <row r="33" spans="1:6" x14ac:dyDescent="0.25">
      <c r="A33" s="15" t="s">
        <v>42</v>
      </c>
      <c r="B33" s="25" t="s">
        <v>43</v>
      </c>
      <c r="C33" s="26" t="s">
        <v>44</v>
      </c>
      <c r="D33" s="15">
        <v>8.7999999999999995E-2</v>
      </c>
      <c r="E33" s="7">
        <f t="shared" si="0"/>
        <v>0.65276088182060943</v>
      </c>
      <c r="F33" s="24">
        <v>2.5389510860000115</v>
      </c>
    </row>
    <row r="34" spans="1:6" x14ac:dyDescent="0.25">
      <c r="A34" s="15" t="s">
        <v>45</v>
      </c>
      <c r="B34" s="25" t="s">
        <v>43</v>
      </c>
      <c r="C34" s="26" t="s">
        <v>44</v>
      </c>
      <c r="D34" s="15">
        <v>9.2700000000000005E-2</v>
      </c>
      <c r="E34" s="7">
        <f t="shared" si="0"/>
        <v>0.68762424709966485</v>
      </c>
      <c r="F34" s="24">
        <v>0.37935634020001885</v>
      </c>
    </row>
    <row r="35" spans="1:6" x14ac:dyDescent="0.25">
      <c r="A35" s="15" t="s">
        <v>46</v>
      </c>
      <c r="B35" s="26" t="s">
        <v>47</v>
      </c>
      <c r="C35" s="26" t="s">
        <v>25</v>
      </c>
      <c r="D35" s="15">
        <v>1.7000000000000001E-2</v>
      </c>
      <c r="E35" s="7">
        <f t="shared" si="0"/>
        <v>0.12610153398807228</v>
      </c>
      <c r="F35" s="24">
        <v>-0.15758290000002262</v>
      </c>
    </row>
    <row r="36" spans="1:6" x14ac:dyDescent="0.25">
      <c r="A36" s="15" t="s">
        <v>48</v>
      </c>
      <c r="B36" s="25" t="s">
        <v>49</v>
      </c>
      <c r="C36" s="26" t="s">
        <v>25</v>
      </c>
      <c r="D36" s="15">
        <v>0.18160000000000001</v>
      </c>
      <c r="E36" s="7">
        <f t="shared" si="0"/>
        <v>1.3470610924843487</v>
      </c>
      <c r="F36" s="24">
        <v>-1.7384132844000106</v>
      </c>
    </row>
    <row r="37" spans="1:6" x14ac:dyDescent="0.25">
      <c r="A37" s="15" t="s">
        <v>50</v>
      </c>
      <c r="B37" s="25" t="s">
        <v>47</v>
      </c>
      <c r="C37" s="26" t="s">
        <v>25</v>
      </c>
      <c r="D37" s="15">
        <v>0.13159999999999999</v>
      </c>
      <c r="E37" s="7">
        <f t="shared" ref="E37:E68" si="1">D37/$D$4*100</f>
        <v>0.97617422781354768</v>
      </c>
      <c r="F37" s="24">
        <v>-0.55106225800001596</v>
      </c>
    </row>
    <row r="38" spans="1:6" x14ac:dyDescent="0.25">
      <c r="A38" s="15" t="s">
        <v>51</v>
      </c>
      <c r="B38" s="25" t="s">
        <v>47</v>
      </c>
      <c r="C38" s="26" t="s">
        <v>25</v>
      </c>
      <c r="D38" s="15">
        <v>0.1062</v>
      </c>
      <c r="E38" s="7">
        <f t="shared" si="1"/>
        <v>0.78776370056078093</v>
      </c>
      <c r="F38" s="24">
        <v>9.6390718999998626E-2</v>
      </c>
    </row>
    <row r="39" spans="1:6" x14ac:dyDescent="0.25">
      <c r="A39" s="15" t="s">
        <v>52</v>
      </c>
      <c r="B39" s="25" t="s">
        <v>47</v>
      </c>
      <c r="C39" s="26" t="s">
        <v>53</v>
      </c>
      <c r="D39" s="15">
        <v>1.4E-3</v>
      </c>
      <c r="E39" s="7">
        <f t="shared" si="1"/>
        <v>1.0384832210782423E-2</v>
      </c>
      <c r="F39" s="24">
        <v>-1.0938685528000036</v>
      </c>
    </row>
    <row r="40" spans="1:6" x14ac:dyDescent="0.25">
      <c r="A40" s="15" t="s">
        <v>54</v>
      </c>
      <c r="B40" s="25" t="s">
        <v>43</v>
      </c>
      <c r="C40" s="26" t="s">
        <v>44</v>
      </c>
      <c r="D40" s="15">
        <v>5.0000000000000001E-4</v>
      </c>
      <c r="E40" s="7">
        <f t="shared" si="1"/>
        <v>3.7088686467080089E-3</v>
      </c>
      <c r="F40" s="24">
        <v>4.0873705344000086</v>
      </c>
    </row>
    <row r="41" spans="1:6" x14ac:dyDescent="0.25">
      <c r="A41" s="42" t="s">
        <v>55</v>
      </c>
      <c r="B41" s="45"/>
      <c r="C41" s="45"/>
      <c r="D41" s="42">
        <v>0.18099999999999999</v>
      </c>
      <c r="E41" s="43">
        <f t="shared" si="1"/>
        <v>1.3426104501082992</v>
      </c>
      <c r="F41" s="44">
        <v>6.5264559904999828</v>
      </c>
    </row>
    <row r="42" spans="1:6" x14ac:dyDescent="0.25">
      <c r="A42" s="15" t="s">
        <v>56</v>
      </c>
      <c r="B42" s="25" t="s">
        <v>28</v>
      </c>
      <c r="C42" s="26" t="s">
        <v>6</v>
      </c>
      <c r="D42" s="15">
        <v>8.0299999999999996E-2</v>
      </c>
      <c r="E42" s="7">
        <f t="shared" si="1"/>
        <v>0.59564430466130613</v>
      </c>
      <c r="F42" s="24">
        <v>5.0661411800000167</v>
      </c>
    </row>
    <row r="43" spans="1:6" x14ac:dyDescent="0.25">
      <c r="A43" s="15" t="s">
        <v>57</v>
      </c>
      <c r="B43" s="25" t="s">
        <v>28</v>
      </c>
      <c r="C43" s="26" t="s">
        <v>6</v>
      </c>
      <c r="D43" s="15">
        <v>7.6E-3</v>
      </c>
      <c r="E43" s="7">
        <f t="shared" si="1"/>
        <v>5.6374803429961727E-2</v>
      </c>
      <c r="F43" s="24">
        <v>35.960574661999999</v>
      </c>
    </row>
    <row r="44" spans="1:6" x14ac:dyDescent="0.25">
      <c r="A44" s="15" t="s">
        <v>58</v>
      </c>
      <c r="B44" s="25" t="s">
        <v>28</v>
      </c>
      <c r="C44" s="26" t="s">
        <v>6</v>
      </c>
      <c r="D44" s="15">
        <v>1.4800000000000001E-2</v>
      </c>
      <c r="E44" s="7">
        <f t="shared" si="1"/>
        <v>0.10978251194255706</v>
      </c>
      <c r="F44" s="24">
        <v>6.488299635200022</v>
      </c>
    </row>
    <row r="45" spans="1:6" x14ac:dyDescent="0.25">
      <c r="A45" s="15" t="s">
        <v>59</v>
      </c>
      <c r="B45" s="25" t="s">
        <v>28</v>
      </c>
      <c r="C45" s="26" t="s">
        <v>6</v>
      </c>
      <c r="D45" s="15">
        <v>2.8E-3</v>
      </c>
      <c r="E45" s="7">
        <f t="shared" si="1"/>
        <v>2.0769664421564846E-2</v>
      </c>
      <c r="F45" s="24">
        <v>9.7798265180000215</v>
      </c>
    </row>
    <row r="46" spans="1:6" x14ac:dyDescent="0.25">
      <c r="A46" s="15" t="s">
        <v>60</v>
      </c>
      <c r="B46" s="25" t="s">
        <v>28</v>
      </c>
      <c r="C46" s="26" t="s">
        <v>6</v>
      </c>
      <c r="D46" s="15">
        <v>1.3100000000000001E-2</v>
      </c>
      <c r="E46" s="7">
        <f t="shared" si="1"/>
        <v>9.7172358543749823E-2</v>
      </c>
      <c r="F46" s="24">
        <v>10.199284764800012</v>
      </c>
    </row>
    <row r="47" spans="1:6" x14ac:dyDescent="0.25">
      <c r="A47" s="15" t="s">
        <v>61</v>
      </c>
      <c r="B47" s="25" t="s">
        <v>28</v>
      </c>
      <c r="C47" s="26" t="s">
        <v>6</v>
      </c>
      <c r="D47" s="15">
        <v>3.8699999999999998E-2</v>
      </c>
      <c r="E47" s="7">
        <f t="shared" si="1"/>
        <v>0.28706643325519982</v>
      </c>
      <c r="F47" s="24">
        <v>7.0750169899999946</v>
      </c>
    </row>
    <row r="48" spans="1:6" x14ac:dyDescent="0.25">
      <c r="A48" s="15" t="s">
        <v>62</v>
      </c>
      <c r="B48" s="25" t="s">
        <v>28</v>
      </c>
      <c r="C48" s="26" t="s">
        <v>6</v>
      </c>
      <c r="D48" s="15">
        <v>2.3699999999999999E-2</v>
      </c>
      <c r="E48" s="7">
        <f t="shared" si="1"/>
        <v>0.17580037385395961</v>
      </c>
      <c r="F48" s="24">
        <v>1.8683836352000043</v>
      </c>
    </row>
    <row r="49" spans="1:6" x14ac:dyDescent="0.25">
      <c r="A49" s="42" t="s">
        <v>63</v>
      </c>
      <c r="B49" s="45"/>
      <c r="C49" s="45"/>
      <c r="D49" s="42">
        <v>0.84819999999999995</v>
      </c>
      <c r="E49" s="43">
        <f t="shared" si="1"/>
        <v>6.2917247722754643</v>
      </c>
      <c r="F49" s="44">
        <v>13.087103675000009</v>
      </c>
    </row>
    <row r="50" spans="1:6" x14ac:dyDescent="0.25">
      <c r="A50" s="15" t="s">
        <v>64</v>
      </c>
      <c r="B50" s="25" t="s">
        <v>65</v>
      </c>
      <c r="C50" s="26" t="s">
        <v>6</v>
      </c>
      <c r="D50" s="15">
        <v>1.8499999999999999E-2</v>
      </c>
      <c r="E50" s="7">
        <f t="shared" si="1"/>
        <v>0.13722813992819632</v>
      </c>
      <c r="F50" s="24">
        <v>2.2039302899999882</v>
      </c>
    </row>
    <row r="51" spans="1:6" x14ac:dyDescent="0.25">
      <c r="A51" s="15" t="s">
        <v>66</v>
      </c>
      <c r="B51" s="25" t="s">
        <v>67</v>
      </c>
      <c r="C51" s="26" t="s">
        <v>6</v>
      </c>
      <c r="D51" s="15">
        <v>1.78E-2</v>
      </c>
      <c r="E51" s="7">
        <f t="shared" si="1"/>
        <v>0.1320357238228051</v>
      </c>
      <c r="F51" s="24">
        <v>12.640414575500003</v>
      </c>
    </row>
    <row r="52" spans="1:6" x14ac:dyDescent="0.25">
      <c r="A52" s="15" t="s">
        <v>68</v>
      </c>
      <c r="B52" s="25" t="s">
        <v>67</v>
      </c>
      <c r="C52" s="26" t="s">
        <v>6</v>
      </c>
      <c r="D52" s="15">
        <v>1.6999999999999999E-3</v>
      </c>
      <c r="E52" s="7">
        <f t="shared" si="1"/>
        <v>1.2610153398807229E-2</v>
      </c>
      <c r="F52" s="24">
        <v>1.4619187200000141</v>
      </c>
    </row>
    <row r="53" spans="1:6" x14ac:dyDescent="0.25">
      <c r="A53" s="15" t="s">
        <v>69</v>
      </c>
      <c r="B53" s="25" t="s">
        <v>65</v>
      </c>
      <c r="C53" s="26" t="s">
        <v>6</v>
      </c>
      <c r="D53" s="15">
        <v>9.5299999999999996E-2</v>
      </c>
      <c r="E53" s="7">
        <f t="shared" si="1"/>
        <v>0.70691036406254637</v>
      </c>
      <c r="F53" s="24">
        <v>11.505615199999994</v>
      </c>
    </row>
    <row r="54" spans="1:6" x14ac:dyDescent="0.25">
      <c r="A54" s="15" t="s">
        <v>70</v>
      </c>
      <c r="B54" s="25" t="s">
        <v>65</v>
      </c>
      <c r="C54" s="26" t="s">
        <v>6</v>
      </c>
      <c r="D54" s="15">
        <v>4.0000000000000001E-3</v>
      </c>
      <c r="E54" s="7">
        <f t="shared" si="1"/>
        <v>2.9670949173664071E-2</v>
      </c>
      <c r="F54" s="24">
        <v>14.626262161599982</v>
      </c>
    </row>
    <row r="55" spans="1:6" x14ac:dyDescent="0.25">
      <c r="A55" s="15" t="s">
        <v>71</v>
      </c>
      <c r="B55" s="25" t="s">
        <v>65</v>
      </c>
      <c r="C55" s="26" t="s">
        <v>6</v>
      </c>
      <c r="D55" s="15">
        <v>0.14879999999999999</v>
      </c>
      <c r="E55" s="7">
        <f t="shared" si="1"/>
        <v>1.1037593092603031</v>
      </c>
      <c r="F55" s="24">
        <v>26.595772060400023</v>
      </c>
    </row>
    <row r="56" spans="1:6" x14ac:dyDescent="0.25">
      <c r="A56" s="15" t="s">
        <v>72</v>
      </c>
      <c r="B56" s="26" t="s">
        <v>73</v>
      </c>
      <c r="C56" s="26" t="s">
        <v>6</v>
      </c>
      <c r="D56" s="15">
        <v>4.1000000000000003E-3</v>
      </c>
      <c r="E56" s="7">
        <f t="shared" si="1"/>
        <v>3.041272290300567E-2</v>
      </c>
      <c r="F56" s="24">
        <v>8.8376118199999922</v>
      </c>
    </row>
    <row r="57" spans="1:6" x14ac:dyDescent="0.25">
      <c r="A57" s="15" t="s">
        <v>74</v>
      </c>
      <c r="B57" s="25" t="s">
        <v>73</v>
      </c>
      <c r="C57" s="26" t="s">
        <v>6</v>
      </c>
      <c r="D57" s="15">
        <v>4.7000000000000002E-3</v>
      </c>
      <c r="E57" s="7">
        <f t="shared" si="1"/>
        <v>3.4863365279055279E-2</v>
      </c>
      <c r="F57" s="24">
        <v>32.590681480399979</v>
      </c>
    </row>
    <row r="58" spans="1:6" x14ac:dyDescent="0.25">
      <c r="A58" s="15" t="s">
        <v>75</v>
      </c>
      <c r="B58" s="25" t="s">
        <v>73</v>
      </c>
      <c r="C58" s="26" t="s">
        <v>6</v>
      </c>
      <c r="D58" s="15">
        <v>2.6499999999999999E-2</v>
      </c>
      <c r="E58" s="7">
        <f t="shared" si="1"/>
        <v>0.19657003827552444</v>
      </c>
      <c r="F58" s="24">
        <v>-16.245638332800013</v>
      </c>
    </row>
    <row r="59" spans="1:6" x14ac:dyDescent="0.25">
      <c r="A59" s="15" t="s">
        <v>76</v>
      </c>
      <c r="B59" s="25" t="s">
        <v>67</v>
      </c>
      <c r="C59" s="26" t="s">
        <v>6</v>
      </c>
      <c r="D59" s="15">
        <v>0.13439999999999999</v>
      </c>
      <c r="E59" s="7">
        <f t="shared" si="1"/>
        <v>0.99694389223511271</v>
      </c>
      <c r="F59" s="24">
        <v>2.9334157207999993</v>
      </c>
    </row>
    <row r="60" spans="1:6" x14ac:dyDescent="0.25">
      <c r="A60" s="15" t="s">
        <v>77</v>
      </c>
      <c r="B60" s="25" t="s">
        <v>67</v>
      </c>
      <c r="C60" s="26" t="s">
        <v>6</v>
      </c>
      <c r="D60" s="15">
        <v>7.51E-2</v>
      </c>
      <c r="E60" s="7">
        <f t="shared" si="1"/>
        <v>0.55707207073554288</v>
      </c>
      <c r="F60" s="24">
        <v>1.9448990000000066</v>
      </c>
    </row>
    <row r="61" spans="1:6" x14ac:dyDescent="0.25">
      <c r="A61" s="15" t="s">
        <v>78</v>
      </c>
      <c r="B61" s="25" t="s">
        <v>67</v>
      </c>
      <c r="C61" s="26" t="s">
        <v>6</v>
      </c>
      <c r="D61" s="15">
        <v>4.7199999999999999E-2</v>
      </c>
      <c r="E61" s="7">
        <f t="shared" si="1"/>
        <v>0.35011720024923598</v>
      </c>
      <c r="F61" s="24">
        <v>47.395492518500021</v>
      </c>
    </row>
    <row r="62" spans="1:6" x14ac:dyDescent="0.25">
      <c r="A62" s="15" t="s">
        <v>79</v>
      </c>
      <c r="B62" s="25" t="s">
        <v>67</v>
      </c>
      <c r="C62" s="26" t="s">
        <v>6</v>
      </c>
      <c r="D62" s="15">
        <v>7.7000000000000002E-3</v>
      </c>
      <c r="E62" s="7">
        <f t="shared" si="1"/>
        <v>5.7116577159303329E-2</v>
      </c>
      <c r="F62" s="24">
        <v>-8.9363631396000045</v>
      </c>
    </row>
    <row r="63" spans="1:6" x14ac:dyDescent="0.25">
      <c r="A63" s="15" t="s">
        <v>80</v>
      </c>
      <c r="B63" s="25" t="s">
        <v>67</v>
      </c>
      <c r="C63" s="26" t="s">
        <v>6</v>
      </c>
      <c r="D63" s="15">
        <v>2.87E-2</v>
      </c>
      <c r="E63" s="7">
        <f t="shared" si="1"/>
        <v>0.21288906032103966</v>
      </c>
      <c r="F63" s="24">
        <v>-1.5482262734000187</v>
      </c>
    </row>
    <row r="64" spans="1:6" x14ac:dyDescent="0.25">
      <c r="A64" s="15" t="s">
        <v>81</v>
      </c>
      <c r="B64" s="25" t="s">
        <v>67</v>
      </c>
      <c r="C64" s="26" t="s">
        <v>6</v>
      </c>
      <c r="D64" s="15">
        <v>1.43E-2</v>
      </c>
      <c r="E64" s="7">
        <f t="shared" si="1"/>
        <v>0.10607364329584903</v>
      </c>
      <c r="F64" s="24">
        <v>7.6726261820000161</v>
      </c>
    </row>
    <row r="65" spans="1:6" x14ac:dyDescent="0.25">
      <c r="A65" s="15" t="s">
        <v>82</v>
      </c>
      <c r="B65" s="25" t="s">
        <v>67</v>
      </c>
      <c r="C65" s="26" t="s">
        <v>6</v>
      </c>
      <c r="D65" s="15">
        <v>1.9400000000000001E-2</v>
      </c>
      <c r="E65" s="7">
        <f t="shared" si="1"/>
        <v>0.14390410349227073</v>
      </c>
      <c r="F65" s="24">
        <v>-3.1294863939999971</v>
      </c>
    </row>
    <row r="66" spans="1:6" x14ac:dyDescent="0.25">
      <c r="A66" s="15" t="s">
        <v>83</v>
      </c>
      <c r="B66" s="25" t="s">
        <v>73</v>
      </c>
      <c r="C66" s="26" t="s">
        <v>6</v>
      </c>
      <c r="D66" s="15">
        <v>2.7900000000000001E-2</v>
      </c>
      <c r="E66" s="7">
        <f t="shared" si="1"/>
        <v>0.20695487048630687</v>
      </c>
      <c r="F66" s="24">
        <v>13.812748179200014</v>
      </c>
    </row>
    <row r="67" spans="1:6" x14ac:dyDescent="0.25">
      <c r="A67" s="15" t="s">
        <v>84</v>
      </c>
      <c r="B67" s="25" t="s">
        <v>67</v>
      </c>
      <c r="C67" s="26" t="s">
        <v>6</v>
      </c>
      <c r="D67" s="15">
        <v>7.5300000000000006E-2</v>
      </c>
      <c r="E67" s="7">
        <f t="shared" si="1"/>
        <v>0.55855561819422606</v>
      </c>
      <c r="F67" s="24">
        <v>7.7089917200000144</v>
      </c>
    </row>
    <row r="68" spans="1:6" x14ac:dyDescent="0.25">
      <c r="A68" s="15" t="s">
        <v>85</v>
      </c>
      <c r="B68" s="25" t="s">
        <v>73</v>
      </c>
      <c r="C68" s="26" t="s">
        <v>6</v>
      </c>
      <c r="D68" s="15">
        <v>8.4699999999999998E-2</v>
      </c>
      <c r="E68" s="7">
        <f t="shared" si="1"/>
        <v>0.62828234875233657</v>
      </c>
      <c r="F68" s="24">
        <v>23.283380173799983</v>
      </c>
    </row>
    <row r="69" spans="1:6" x14ac:dyDescent="0.25">
      <c r="A69" s="15" t="s">
        <v>86</v>
      </c>
      <c r="B69" s="25" t="s">
        <v>67</v>
      </c>
      <c r="C69" s="26" t="s">
        <v>6</v>
      </c>
      <c r="D69" s="15">
        <v>7.1000000000000004E-3</v>
      </c>
      <c r="E69" s="7">
        <f t="shared" ref="E69:E100" si="2">D69/$D$4*100</f>
        <v>5.2665934783253723E-2</v>
      </c>
      <c r="F69" s="24">
        <v>3.5503522831999987</v>
      </c>
    </row>
    <row r="70" spans="1:6" x14ac:dyDescent="0.25">
      <c r="A70" s="15" t="s">
        <v>87</v>
      </c>
      <c r="B70" s="25" t="s">
        <v>67</v>
      </c>
      <c r="C70" s="26" t="s">
        <v>6</v>
      </c>
      <c r="D70" s="15">
        <v>5.0000000000000001E-3</v>
      </c>
      <c r="E70" s="7">
        <f t="shared" si="2"/>
        <v>3.7088686467080086E-2</v>
      </c>
      <c r="F70" s="24">
        <v>7.680553673599988</v>
      </c>
    </row>
    <row r="71" spans="1:6" x14ac:dyDescent="0.25">
      <c r="A71" s="42" t="s">
        <v>88</v>
      </c>
      <c r="B71" s="45"/>
      <c r="C71" s="45"/>
      <c r="D71" s="42">
        <v>2.6656</v>
      </c>
      <c r="E71" s="43">
        <f t="shared" si="2"/>
        <v>19.772720529329735</v>
      </c>
      <c r="F71" s="44">
        <v>-1.4357596384000146</v>
      </c>
    </row>
    <row r="72" spans="1:6" x14ac:dyDescent="0.25">
      <c r="A72" s="15" t="s">
        <v>89</v>
      </c>
      <c r="B72" s="25" t="s">
        <v>90</v>
      </c>
      <c r="C72" s="26" t="s">
        <v>304</v>
      </c>
      <c r="D72" s="15">
        <v>1.77E-2</v>
      </c>
      <c r="E72" s="7">
        <f t="shared" si="2"/>
        <v>0.13129395009346351</v>
      </c>
      <c r="F72" s="24">
        <v>-5.743584938799998</v>
      </c>
    </row>
    <row r="73" spans="1:6" x14ac:dyDescent="0.25">
      <c r="A73" s="15" t="s">
        <v>91</v>
      </c>
      <c r="B73" s="25" t="s">
        <v>92</v>
      </c>
      <c r="C73" s="26" t="s">
        <v>304</v>
      </c>
      <c r="D73" s="15">
        <v>0.33639999999999998</v>
      </c>
      <c r="E73" s="7">
        <f t="shared" si="2"/>
        <v>2.4953268255051477</v>
      </c>
      <c r="F73" s="24">
        <v>-1.7855300000000085</v>
      </c>
    </row>
    <row r="74" spans="1:6" x14ac:dyDescent="0.25">
      <c r="A74" s="15" t="s">
        <v>93</v>
      </c>
      <c r="B74" s="25" t="s">
        <v>94</v>
      </c>
      <c r="C74" s="26" t="s">
        <v>304</v>
      </c>
      <c r="D74" s="15">
        <v>2.5999999999999999E-3</v>
      </c>
      <c r="E74" s="7">
        <f t="shared" si="2"/>
        <v>1.9286116962881641E-2</v>
      </c>
      <c r="F74" s="24">
        <v>-0.95983280259999049</v>
      </c>
    </row>
    <row r="75" spans="1:6" x14ac:dyDescent="0.25">
      <c r="A75" s="15" t="s">
        <v>95</v>
      </c>
      <c r="B75" s="25" t="s">
        <v>90</v>
      </c>
      <c r="C75" s="26" t="s">
        <v>304</v>
      </c>
      <c r="D75" s="15">
        <v>8.8000000000000005E-3</v>
      </c>
      <c r="E75" s="7">
        <f t="shared" si="2"/>
        <v>6.527608818206096E-2</v>
      </c>
      <c r="F75" s="24">
        <v>-0.83144723620000605</v>
      </c>
    </row>
    <row r="76" spans="1:6" x14ac:dyDescent="0.25">
      <c r="A76" s="15" t="s">
        <v>96</v>
      </c>
      <c r="B76" s="25" t="s">
        <v>90</v>
      </c>
      <c r="C76" s="26" t="s">
        <v>304</v>
      </c>
      <c r="D76" s="15">
        <v>0.45140000000000002</v>
      </c>
      <c r="E76" s="7">
        <f t="shared" si="2"/>
        <v>3.3483666142479898</v>
      </c>
      <c r="F76" s="24">
        <v>-2.1815286988000082</v>
      </c>
    </row>
    <row r="77" spans="1:6" x14ac:dyDescent="0.25">
      <c r="A77" s="15" t="s">
        <v>97</v>
      </c>
      <c r="B77" s="25" t="s">
        <v>90</v>
      </c>
      <c r="C77" s="26" t="s">
        <v>304</v>
      </c>
      <c r="D77" s="15">
        <v>3.0200000000000001E-2</v>
      </c>
      <c r="E77" s="7">
        <f t="shared" si="2"/>
        <v>0.2240156662611637</v>
      </c>
      <c r="F77" s="24">
        <v>-0.82851203650000116</v>
      </c>
    </row>
    <row r="78" spans="1:6" x14ac:dyDescent="0.25">
      <c r="A78" s="15" t="s">
        <v>98</v>
      </c>
      <c r="B78" s="25" t="s">
        <v>90</v>
      </c>
      <c r="C78" s="26" t="s">
        <v>304</v>
      </c>
      <c r="D78" s="15">
        <v>0.30459999999999998</v>
      </c>
      <c r="E78" s="7">
        <f t="shared" si="2"/>
        <v>2.2594427795745187</v>
      </c>
      <c r="F78" s="24">
        <v>-1.2380790800000199</v>
      </c>
    </row>
    <row r="79" spans="1:6" x14ac:dyDescent="0.25">
      <c r="A79" s="15" t="s">
        <v>99</v>
      </c>
      <c r="B79" s="25" t="s">
        <v>90</v>
      </c>
      <c r="C79" s="26" t="s">
        <v>304</v>
      </c>
      <c r="D79" s="15">
        <v>0.36049999999999999</v>
      </c>
      <c r="E79" s="7">
        <f t="shared" si="2"/>
        <v>2.6740942942764736</v>
      </c>
      <c r="F79" s="24">
        <v>-1.0742706976000136</v>
      </c>
    </row>
    <row r="80" spans="1:6" x14ac:dyDescent="0.25">
      <c r="A80" s="15" t="s">
        <v>100</v>
      </c>
      <c r="B80" s="25" t="s">
        <v>90</v>
      </c>
      <c r="C80" s="26" t="s">
        <v>304</v>
      </c>
      <c r="D80" s="15">
        <v>0.16839999999999999</v>
      </c>
      <c r="E80" s="7">
        <f t="shared" si="2"/>
        <v>1.249146960211257</v>
      </c>
      <c r="F80" s="24">
        <v>-0.71646502599999451</v>
      </c>
    </row>
    <row r="81" spans="1:6" x14ac:dyDescent="0.25">
      <c r="A81" s="15" t="s">
        <v>101</v>
      </c>
      <c r="B81" s="25" t="s">
        <v>90</v>
      </c>
      <c r="C81" s="26" t="s">
        <v>304</v>
      </c>
      <c r="D81" s="15">
        <v>8.2000000000000007E-3</v>
      </c>
      <c r="E81" s="7">
        <f t="shared" si="2"/>
        <v>6.082544580601134E-2</v>
      </c>
      <c r="F81" s="24">
        <v>-1.632564811999984</v>
      </c>
    </row>
    <row r="82" spans="1:6" x14ac:dyDescent="0.25">
      <c r="A82" s="15" t="s">
        <v>102</v>
      </c>
      <c r="B82" s="25" t="s">
        <v>90</v>
      </c>
      <c r="C82" s="26" t="s">
        <v>304</v>
      </c>
      <c r="D82" s="15">
        <v>6.8599999999999994E-2</v>
      </c>
      <c r="E82" s="7">
        <f t="shared" si="2"/>
        <v>0.50885677832833875</v>
      </c>
      <c r="F82" s="24">
        <v>-0.55999963000000719</v>
      </c>
    </row>
    <row r="83" spans="1:6" x14ac:dyDescent="0.25">
      <c r="A83" s="15" t="s">
        <v>103</v>
      </c>
      <c r="B83" s="25" t="s">
        <v>90</v>
      </c>
      <c r="C83" s="26" t="s">
        <v>304</v>
      </c>
      <c r="D83" s="15">
        <v>0.1368</v>
      </c>
      <c r="E83" s="7">
        <f t="shared" si="2"/>
        <v>1.0147464617393112</v>
      </c>
      <c r="F83" s="24">
        <v>-1.2878087859999994</v>
      </c>
    </row>
    <row r="84" spans="1:6" x14ac:dyDescent="0.25">
      <c r="A84" s="15" t="s">
        <v>104</v>
      </c>
      <c r="B84" s="25" t="s">
        <v>90</v>
      </c>
      <c r="C84" s="26" t="s">
        <v>304</v>
      </c>
      <c r="D84" s="15">
        <v>0.1061</v>
      </c>
      <c r="E84" s="7">
        <f t="shared" si="2"/>
        <v>0.78702192683143946</v>
      </c>
      <c r="F84" s="24">
        <v>-1.0941865984000145</v>
      </c>
    </row>
    <row r="85" spans="1:6" x14ac:dyDescent="0.25">
      <c r="A85" s="15" t="s">
        <v>105</v>
      </c>
      <c r="B85" s="25" t="s">
        <v>90</v>
      </c>
      <c r="C85" s="26" t="s">
        <v>304</v>
      </c>
      <c r="D85" s="15">
        <v>0.25159999999999999</v>
      </c>
      <c r="E85" s="7">
        <f t="shared" si="2"/>
        <v>1.8663027030234698</v>
      </c>
      <c r="F85" s="24">
        <v>-1.5227926515999997</v>
      </c>
    </row>
    <row r="86" spans="1:6" x14ac:dyDescent="0.25">
      <c r="A86" s="15" t="s">
        <v>106</v>
      </c>
      <c r="B86" s="25" t="s">
        <v>90</v>
      </c>
      <c r="C86" s="26" t="s">
        <v>304</v>
      </c>
      <c r="D86" s="15">
        <v>1.35E-2</v>
      </c>
      <c r="E86" s="7">
        <f t="shared" si="2"/>
        <v>0.10013945346111623</v>
      </c>
      <c r="F86" s="24">
        <v>-1.6058834759000149</v>
      </c>
    </row>
    <row r="87" spans="1:6" x14ac:dyDescent="0.25">
      <c r="A87" s="15" t="s">
        <v>107</v>
      </c>
      <c r="B87" s="25" t="s">
        <v>90</v>
      </c>
      <c r="C87" s="26" t="s">
        <v>304</v>
      </c>
      <c r="D87" s="15">
        <v>3.7699999999999997E-2</v>
      </c>
      <c r="E87" s="7">
        <f t="shared" si="2"/>
        <v>0.27964869596178382</v>
      </c>
      <c r="F87" s="24">
        <v>-0.25148573199999191</v>
      </c>
    </row>
    <row r="88" spans="1:6" x14ac:dyDescent="0.25">
      <c r="A88" s="15" t="s">
        <v>108</v>
      </c>
      <c r="B88" s="25" t="s">
        <v>90</v>
      </c>
      <c r="C88" s="26" t="s">
        <v>304</v>
      </c>
      <c r="D88" s="15">
        <v>0.32290000000000002</v>
      </c>
      <c r="E88" s="7">
        <f t="shared" si="2"/>
        <v>2.395187372044032</v>
      </c>
      <c r="F88" s="24">
        <v>-1.3189506144000092</v>
      </c>
    </row>
    <row r="89" spans="1:6" x14ac:dyDescent="0.25">
      <c r="A89" s="15" t="s">
        <v>109</v>
      </c>
      <c r="B89" s="25" t="s">
        <v>90</v>
      </c>
      <c r="C89" s="26" t="s">
        <v>304</v>
      </c>
      <c r="D89" s="15">
        <v>3.9600000000000003E-2</v>
      </c>
      <c r="E89" s="7">
        <f t="shared" si="2"/>
        <v>0.29374239681927428</v>
      </c>
      <c r="F89" s="24">
        <v>-0.32777344000000141</v>
      </c>
    </row>
    <row r="90" spans="1:6" x14ac:dyDescent="0.25">
      <c r="A90" s="42" t="s">
        <v>110</v>
      </c>
      <c r="B90" s="45"/>
      <c r="C90" s="45"/>
      <c r="D90" s="42">
        <v>0.2175</v>
      </c>
      <c r="E90" s="43">
        <f t="shared" si="2"/>
        <v>1.6133578613179835</v>
      </c>
      <c r="F90" s="44">
        <v>3.5265690941000116</v>
      </c>
    </row>
    <row r="91" spans="1:6" x14ac:dyDescent="0.25">
      <c r="A91" s="15" t="s">
        <v>111</v>
      </c>
      <c r="B91" s="26" t="s">
        <v>112</v>
      </c>
      <c r="C91" s="26" t="s">
        <v>304</v>
      </c>
      <c r="D91" s="15">
        <v>5.9999999999999995E-4</v>
      </c>
      <c r="E91" s="7">
        <f t="shared" si="2"/>
        <v>4.4506423760496102E-3</v>
      </c>
      <c r="F91" s="24">
        <v>-8.2637199999999922</v>
      </c>
    </row>
    <row r="92" spans="1:6" x14ac:dyDescent="0.25">
      <c r="A92" s="15" t="s">
        <v>113</v>
      </c>
      <c r="B92" s="26" t="s">
        <v>112</v>
      </c>
      <c r="C92" s="26" t="s">
        <v>304</v>
      </c>
      <c r="D92" s="15">
        <v>2.12E-2</v>
      </c>
      <c r="E92" s="7">
        <f t="shared" si="2"/>
        <v>0.15725603062041957</v>
      </c>
      <c r="F92" s="24">
        <v>10.909350275000008</v>
      </c>
    </row>
    <row r="93" spans="1:6" x14ac:dyDescent="0.25">
      <c r="A93" s="15" t="s">
        <v>114</v>
      </c>
      <c r="B93" s="26" t="s">
        <v>112</v>
      </c>
      <c r="C93" s="26" t="s">
        <v>304</v>
      </c>
      <c r="D93" s="15">
        <v>1.6000000000000001E-3</v>
      </c>
      <c r="E93" s="7">
        <f t="shared" si="2"/>
        <v>1.1868379669465627E-2</v>
      </c>
      <c r="F93" s="24">
        <v>0.45137932919998036</v>
      </c>
    </row>
    <row r="94" spans="1:6" x14ac:dyDescent="0.25">
      <c r="A94" s="15" t="s">
        <v>115</v>
      </c>
      <c r="B94" s="26" t="s">
        <v>112</v>
      </c>
      <c r="C94" s="26" t="s">
        <v>304</v>
      </c>
      <c r="D94" s="15">
        <v>5.3E-3</v>
      </c>
      <c r="E94" s="7">
        <f t="shared" si="2"/>
        <v>3.9314007655104892E-2</v>
      </c>
      <c r="F94" s="24">
        <v>5.6870482577000132</v>
      </c>
    </row>
    <row r="95" spans="1:6" x14ac:dyDescent="0.25">
      <c r="A95" s="15" t="s">
        <v>116</v>
      </c>
      <c r="B95" s="26" t="s">
        <v>112</v>
      </c>
      <c r="C95" s="26" t="s">
        <v>304</v>
      </c>
      <c r="D95" s="15">
        <v>3.0700000000000002E-2</v>
      </c>
      <c r="E95" s="7">
        <f t="shared" si="2"/>
        <v>0.2277245349078717</v>
      </c>
      <c r="F95" s="24">
        <v>2.0001644900000031</v>
      </c>
    </row>
    <row r="96" spans="1:6" x14ac:dyDescent="0.25">
      <c r="A96" s="15" t="s">
        <v>117</v>
      </c>
      <c r="B96" s="26" t="s">
        <v>112</v>
      </c>
      <c r="C96" s="26" t="s">
        <v>304</v>
      </c>
      <c r="D96" s="15">
        <v>8.0000000000000004E-4</v>
      </c>
      <c r="E96" s="7">
        <f t="shared" si="2"/>
        <v>5.9341898347328136E-3</v>
      </c>
      <c r="F96" s="24">
        <v>6.4486891664000012</v>
      </c>
    </row>
    <row r="97" spans="1:6" x14ac:dyDescent="0.25">
      <c r="A97" s="15" t="s">
        <v>118</v>
      </c>
      <c r="B97" s="26" t="s">
        <v>112</v>
      </c>
      <c r="C97" s="26" t="s">
        <v>304</v>
      </c>
      <c r="D97" s="15">
        <v>6.7000000000000002E-3</v>
      </c>
      <c r="E97" s="7">
        <f t="shared" si="2"/>
        <v>4.9698839865887315E-2</v>
      </c>
      <c r="F97" s="24">
        <v>0.70654907599998751</v>
      </c>
    </row>
    <row r="98" spans="1:6" x14ac:dyDescent="0.25">
      <c r="A98" s="15" t="s">
        <v>119</v>
      </c>
      <c r="B98" s="26" t="s">
        <v>112</v>
      </c>
      <c r="C98" s="26" t="s">
        <v>304</v>
      </c>
      <c r="D98" s="15">
        <v>1.5900000000000001E-2</v>
      </c>
      <c r="E98" s="7">
        <f t="shared" si="2"/>
        <v>0.11794202296531468</v>
      </c>
      <c r="F98" s="24">
        <v>2.0282638451999873</v>
      </c>
    </row>
    <row r="99" spans="1:6" x14ac:dyDescent="0.25">
      <c r="A99" s="15" t="s">
        <v>120</v>
      </c>
      <c r="B99" s="26" t="s">
        <v>112</v>
      </c>
      <c r="C99" s="26" t="s">
        <v>304</v>
      </c>
      <c r="D99" s="15">
        <v>1.1999999999999999E-3</v>
      </c>
      <c r="E99" s="7">
        <f t="shared" si="2"/>
        <v>8.9012847520992203E-3</v>
      </c>
      <c r="F99" s="24">
        <v>-5.976077467600021</v>
      </c>
    </row>
    <row r="100" spans="1:6" x14ac:dyDescent="0.25">
      <c r="A100" s="15" t="s">
        <v>121</v>
      </c>
      <c r="B100" s="26" t="s">
        <v>112</v>
      </c>
      <c r="C100" s="26" t="s">
        <v>304</v>
      </c>
      <c r="D100" s="15">
        <v>2.9000000000000001E-2</v>
      </c>
      <c r="E100" s="7">
        <f t="shared" si="2"/>
        <v>0.21511438150906451</v>
      </c>
      <c r="F100" s="24">
        <v>4.6833547500000208</v>
      </c>
    </row>
    <row r="101" spans="1:6" x14ac:dyDescent="0.25">
      <c r="A101" s="15" t="s">
        <v>122</v>
      </c>
      <c r="B101" s="26" t="s">
        <v>112</v>
      </c>
      <c r="C101" s="26" t="s">
        <v>304</v>
      </c>
      <c r="D101" s="15">
        <v>5.0000000000000001E-3</v>
      </c>
      <c r="E101" s="7">
        <f t="shared" ref="E101:E132" si="3">D101/$D$4*100</f>
        <v>3.7088686467080086E-2</v>
      </c>
      <c r="F101" s="24">
        <v>4.5273592912999874</v>
      </c>
    </row>
    <row r="102" spans="1:6" x14ac:dyDescent="0.25">
      <c r="A102" s="15" t="s">
        <v>123</v>
      </c>
      <c r="B102" s="26" t="s">
        <v>112</v>
      </c>
      <c r="C102" s="26" t="s">
        <v>304</v>
      </c>
      <c r="D102" s="15">
        <v>1E-3</v>
      </c>
      <c r="E102" s="7">
        <f t="shared" si="3"/>
        <v>7.4177372934160178E-3</v>
      </c>
      <c r="F102" s="24">
        <v>3.1365155959999953</v>
      </c>
    </row>
    <row r="103" spans="1:6" x14ac:dyDescent="0.25">
      <c r="A103" s="15" t="s">
        <v>124</v>
      </c>
      <c r="B103" s="26" t="s">
        <v>112</v>
      </c>
      <c r="C103" s="26" t="s">
        <v>304</v>
      </c>
      <c r="D103" s="15">
        <v>6.9999999999999999E-4</v>
      </c>
      <c r="E103" s="7">
        <f t="shared" si="3"/>
        <v>5.1924161053912114E-3</v>
      </c>
      <c r="F103" s="24">
        <v>0.14066087119999793</v>
      </c>
    </row>
    <row r="104" spans="1:6" x14ac:dyDescent="0.25">
      <c r="A104" s="15" t="s">
        <v>125</v>
      </c>
      <c r="B104" s="26" t="s">
        <v>112</v>
      </c>
      <c r="C104" s="26" t="s">
        <v>304</v>
      </c>
      <c r="D104" s="15">
        <v>5.9999999999999995E-4</v>
      </c>
      <c r="E104" s="7">
        <f t="shared" si="3"/>
        <v>4.4506423760496102E-3</v>
      </c>
      <c r="F104" s="24">
        <v>7.6424674711999927</v>
      </c>
    </row>
    <row r="105" spans="1:6" x14ac:dyDescent="0.25">
      <c r="A105" s="15" t="s">
        <v>126</v>
      </c>
      <c r="B105" s="26" t="s">
        <v>112</v>
      </c>
      <c r="C105" s="26" t="s">
        <v>304</v>
      </c>
      <c r="D105" s="15">
        <v>1.5699999999999999E-2</v>
      </c>
      <c r="E105" s="7">
        <f t="shared" si="3"/>
        <v>0.11645847550663145</v>
      </c>
      <c r="F105" s="24">
        <v>3.6802623471999993</v>
      </c>
    </row>
    <row r="106" spans="1:6" x14ac:dyDescent="0.25">
      <c r="A106" s="15" t="s">
        <v>127</v>
      </c>
      <c r="B106" s="26" t="s">
        <v>112</v>
      </c>
      <c r="C106" s="26" t="s">
        <v>304</v>
      </c>
      <c r="D106" s="15">
        <v>4.6699999999999998E-2</v>
      </c>
      <c r="E106" s="7">
        <f t="shared" si="3"/>
        <v>0.34640833160252793</v>
      </c>
      <c r="F106" s="24">
        <v>4.5010089304000047</v>
      </c>
    </row>
    <row r="107" spans="1:6" x14ac:dyDescent="0.25">
      <c r="A107" s="15" t="s">
        <v>128</v>
      </c>
      <c r="B107" s="26" t="s">
        <v>112</v>
      </c>
      <c r="C107" s="26" t="s">
        <v>304</v>
      </c>
      <c r="D107" s="15">
        <v>2.2800000000000001E-2</v>
      </c>
      <c r="E107" s="7">
        <f t="shared" si="3"/>
        <v>0.1691244102898852</v>
      </c>
      <c r="F107" s="24">
        <v>3.8916486367999852</v>
      </c>
    </row>
    <row r="108" spans="1:6" x14ac:dyDescent="0.25">
      <c r="A108" s="15" t="s">
        <v>129</v>
      </c>
      <c r="B108" s="26" t="s">
        <v>112</v>
      </c>
      <c r="C108" s="26" t="s">
        <v>304</v>
      </c>
      <c r="D108" s="15">
        <v>7.1999999999999998E-3</v>
      </c>
      <c r="E108" s="7">
        <f t="shared" si="3"/>
        <v>5.3407708512595312E-2</v>
      </c>
      <c r="F108" s="24">
        <v>-18.753787679999988</v>
      </c>
    </row>
    <row r="109" spans="1:6" x14ac:dyDescent="0.25">
      <c r="A109" s="15" t="s">
        <v>130</v>
      </c>
      <c r="B109" s="26" t="s">
        <v>112</v>
      </c>
      <c r="C109" s="26" t="s">
        <v>304</v>
      </c>
      <c r="D109" s="15">
        <v>3.2000000000000002E-3</v>
      </c>
      <c r="E109" s="7">
        <f t="shared" si="3"/>
        <v>2.3736759338931254E-2</v>
      </c>
      <c r="F109" s="24">
        <v>-6.7490784999989728E-2</v>
      </c>
    </row>
    <row r="110" spans="1:6" x14ac:dyDescent="0.25">
      <c r="A110" s="15" t="s">
        <v>131</v>
      </c>
      <c r="B110" s="26" t="s">
        <v>112</v>
      </c>
      <c r="C110" s="26" t="s">
        <v>304</v>
      </c>
      <c r="D110" s="15">
        <v>6.9999999999999999E-4</v>
      </c>
      <c r="E110" s="7">
        <f t="shared" si="3"/>
        <v>5.1924161053912114E-3</v>
      </c>
      <c r="F110" s="24">
        <v>8.4610026483999974</v>
      </c>
    </row>
    <row r="111" spans="1:6" x14ac:dyDescent="0.25">
      <c r="A111" s="15" t="s">
        <v>132</v>
      </c>
      <c r="B111" s="26" t="s">
        <v>112</v>
      </c>
      <c r="C111" s="26" t="s">
        <v>304</v>
      </c>
      <c r="D111" s="15">
        <v>2.9999999999999997E-4</v>
      </c>
      <c r="E111" s="7">
        <f t="shared" si="3"/>
        <v>2.2253211880248051E-3</v>
      </c>
      <c r="F111" s="24">
        <v>-0.10847426600000176</v>
      </c>
    </row>
    <row r="112" spans="1:6" x14ac:dyDescent="0.25">
      <c r="A112" s="15" t="s">
        <v>133</v>
      </c>
      <c r="B112" s="26" t="s">
        <v>112</v>
      </c>
      <c r="C112" s="26" t="s">
        <v>304</v>
      </c>
      <c r="D112" s="15">
        <v>5.9999999999999995E-4</v>
      </c>
      <c r="E112" s="7">
        <f t="shared" si="3"/>
        <v>4.4506423760496102E-3</v>
      </c>
      <c r="F112" s="24">
        <v>2.0297298209000019</v>
      </c>
    </row>
    <row r="113" spans="1:6" x14ac:dyDescent="0.25">
      <c r="A113" s="42" t="s">
        <v>134</v>
      </c>
      <c r="B113" s="45"/>
      <c r="C113" s="45"/>
      <c r="D113" s="42">
        <v>0.62439999999999996</v>
      </c>
      <c r="E113" s="43">
        <f t="shared" si="3"/>
        <v>4.6316351660089605</v>
      </c>
      <c r="F113" s="44">
        <v>0.12489386560001492</v>
      </c>
    </row>
    <row r="114" spans="1:6" x14ac:dyDescent="0.25">
      <c r="A114" s="15" t="s">
        <v>135</v>
      </c>
      <c r="B114" s="26" t="s">
        <v>92</v>
      </c>
      <c r="C114" s="26" t="s">
        <v>25</v>
      </c>
      <c r="D114" s="15">
        <v>9.6299999999999997E-2</v>
      </c>
      <c r="E114" s="7">
        <f t="shared" si="3"/>
        <v>0.71432810135596236</v>
      </c>
      <c r="F114" s="24">
        <v>-0.11944480360001819</v>
      </c>
    </row>
    <row r="115" spans="1:6" x14ac:dyDescent="0.25">
      <c r="A115" s="15" t="s">
        <v>136</v>
      </c>
      <c r="B115" s="26" t="s">
        <v>92</v>
      </c>
      <c r="C115" s="26" t="s">
        <v>25</v>
      </c>
      <c r="D115" s="15">
        <v>4.2099999999999999E-2</v>
      </c>
      <c r="E115" s="7">
        <f t="shared" si="3"/>
        <v>0.31228674005281426</v>
      </c>
      <c r="F115" s="24">
        <v>0.79734332199998903</v>
      </c>
    </row>
    <row r="116" spans="1:6" x14ac:dyDescent="0.25">
      <c r="A116" s="15" t="s">
        <v>137</v>
      </c>
      <c r="B116" s="26" t="s">
        <v>92</v>
      </c>
      <c r="C116" s="26" t="s">
        <v>25</v>
      </c>
      <c r="D116" s="15">
        <v>0.3004</v>
      </c>
      <c r="E116" s="7">
        <f t="shared" si="3"/>
        <v>2.2282882829421715</v>
      </c>
      <c r="F116" s="24">
        <v>0.56812176620000798</v>
      </c>
    </row>
    <row r="117" spans="1:6" x14ac:dyDescent="0.25">
      <c r="A117" s="15" t="s">
        <v>138</v>
      </c>
      <c r="B117" s="26" t="s">
        <v>92</v>
      </c>
      <c r="C117" s="26" t="s">
        <v>25</v>
      </c>
      <c r="D117" s="15">
        <v>5.21E-2</v>
      </c>
      <c r="E117" s="7">
        <f t="shared" si="3"/>
        <v>0.38646411298697447</v>
      </c>
      <c r="F117" s="24">
        <v>0.19882850599999813</v>
      </c>
    </row>
    <row r="118" spans="1:6" x14ac:dyDescent="0.25">
      <c r="A118" s="15" t="s">
        <v>139</v>
      </c>
      <c r="B118" s="26" t="s">
        <v>92</v>
      </c>
      <c r="C118" s="26" t="s">
        <v>53</v>
      </c>
      <c r="D118" s="15">
        <v>8.6999999999999994E-3</v>
      </c>
      <c r="E118" s="7">
        <f t="shared" si="3"/>
        <v>6.4534314452719344E-2</v>
      </c>
      <c r="F118" s="24">
        <v>0.78820074259998307</v>
      </c>
    </row>
    <row r="119" spans="1:6" x14ac:dyDescent="0.25">
      <c r="A119" s="15" t="s">
        <v>140</v>
      </c>
      <c r="B119" s="26" t="s">
        <v>112</v>
      </c>
      <c r="C119" s="26" t="s">
        <v>25</v>
      </c>
      <c r="D119" s="15">
        <v>9.7000000000000003E-3</v>
      </c>
      <c r="E119" s="7">
        <f t="shared" si="3"/>
        <v>7.1952051746135365E-2</v>
      </c>
      <c r="F119" s="24">
        <v>2.9654723775999798</v>
      </c>
    </row>
    <row r="120" spans="1:6" x14ac:dyDescent="0.25">
      <c r="A120" s="15" t="s">
        <v>141</v>
      </c>
      <c r="B120" s="26" t="s">
        <v>90</v>
      </c>
      <c r="C120" s="26" t="s">
        <v>53</v>
      </c>
      <c r="D120" s="15">
        <v>0.10630000000000001</v>
      </c>
      <c r="E120" s="7">
        <f t="shared" si="3"/>
        <v>0.78850547429012252</v>
      </c>
      <c r="F120" s="24">
        <v>-1.8638733279999826</v>
      </c>
    </row>
    <row r="121" spans="1:6" x14ac:dyDescent="0.25">
      <c r="A121" s="15" t="s">
        <v>142</v>
      </c>
      <c r="B121" s="26" t="s">
        <v>92</v>
      </c>
      <c r="C121" s="26" t="s">
        <v>53</v>
      </c>
      <c r="D121" s="15">
        <v>8.8000000000000005E-3</v>
      </c>
      <c r="E121" s="7">
        <f t="shared" si="3"/>
        <v>6.527608818206096E-2</v>
      </c>
      <c r="F121" s="24">
        <v>2.0168792719999971</v>
      </c>
    </row>
    <row r="122" spans="1:6" x14ac:dyDescent="0.25">
      <c r="A122" s="42" t="s">
        <v>143</v>
      </c>
      <c r="B122" s="45"/>
      <c r="C122" s="45"/>
      <c r="D122" s="42">
        <v>1.1254</v>
      </c>
      <c r="E122" s="43">
        <f t="shared" si="3"/>
        <v>8.3479215500103834</v>
      </c>
      <c r="F122" s="44">
        <v>3.4343454032000125</v>
      </c>
    </row>
    <row r="123" spans="1:6" x14ac:dyDescent="0.25">
      <c r="A123" s="15" t="s">
        <v>144</v>
      </c>
      <c r="B123" s="25" t="s">
        <v>145</v>
      </c>
      <c r="C123" s="26" t="s">
        <v>304</v>
      </c>
      <c r="D123" s="15">
        <v>0.33879999999999999</v>
      </c>
      <c r="E123" s="7">
        <f t="shared" si="3"/>
        <v>2.5131293950093463</v>
      </c>
      <c r="F123" s="24">
        <v>2.6518726960999999</v>
      </c>
    </row>
    <row r="124" spans="1:6" x14ac:dyDescent="0.25">
      <c r="A124" s="15" t="s">
        <v>146</v>
      </c>
      <c r="B124" s="25" t="s">
        <v>145</v>
      </c>
      <c r="C124" s="26" t="s">
        <v>304</v>
      </c>
      <c r="D124" s="15">
        <v>0.56140000000000001</v>
      </c>
      <c r="E124" s="7">
        <f t="shared" si="3"/>
        <v>4.1643177165237519</v>
      </c>
      <c r="F124" s="24">
        <v>3.1309848601999875</v>
      </c>
    </row>
    <row r="125" spans="1:6" x14ac:dyDescent="0.25">
      <c r="A125" s="15" t="s">
        <v>147</v>
      </c>
      <c r="B125" s="25" t="s">
        <v>148</v>
      </c>
      <c r="C125" s="26" t="s">
        <v>6</v>
      </c>
      <c r="D125" s="15">
        <v>0.22520000000000001</v>
      </c>
      <c r="E125" s="7">
        <f t="shared" si="3"/>
        <v>1.6704744384772869</v>
      </c>
      <c r="F125" s="24">
        <v>5.1924561802999989</v>
      </c>
    </row>
    <row r="126" spans="1:6" x14ac:dyDescent="0.25">
      <c r="A126" s="42" t="s">
        <v>149</v>
      </c>
      <c r="B126" s="45"/>
      <c r="C126" s="45"/>
      <c r="D126" s="42">
        <v>1.5718000000000001</v>
      </c>
      <c r="E126" s="43">
        <f t="shared" si="3"/>
        <v>11.659199477791296</v>
      </c>
      <c r="F126" s="44">
        <v>2.5299241424000058</v>
      </c>
    </row>
    <row r="127" spans="1:6" x14ac:dyDescent="0.25">
      <c r="A127" s="15" t="s">
        <v>150</v>
      </c>
      <c r="B127" s="25" t="s">
        <v>151</v>
      </c>
      <c r="C127" s="26" t="s">
        <v>304</v>
      </c>
      <c r="D127" s="15">
        <v>0.61709999999999998</v>
      </c>
      <c r="E127" s="7">
        <f t="shared" si="3"/>
        <v>4.5774856837670237</v>
      </c>
      <c r="F127" s="24">
        <v>6.9658906876999964</v>
      </c>
    </row>
    <row r="128" spans="1:6" x14ac:dyDescent="0.25">
      <c r="A128" s="15" t="s">
        <v>152</v>
      </c>
      <c r="B128" s="25" t="s">
        <v>151</v>
      </c>
      <c r="C128" s="26" t="s">
        <v>53</v>
      </c>
      <c r="D128" s="15">
        <v>1.9300000000000001E-2</v>
      </c>
      <c r="E128" s="7">
        <f t="shared" si="3"/>
        <v>0.14316232976292914</v>
      </c>
      <c r="F128" s="24">
        <v>0.75089931920000197</v>
      </c>
    </row>
    <row r="129" spans="1:6" x14ac:dyDescent="0.25">
      <c r="A129" s="15" t="s">
        <v>153</v>
      </c>
      <c r="B129" s="25" t="s">
        <v>151</v>
      </c>
      <c r="C129" s="26" t="s">
        <v>304</v>
      </c>
      <c r="D129" s="15">
        <v>0.18290000000000001</v>
      </c>
      <c r="E129" s="7">
        <f t="shared" si="3"/>
        <v>1.3567041509657896</v>
      </c>
      <c r="F129" s="24">
        <v>-0.11144758400000399</v>
      </c>
    </row>
    <row r="130" spans="1:6" x14ac:dyDescent="0.25">
      <c r="A130" s="15" t="s">
        <v>154</v>
      </c>
      <c r="B130" s="25" t="s">
        <v>151</v>
      </c>
      <c r="C130" s="26" t="s">
        <v>53</v>
      </c>
      <c r="D130" s="15">
        <v>0.48549999999999999</v>
      </c>
      <c r="E130" s="7">
        <f t="shared" si="3"/>
        <v>3.6013114559534758</v>
      </c>
      <c r="F130" s="24">
        <v>-0.61893663399999355</v>
      </c>
    </row>
    <row r="131" spans="1:6" x14ac:dyDescent="0.25">
      <c r="A131" s="15" t="s">
        <v>155</v>
      </c>
      <c r="B131" s="25" t="s">
        <v>151</v>
      </c>
      <c r="C131" s="26" t="s">
        <v>53</v>
      </c>
      <c r="D131" s="15">
        <v>0.14899999999999999</v>
      </c>
      <c r="E131" s="7">
        <f t="shared" si="3"/>
        <v>1.1052428567189865</v>
      </c>
      <c r="F131" s="24">
        <v>-0.21155796189999876</v>
      </c>
    </row>
    <row r="132" spans="1:6" x14ac:dyDescent="0.25">
      <c r="A132" s="15" t="s">
        <v>156</v>
      </c>
      <c r="B132" s="25" t="s">
        <v>151</v>
      </c>
      <c r="C132" s="26" t="s">
        <v>53</v>
      </c>
      <c r="D132" s="15">
        <v>4.9000000000000002E-2</v>
      </c>
      <c r="E132" s="7">
        <f t="shared" si="3"/>
        <v>0.36346912737738485</v>
      </c>
      <c r="F132" s="24">
        <v>-2.3535731199999077E-2</v>
      </c>
    </row>
    <row r="133" spans="1:6" x14ac:dyDescent="0.25">
      <c r="A133" s="15" t="s">
        <v>157</v>
      </c>
      <c r="B133" s="25" t="s">
        <v>151</v>
      </c>
      <c r="C133" s="26" t="s">
        <v>44</v>
      </c>
      <c r="D133" s="15">
        <v>5.8500000000000003E-2</v>
      </c>
      <c r="E133" s="7">
        <f t="shared" ref="E133:E164" si="4">D133/$D$4*100</f>
        <v>0.43393763166483695</v>
      </c>
      <c r="F133" s="24">
        <v>2.6367914972000079</v>
      </c>
    </row>
    <row r="134" spans="1:6" x14ac:dyDescent="0.25">
      <c r="A134" s="15" t="s">
        <v>158</v>
      </c>
      <c r="B134" s="25" t="s">
        <v>151</v>
      </c>
      <c r="C134" s="26" t="s">
        <v>25</v>
      </c>
      <c r="D134" s="15">
        <v>1.0500000000000001E-2</v>
      </c>
      <c r="E134" s="7">
        <f t="shared" si="4"/>
        <v>7.7886241580868182E-2</v>
      </c>
      <c r="F134" s="24">
        <v>-0.43054453599999931</v>
      </c>
    </row>
    <row r="135" spans="1:6" x14ac:dyDescent="0.25">
      <c r="A135" s="42" t="s">
        <v>159</v>
      </c>
      <c r="B135" s="45"/>
      <c r="C135" s="45"/>
      <c r="D135" s="42">
        <v>1.5646</v>
      </c>
      <c r="E135" s="43">
        <f t="shared" si="4"/>
        <v>11.605791769278699</v>
      </c>
      <c r="F135" s="44">
        <v>0.47038357879998216</v>
      </c>
    </row>
    <row r="136" spans="1:6" x14ac:dyDescent="0.25">
      <c r="A136" s="15" t="s">
        <v>160</v>
      </c>
      <c r="B136" s="25" t="s">
        <v>17</v>
      </c>
      <c r="C136" s="26" t="s">
        <v>25</v>
      </c>
      <c r="D136" s="15">
        <v>0.42909999999999998</v>
      </c>
      <c r="E136" s="7">
        <f t="shared" si="4"/>
        <v>3.1829510726048129</v>
      </c>
      <c r="F136" s="24">
        <v>-0.86869012239999677</v>
      </c>
    </row>
    <row r="137" spans="1:6" x14ac:dyDescent="0.25">
      <c r="A137" s="15" t="s">
        <v>161</v>
      </c>
      <c r="B137" s="25" t="s">
        <v>17</v>
      </c>
      <c r="C137" s="26" t="s">
        <v>25</v>
      </c>
      <c r="D137" s="15">
        <v>0.7944</v>
      </c>
      <c r="E137" s="7">
        <f t="shared" si="4"/>
        <v>5.8926505058896836</v>
      </c>
      <c r="F137" s="24">
        <v>0.84947000480001122</v>
      </c>
    </row>
    <row r="138" spans="1:6" x14ac:dyDescent="0.25">
      <c r="A138" s="15" t="s">
        <v>162</v>
      </c>
      <c r="B138" s="25" t="s">
        <v>17</v>
      </c>
      <c r="C138" s="26" t="s">
        <v>25</v>
      </c>
      <c r="D138" s="15">
        <v>8.4500000000000006E-2</v>
      </c>
      <c r="E138" s="7">
        <f t="shared" si="4"/>
        <v>0.6267988012936534</v>
      </c>
      <c r="F138" s="24">
        <v>1.6742367125000044</v>
      </c>
    </row>
    <row r="139" spans="1:6" x14ac:dyDescent="0.25">
      <c r="A139" s="15" t="s">
        <v>163</v>
      </c>
      <c r="B139" s="25" t="s">
        <v>17</v>
      </c>
      <c r="C139" s="26" t="s">
        <v>25</v>
      </c>
      <c r="D139" s="15">
        <v>9.3399999999999997E-2</v>
      </c>
      <c r="E139" s="7">
        <f t="shared" si="4"/>
        <v>0.69281666320505586</v>
      </c>
      <c r="F139" s="24">
        <v>1.169420474000006</v>
      </c>
    </row>
    <row r="140" spans="1:6" x14ac:dyDescent="0.25">
      <c r="A140" s="15" t="s">
        <v>164</v>
      </c>
      <c r="B140" s="25" t="s">
        <v>17</v>
      </c>
      <c r="C140" s="26" t="s">
        <v>25</v>
      </c>
      <c r="D140" s="15">
        <v>0.1363</v>
      </c>
      <c r="E140" s="7">
        <f t="shared" si="4"/>
        <v>1.011037593092603</v>
      </c>
      <c r="F140" s="24">
        <v>1.4563265175999902</v>
      </c>
    </row>
    <row r="141" spans="1:6" x14ac:dyDescent="0.25">
      <c r="A141" s="15" t="s">
        <v>165</v>
      </c>
      <c r="B141" s="25" t="s">
        <v>22</v>
      </c>
      <c r="C141" s="26" t="s">
        <v>25</v>
      </c>
      <c r="D141" s="15">
        <v>2.69E-2</v>
      </c>
      <c r="E141" s="7">
        <f t="shared" si="4"/>
        <v>0.19953713319289085</v>
      </c>
      <c r="F141" s="24">
        <v>-0.26690397279998024</v>
      </c>
    </row>
    <row r="142" spans="1:6" x14ac:dyDescent="0.25">
      <c r="A142" s="42" t="s">
        <v>166</v>
      </c>
      <c r="B142" s="45"/>
      <c r="C142" s="45"/>
      <c r="D142" s="42">
        <v>0.32890000000000003</v>
      </c>
      <c r="E142" s="43">
        <f t="shared" si="4"/>
        <v>2.4396937958045282</v>
      </c>
      <c r="F142" s="44">
        <v>0.93751784059998045</v>
      </c>
    </row>
    <row r="143" spans="1:6" x14ac:dyDescent="0.25">
      <c r="A143" s="15" t="s">
        <v>167</v>
      </c>
      <c r="B143" s="25" t="s">
        <v>168</v>
      </c>
      <c r="C143" s="26" t="s">
        <v>44</v>
      </c>
      <c r="D143" s="15">
        <v>0.17760000000000001</v>
      </c>
      <c r="E143" s="7">
        <f t="shared" si="4"/>
        <v>1.3173901433106845</v>
      </c>
      <c r="F143" s="24">
        <v>-1.048226139999997</v>
      </c>
    </row>
    <row r="144" spans="1:6" x14ac:dyDescent="0.25">
      <c r="A144" s="15" t="s">
        <v>169</v>
      </c>
      <c r="B144" s="25" t="s">
        <v>28</v>
      </c>
      <c r="C144" s="26" t="s">
        <v>44</v>
      </c>
      <c r="D144" s="15">
        <v>6.1100000000000002E-2</v>
      </c>
      <c r="E144" s="7">
        <f t="shared" si="4"/>
        <v>0.45322374862771864</v>
      </c>
      <c r="F144" s="24">
        <v>10.274143385599984</v>
      </c>
    </row>
    <row r="145" spans="1:6" x14ac:dyDescent="0.25">
      <c r="A145" s="15" t="s">
        <v>170</v>
      </c>
      <c r="B145" s="25" t="s">
        <v>168</v>
      </c>
      <c r="C145" s="26" t="s">
        <v>44</v>
      </c>
      <c r="D145" s="15">
        <v>9.0200000000000002E-2</v>
      </c>
      <c r="E145" s="7">
        <f t="shared" si="4"/>
        <v>0.6690799038661247</v>
      </c>
      <c r="F145" s="24">
        <v>-2.4418219137999984</v>
      </c>
    </row>
    <row r="146" spans="1:6" x14ac:dyDescent="0.25">
      <c r="A146" s="42" t="s">
        <v>171</v>
      </c>
      <c r="B146" s="45"/>
      <c r="C146" s="45"/>
      <c r="D146" s="42">
        <v>1.5626</v>
      </c>
      <c r="E146" s="43">
        <f t="shared" si="4"/>
        <v>11.590956294691868</v>
      </c>
      <c r="F146" s="44">
        <v>3.201366495500011</v>
      </c>
    </row>
    <row r="147" spans="1:6" x14ac:dyDescent="0.25">
      <c r="A147" s="15" t="s">
        <v>172</v>
      </c>
      <c r="B147" s="25" t="s">
        <v>67</v>
      </c>
      <c r="C147" s="26" t="s">
        <v>25</v>
      </c>
      <c r="D147" s="15">
        <v>0.12620000000000001</v>
      </c>
      <c r="E147" s="7">
        <f t="shared" si="4"/>
        <v>0.93611844642910136</v>
      </c>
      <c r="F147" s="24">
        <v>2.0568257643999885</v>
      </c>
    </row>
    <row r="148" spans="1:6" x14ac:dyDescent="0.25">
      <c r="A148" s="15" t="s">
        <v>173</v>
      </c>
      <c r="B148" s="25" t="s">
        <v>67</v>
      </c>
      <c r="C148" s="26" t="s">
        <v>25</v>
      </c>
      <c r="D148" s="15">
        <v>1.32E-2</v>
      </c>
      <c r="E148" s="7">
        <f t="shared" si="4"/>
        <v>9.7914132273091425E-2</v>
      </c>
      <c r="F148" s="24">
        <v>3.8402970109999757</v>
      </c>
    </row>
    <row r="149" spans="1:6" x14ac:dyDescent="0.25">
      <c r="A149" s="15" t="s">
        <v>174</v>
      </c>
      <c r="B149" s="25" t="s">
        <v>67</v>
      </c>
      <c r="C149" s="26" t="s">
        <v>304</v>
      </c>
      <c r="D149" s="15">
        <v>5.21E-2</v>
      </c>
      <c r="E149" s="7">
        <f t="shared" si="4"/>
        <v>0.38646411298697447</v>
      </c>
      <c r="F149" s="24">
        <v>48.403795327999973</v>
      </c>
    </row>
    <row r="150" spans="1:6" x14ac:dyDescent="0.25">
      <c r="A150" s="15" t="s">
        <v>175</v>
      </c>
      <c r="B150" s="25" t="s">
        <v>176</v>
      </c>
      <c r="C150" s="26" t="s">
        <v>304</v>
      </c>
      <c r="D150" s="15">
        <v>0.28389999999999999</v>
      </c>
      <c r="E150" s="7">
        <f t="shared" si="4"/>
        <v>2.1058956176008068</v>
      </c>
      <c r="F150" s="24">
        <v>2.1026061439999921</v>
      </c>
    </row>
    <row r="151" spans="1:6" x14ac:dyDescent="0.25">
      <c r="A151" s="15" t="s">
        <v>177</v>
      </c>
      <c r="B151" s="25" t="s">
        <v>176</v>
      </c>
      <c r="C151" s="26" t="s">
        <v>304</v>
      </c>
      <c r="D151" s="15">
        <v>8.0999999999999996E-3</v>
      </c>
      <c r="E151" s="7">
        <f t="shared" si="4"/>
        <v>6.0083672076669731E-2</v>
      </c>
      <c r="F151" s="24">
        <v>3.3535607551999931</v>
      </c>
    </row>
    <row r="152" spans="1:6" x14ac:dyDescent="0.25">
      <c r="A152" s="15" t="s">
        <v>178</v>
      </c>
      <c r="B152" s="25" t="s">
        <v>47</v>
      </c>
      <c r="C152" s="26" t="s">
        <v>25</v>
      </c>
      <c r="D152" s="15">
        <v>0.49469999999999997</v>
      </c>
      <c r="E152" s="7">
        <f t="shared" si="4"/>
        <v>3.6695546390529037</v>
      </c>
      <c r="F152" s="24">
        <v>1.715450489600002</v>
      </c>
    </row>
    <row r="153" spans="1:6" x14ac:dyDescent="0.25">
      <c r="A153" s="15" t="s">
        <v>179</v>
      </c>
      <c r="B153" s="25" t="s">
        <v>47</v>
      </c>
      <c r="C153" s="26" t="s">
        <v>25</v>
      </c>
      <c r="D153" s="15">
        <v>0.40589999999999998</v>
      </c>
      <c r="E153" s="7">
        <f t="shared" si="4"/>
        <v>3.0108595673975609</v>
      </c>
      <c r="F153" s="24">
        <v>1.0519455679999936</v>
      </c>
    </row>
    <row r="154" spans="1:6" x14ac:dyDescent="0.25">
      <c r="A154" s="15" t="s">
        <v>180</v>
      </c>
      <c r="B154" s="25" t="s">
        <v>47</v>
      </c>
      <c r="C154" s="26" t="s">
        <v>25</v>
      </c>
      <c r="D154" s="15">
        <v>3.3399999999999999E-2</v>
      </c>
      <c r="E154" s="7">
        <f t="shared" si="4"/>
        <v>0.24775242560009497</v>
      </c>
      <c r="F154" s="24">
        <v>2.5995773473999861</v>
      </c>
    </row>
    <row r="155" spans="1:6" x14ac:dyDescent="0.25">
      <c r="A155" s="15" t="s">
        <v>181</v>
      </c>
      <c r="B155" s="25" t="s">
        <v>67</v>
      </c>
      <c r="C155" s="26" t="s">
        <v>25</v>
      </c>
      <c r="D155" s="15">
        <v>6.7799999999999999E-2</v>
      </c>
      <c r="E155" s="7">
        <f t="shared" si="4"/>
        <v>0.50292258849360594</v>
      </c>
      <c r="F155" s="24">
        <v>1.7281372838000095</v>
      </c>
    </row>
    <row r="156" spans="1:6" x14ac:dyDescent="0.25">
      <c r="A156" s="15" t="s">
        <v>182</v>
      </c>
      <c r="B156" s="25" t="s">
        <v>47</v>
      </c>
      <c r="C156" s="26" t="s">
        <v>25</v>
      </c>
      <c r="D156" s="15">
        <v>4.9500000000000002E-2</v>
      </c>
      <c r="E156" s="7">
        <f t="shared" si="4"/>
        <v>0.36717799602409285</v>
      </c>
      <c r="F156" s="24">
        <v>0.26990689849998262</v>
      </c>
    </row>
    <row r="157" spans="1:6" x14ac:dyDescent="0.25">
      <c r="A157" s="15" t="s">
        <v>183</v>
      </c>
      <c r="B157" s="25" t="s">
        <v>28</v>
      </c>
      <c r="C157" s="26" t="s">
        <v>304</v>
      </c>
      <c r="D157" s="15">
        <v>2.7799999999999998E-2</v>
      </c>
      <c r="E157" s="7">
        <f t="shared" si="4"/>
        <v>0.20621309675696525</v>
      </c>
      <c r="F157" s="24">
        <v>2.4043213725000072</v>
      </c>
    </row>
    <row r="158" spans="1:6" x14ac:dyDescent="0.25">
      <c r="A158" s="42" t="s">
        <v>184</v>
      </c>
      <c r="B158" s="45"/>
      <c r="C158" s="45"/>
      <c r="D158" s="42">
        <v>0.14419999999999999</v>
      </c>
      <c r="E158" s="43">
        <f t="shared" si="4"/>
        <v>1.0696377177105896</v>
      </c>
      <c r="F158" s="44">
        <v>-0.43973474499999554</v>
      </c>
    </row>
    <row r="159" spans="1:6" x14ac:dyDescent="0.25">
      <c r="A159" s="15" t="s">
        <v>185</v>
      </c>
      <c r="B159" s="26" t="s">
        <v>47</v>
      </c>
      <c r="C159" s="26" t="s">
        <v>25</v>
      </c>
      <c r="D159" s="15">
        <v>1.9E-3</v>
      </c>
      <c r="E159" s="7">
        <f t="shared" si="4"/>
        <v>1.4093700857490432E-2</v>
      </c>
      <c r="F159" s="24">
        <v>0.84715285400001505</v>
      </c>
    </row>
    <row r="160" spans="1:6" x14ac:dyDescent="0.25">
      <c r="A160" s="15" t="s">
        <v>186</v>
      </c>
      <c r="B160" s="25" t="s">
        <v>28</v>
      </c>
      <c r="C160" s="26" t="s">
        <v>53</v>
      </c>
      <c r="D160" s="15">
        <v>1.84E-2</v>
      </c>
      <c r="E160" s="7">
        <f t="shared" si="4"/>
        <v>0.13648636619885471</v>
      </c>
      <c r="F160" s="24">
        <v>2.8154254071999958</v>
      </c>
    </row>
    <row r="161" spans="1:6" x14ac:dyDescent="0.25">
      <c r="A161" s="15" t="s">
        <v>187</v>
      </c>
      <c r="B161" s="25" t="s">
        <v>28</v>
      </c>
      <c r="C161" s="26" t="s">
        <v>53</v>
      </c>
      <c r="D161" s="15">
        <v>3.8999999999999998E-3</v>
      </c>
      <c r="E161" s="7">
        <f t="shared" si="4"/>
        <v>2.8929175444322466E-2</v>
      </c>
      <c r="F161" s="24">
        <v>0.33052673420000644</v>
      </c>
    </row>
    <row r="162" spans="1:6" x14ac:dyDescent="0.25">
      <c r="A162" s="15" t="s">
        <v>188</v>
      </c>
      <c r="B162" s="25" t="s">
        <v>189</v>
      </c>
      <c r="C162" s="26" t="s">
        <v>53</v>
      </c>
      <c r="D162" s="15">
        <v>3.8600000000000002E-2</v>
      </c>
      <c r="E162" s="7">
        <f t="shared" si="4"/>
        <v>0.28632465952585828</v>
      </c>
      <c r="F162" s="24">
        <v>-1.5740440282000066</v>
      </c>
    </row>
    <row r="163" spans="1:6" x14ac:dyDescent="0.25">
      <c r="A163" s="15" t="s">
        <v>190</v>
      </c>
      <c r="B163" s="25" t="s">
        <v>92</v>
      </c>
      <c r="C163" s="26" t="s">
        <v>25</v>
      </c>
      <c r="D163" s="15">
        <v>1.1999999999999999E-3</v>
      </c>
      <c r="E163" s="7">
        <f t="shared" si="4"/>
        <v>8.9012847520992203E-3</v>
      </c>
      <c r="F163" s="24">
        <v>0.6683821120000033</v>
      </c>
    </row>
    <row r="164" spans="1:6" x14ac:dyDescent="0.25">
      <c r="A164" s="15" t="s">
        <v>191</v>
      </c>
      <c r="B164" s="25" t="s">
        <v>47</v>
      </c>
      <c r="C164" s="26" t="s">
        <v>25</v>
      </c>
      <c r="D164" s="15">
        <v>1.9E-3</v>
      </c>
      <c r="E164" s="7">
        <f t="shared" si="4"/>
        <v>1.4093700857490432E-2</v>
      </c>
      <c r="F164" s="24">
        <v>-1.3778451939999883</v>
      </c>
    </row>
    <row r="165" spans="1:6" x14ac:dyDescent="0.25">
      <c r="A165" s="15" t="s">
        <v>192</v>
      </c>
      <c r="B165" s="25" t="s">
        <v>28</v>
      </c>
      <c r="C165" s="26" t="s">
        <v>53</v>
      </c>
      <c r="D165" s="15">
        <v>3.1399999999999997E-2</v>
      </c>
      <c r="E165" s="7">
        <f t="shared" ref="E165:E179" si="5">D165/$D$4*100</f>
        <v>0.2329169510132629</v>
      </c>
      <c r="F165" s="24">
        <v>1.4458658796000066</v>
      </c>
    </row>
    <row r="166" spans="1:6" x14ac:dyDescent="0.25">
      <c r="A166" s="15" t="s">
        <v>193</v>
      </c>
      <c r="B166" s="25" t="s">
        <v>13</v>
      </c>
      <c r="C166" s="26" t="s">
        <v>53</v>
      </c>
      <c r="D166" s="15">
        <v>2.5899999999999999E-2</v>
      </c>
      <c r="E166" s="7">
        <f t="shared" si="5"/>
        <v>0.19211939589947483</v>
      </c>
      <c r="F166" s="24">
        <v>-2.6956127584000171</v>
      </c>
    </row>
    <row r="167" spans="1:6" x14ac:dyDescent="0.25">
      <c r="A167" s="15" t="s">
        <v>194</v>
      </c>
      <c r="B167" s="25" t="s">
        <v>189</v>
      </c>
      <c r="C167" s="26" t="s">
        <v>53</v>
      </c>
      <c r="D167" s="15">
        <v>2.1000000000000001E-2</v>
      </c>
      <c r="E167" s="7">
        <f t="shared" si="5"/>
        <v>0.15577248316173636</v>
      </c>
      <c r="F167" s="24">
        <v>-0.49693687119999197</v>
      </c>
    </row>
    <row r="168" spans="1:6" x14ac:dyDescent="0.25">
      <c r="A168" s="42" t="s">
        <v>195</v>
      </c>
      <c r="B168" s="47"/>
      <c r="C168" s="47"/>
      <c r="D168" s="42">
        <v>0.3579</v>
      </c>
      <c r="E168" s="43">
        <f t="shared" si="5"/>
        <v>2.6548081773135923</v>
      </c>
      <c r="F168" s="44">
        <v>2.4262001251999834</v>
      </c>
    </row>
    <row r="169" spans="1:6" x14ac:dyDescent="0.25">
      <c r="A169" s="15" t="s">
        <v>196</v>
      </c>
      <c r="B169" s="25" t="s">
        <v>67</v>
      </c>
      <c r="C169" s="26" t="s">
        <v>53</v>
      </c>
      <c r="D169" s="15">
        <v>2E-3</v>
      </c>
      <c r="E169" s="7">
        <f t="shared" si="5"/>
        <v>1.4835474586832036E-2</v>
      </c>
      <c r="F169" s="24">
        <v>-1.5726377318000004</v>
      </c>
    </row>
    <row r="170" spans="1:6" x14ac:dyDescent="0.25">
      <c r="A170" s="15" t="s">
        <v>197</v>
      </c>
      <c r="B170" s="25" t="s">
        <v>37</v>
      </c>
      <c r="C170" s="26" t="s">
        <v>53</v>
      </c>
      <c r="D170" s="15">
        <v>0.1096</v>
      </c>
      <c r="E170" s="7">
        <f t="shared" si="5"/>
        <v>0.81298400735839538</v>
      </c>
      <c r="F170" s="24">
        <v>0.64077927999997542</v>
      </c>
    </row>
    <row r="171" spans="1:6" x14ac:dyDescent="0.25">
      <c r="A171" s="15" t="s">
        <v>198</v>
      </c>
      <c r="B171" s="25" t="s">
        <v>28</v>
      </c>
      <c r="C171" s="26" t="s">
        <v>6</v>
      </c>
      <c r="D171" s="15">
        <v>0.11210000000000001</v>
      </c>
      <c r="E171" s="7">
        <f t="shared" si="5"/>
        <v>0.83152835059193553</v>
      </c>
      <c r="F171" s="24">
        <v>7.5509596850000094</v>
      </c>
    </row>
    <row r="172" spans="1:6" x14ac:dyDescent="0.25">
      <c r="A172" s="15" t="s">
        <v>199</v>
      </c>
      <c r="B172" s="25" t="s">
        <v>47</v>
      </c>
      <c r="C172" s="26" t="s">
        <v>44</v>
      </c>
      <c r="D172" s="15">
        <v>4.3E-3</v>
      </c>
      <c r="E172" s="7">
        <f t="shared" si="5"/>
        <v>3.1896270361688871E-2</v>
      </c>
      <c r="F172" s="24">
        <v>4.8735954230000118</v>
      </c>
    </row>
    <row r="173" spans="1:6" x14ac:dyDescent="0.25">
      <c r="A173" s="15" t="s">
        <v>200</v>
      </c>
      <c r="B173" s="26" t="s">
        <v>28</v>
      </c>
      <c r="C173" s="26" t="s">
        <v>44</v>
      </c>
      <c r="D173" s="15">
        <v>6.9999999999999999E-4</v>
      </c>
      <c r="E173" s="7">
        <f t="shared" si="5"/>
        <v>5.1924161053912114E-3</v>
      </c>
      <c r="F173" s="24">
        <v>7.1282450308000165</v>
      </c>
    </row>
    <row r="174" spans="1:6" x14ac:dyDescent="0.25">
      <c r="A174" s="15" t="s">
        <v>201</v>
      </c>
      <c r="B174" s="25" t="s">
        <v>22</v>
      </c>
      <c r="C174" s="26" t="s">
        <v>304</v>
      </c>
      <c r="D174" s="15">
        <v>1E-3</v>
      </c>
      <c r="E174" s="7">
        <f t="shared" si="5"/>
        <v>7.4177372934160178E-3</v>
      </c>
      <c r="F174" s="24">
        <v>0.4559685230000099</v>
      </c>
    </row>
    <row r="175" spans="1:6" x14ac:dyDescent="0.25">
      <c r="A175" s="15" t="s">
        <v>202</v>
      </c>
      <c r="B175" s="25" t="s">
        <v>47</v>
      </c>
      <c r="C175" s="26" t="s">
        <v>304</v>
      </c>
      <c r="D175" s="15">
        <v>5.7999999999999996E-3</v>
      </c>
      <c r="E175" s="7">
        <f t="shared" si="5"/>
        <v>4.3022876301812896E-2</v>
      </c>
      <c r="F175" s="24">
        <v>-6.8340133279999975</v>
      </c>
    </row>
    <row r="176" spans="1:6" x14ac:dyDescent="0.25">
      <c r="A176" s="15" t="s">
        <v>203</v>
      </c>
      <c r="B176" s="25" t="s">
        <v>47</v>
      </c>
      <c r="C176" s="26" t="s">
        <v>44</v>
      </c>
      <c r="D176" s="15">
        <v>4.4499999999999998E-2</v>
      </c>
      <c r="E176" s="7">
        <f t="shared" si="5"/>
        <v>0.33008930955701277</v>
      </c>
      <c r="F176" s="24">
        <v>-5.3534180800014042E-2</v>
      </c>
    </row>
    <row r="177" spans="1:6" x14ac:dyDescent="0.25">
      <c r="A177" s="15" t="s">
        <v>204</v>
      </c>
      <c r="B177" s="25" t="s">
        <v>67</v>
      </c>
      <c r="C177" s="26" t="s">
        <v>44</v>
      </c>
      <c r="D177" s="15">
        <v>1.6500000000000001E-2</v>
      </c>
      <c r="E177" s="7">
        <f t="shared" si="5"/>
        <v>0.12239266534136428</v>
      </c>
      <c r="F177" s="24">
        <v>1.0852472960000057</v>
      </c>
    </row>
    <row r="178" spans="1:6" x14ac:dyDescent="0.25">
      <c r="A178" s="15" t="s">
        <v>205</v>
      </c>
      <c r="B178" s="25" t="s">
        <v>47</v>
      </c>
      <c r="C178" s="26" t="s">
        <v>53</v>
      </c>
      <c r="D178" s="15">
        <v>9.2999999999999992E-3</v>
      </c>
      <c r="E178" s="7">
        <f t="shared" si="5"/>
        <v>6.8984956828768942E-2</v>
      </c>
      <c r="F178" s="24">
        <v>-0.70035544900001412</v>
      </c>
    </row>
    <row r="179" spans="1:6" x14ac:dyDescent="0.25">
      <c r="A179" s="15" t="s">
        <v>206</v>
      </c>
      <c r="B179" s="25" t="s">
        <v>47</v>
      </c>
      <c r="C179" s="26" t="s">
        <v>44</v>
      </c>
      <c r="D179" s="15">
        <v>5.21E-2</v>
      </c>
      <c r="E179" s="7">
        <f t="shared" si="5"/>
        <v>0.38646411298697447</v>
      </c>
      <c r="F179" s="24">
        <v>1.0358884220000135</v>
      </c>
    </row>
    <row r="180" spans="1:6" x14ac:dyDescent="0.25">
      <c r="A180" s="42" t="s">
        <v>207</v>
      </c>
      <c r="B180" s="42"/>
      <c r="C180" s="42"/>
      <c r="D180" s="42">
        <v>5.8670999999999998</v>
      </c>
      <c r="E180" s="42"/>
      <c r="F180" s="44">
        <v>1.093819287499997</v>
      </c>
    </row>
    <row r="181" spans="1:6" x14ac:dyDescent="0.25">
      <c r="A181" s="42" t="s">
        <v>208</v>
      </c>
      <c r="B181" s="42"/>
      <c r="C181" s="42"/>
      <c r="D181" s="42">
        <v>5.8670999999999998</v>
      </c>
      <c r="E181" s="42"/>
      <c r="F181" s="44">
        <v>1.093819287499997</v>
      </c>
    </row>
    <row r="182" spans="1:6" x14ac:dyDescent="0.25">
      <c r="A182" s="15" t="s">
        <v>209</v>
      </c>
      <c r="B182" s="15"/>
      <c r="C182" s="15"/>
      <c r="D182" s="15">
        <v>3.7109999999999999</v>
      </c>
      <c r="E182" s="15"/>
      <c r="F182" s="24">
        <v>0.93189602509998792</v>
      </c>
    </row>
    <row r="183" spans="1:6" x14ac:dyDescent="0.25">
      <c r="A183" s="15" t="s">
        <v>210</v>
      </c>
      <c r="B183" s="15"/>
      <c r="C183" s="15"/>
      <c r="D183" s="15">
        <v>1.6215999999999999</v>
      </c>
      <c r="E183" s="15"/>
      <c r="F183" s="24">
        <v>1.2345672799999932</v>
      </c>
    </row>
    <row r="184" spans="1:6" x14ac:dyDescent="0.25">
      <c r="A184" s="15" t="s">
        <v>211</v>
      </c>
      <c r="B184" s="15"/>
      <c r="C184" s="15"/>
      <c r="D184" s="15">
        <v>0.1258</v>
      </c>
      <c r="E184" s="15"/>
      <c r="F184" s="24">
        <v>1.3185962361999941</v>
      </c>
    </row>
    <row r="185" spans="1:6" x14ac:dyDescent="0.25">
      <c r="A185" s="15" t="s">
        <v>212</v>
      </c>
      <c r="B185" s="15"/>
      <c r="C185" s="15"/>
      <c r="D185" s="15">
        <v>4.0500000000000001E-2</v>
      </c>
      <c r="E185" s="15"/>
      <c r="F185" s="24">
        <v>3.4200543724999903</v>
      </c>
    </row>
    <row r="186" spans="1:6" x14ac:dyDescent="0.25">
      <c r="A186" s="15" t="s">
        <v>213</v>
      </c>
      <c r="B186" s="15"/>
      <c r="C186" s="15"/>
      <c r="D186" s="15">
        <v>0.29630000000000001</v>
      </c>
      <c r="E186" s="15"/>
      <c r="F186" s="24">
        <v>1.9005378499999779</v>
      </c>
    </row>
    <row r="187" spans="1:6" x14ac:dyDescent="0.25">
      <c r="A187" s="15" t="s">
        <v>214</v>
      </c>
      <c r="B187" s="15"/>
      <c r="C187" s="27"/>
      <c r="D187" s="15">
        <v>7.7000000000000002E-3</v>
      </c>
      <c r="E187" s="15"/>
      <c r="F187" s="24">
        <v>0.78840499520002538</v>
      </c>
    </row>
    <row r="188" spans="1:6" x14ac:dyDescent="0.25">
      <c r="A188" s="15" t="s">
        <v>215</v>
      </c>
      <c r="B188" s="15"/>
      <c r="C188" s="27"/>
      <c r="D188" s="15">
        <v>8.0999999999999996E-3</v>
      </c>
      <c r="E188" s="15"/>
      <c r="F188" s="24">
        <v>-3.9895529079999932</v>
      </c>
    </row>
    <row r="189" spans="1:6" x14ac:dyDescent="0.25">
      <c r="A189" s="15" t="s">
        <v>216</v>
      </c>
      <c r="B189" s="15"/>
      <c r="C189" s="28"/>
      <c r="D189" s="15">
        <v>4.4999999999999997E-3</v>
      </c>
      <c r="E189" s="15"/>
      <c r="F189" s="24">
        <v>-6.3702759999983982E-2</v>
      </c>
    </row>
    <row r="190" spans="1:6" x14ac:dyDescent="0.25">
      <c r="A190" s="15" t="s">
        <v>217</v>
      </c>
      <c r="B190" s="28"/>
      <c r="C190" s="28"/>
      <c r="D190" s="15">
        <v>5.16E-2</v>
      </c>
      <c r="E190" s="15"/>
      <c r="F190" s="24">
        <v>1.4422042061999889</v>
      </c>
    </row>
    <row r="191" spans="1:6" x14ac:dyDescent="0.25">
      <c r="A191" s="29" t="s">
        <v>218</v>
      </c>
      <c r="B191" s="30"/>
      <c r="C191" s="30"/>
      <c r="D191" s="48">
        <v>15.5944</v>
      </c>
      <c r="E191" s="29"/>
      <c r="F191" s="85">
        <v>0.7</v>
      </c>
    </row>
    <row r="192" spans="1:6" x14ac:dyDescent="0.25">
      <c r="A192" s="29" t="s">
        <v>219</v>
      </c>
      <c r="B192" s="30"/>
      <c r="C192" s="30"/>
      <c r="D192" s="48">
        <v>3.7528000000000001</v>
      </c>
      <c r="E192" s="29"/>
      <c r="F192" s="85">
        <v>0.11</v>
      </c>
    </row>
    <row r="193" spans="1:6" x14ac:dyDescent="0.25">
      <c r="A193" s="29" t="s">
        <v>220</v>
      </c>
      <c r="B193" s="30"/>
      <c r="C193" s="30"/>
      <c r="D193" s="48">
        <v>4.577</v>
      </c>
      <c r="E193" s="29"/>
      <c r="F193" s="85">
        <v>-0.28000000000000003</v>
      </c>
    </row>
    <row r="194" spans="1:6" x14ac:dyDescent="0.25">
      <c r="A194" s="29" t="s">
        <v>221</v>
      </c>
      <c r="B194" s="30"/>
      <c r="C194" s="30"/>
      <c r="D194" s="48">
        <v>20.598099999999999</v>
      </c>
      <c r="E194" s="29"/>
      <c r="F194" s="85">
        <v>-0.27</v>
      </c>
    </row>
    <row r="195" spans="1:6" x14ac:dyDescent="0.25">
      <c r="A195" s="29" t="s">
        <v>222</v>
      </c>
      <c r="B195" s="30"/>
      <c r="C195" s="30"/>
      <c r="D195" s="48">
        <v>13.5334</v>
      </c>
      <c r="E195" s="29"/>
      <c r="F195" s="85">
        <v>1.92</v>
      </c>
    </row>
    <row r="196" spans="1:6" x14ac:dyDescent="0.25">
      <c r="A196" s="29" t="s">
        <v>223</v>
      </c>
      <c r="B196" s="30"/>
      <c r="C196" s="30"/>
      <c r="D196" s="48">
        <v>10.7331</v>
      </c>
      <c r="E196" s="29"/>
      <c r="F196" s="85">
        <v>1.21</v>
      </c>
    </row>
    <row r="197" spans="1:6" x14ac:dyDescent="0.25">
      <c r="A197" s="29" t="s">
        <v>224</v>
      </c>
      <c r="B197" s="30"/>
      <c r="C197" s="30"/>
      <c r="D197" s="48">
        <v>6.1485000000000003</v>
      </c>
      <c r="E197" s="29"/>
      <c r="F197" s="85">
        <v>5.47</v>
      </c>
    </row>
    <row r="198" spans="1:6" x14ac:dyDescent="0.25">
      <c r="A198" s="29" t="s">
        <v>225</v>
      </c>
      <c r="B198" s="30"/>
      <c r="C198" s="30"/>
      <c r="D198" s="48">
        <v>5.7144000000000004</v>
      </c>
      <c r="E198" s="29"/>
      <c r="F198" s="85">
        <v>1.35</v>
      </c>
    </row>
    <row r="199" spans="1:6" x14ac:dyDescent="0.25">
      <c r="B199" s="2"/>
      <c r="C199" s="2"/>
    </row>
  </sheetData>
  <conditionalFormatting sqref="D191:D198">
    <cfRule type="cellIs" dxfId="1" priority="2" operator="lessThanOrEqual">
      <formula>0.1</formula>
    </cfRule>
  </conditionalFormatting>
  <pageMargins left="0.51180555555555496" right="0.51180555555555496" top="0.78749999999999998" bottom="0.78749999999999998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Normal="100" workbookViewId="0">
      <selection sqref="A1:A2"/>
    </sheetView>
  </sheetViews>
  <sheetFormatPr defaultColWidth="8.42578125" defaultRowHeight="15" x14ac:dyDescent="0.25"/>
  <cols>
    <col min="1" max="1" width="26.42578125" bestFit="1" customWidth="1"/>
    <col min="2" max="2" width="27.85546875" customWidth="1"/>
    <col min="3" max="3" width="14.7109375" customWidth="1"/>
    <col min="4" max="5" width="11.28515625" customWidth="1"/>
  </cols>
  <sheetData>
    <row r="1" spans="1:5" ht="15.75" x14ac:dyDescent="0.25">
      <c r="A1" s="96" t="s">
        <v>226</v>
      </c>
      <c r="B1" s="94" t="s">
        <v>271</v>
      </c>
      <c r="C1" s="98" t="s">
        <v>311</v>
      </c>
      <c r="D1" s="99" t="s">
        <v>275</v>
      </c>
      <c r="E1" s="99"/>
    </row>
    <row r="2" spans="1:5" ht="15.75" x14ac:dyDescent="0.25">
      <c r="A2" s="97"/>
      <c r="B2" s="95"/>
      <c r="C2" s="98"/>
      <c r="D2" s="53" t="s">
        <v>274</v>
      </c>
      <c r="E2" s="53" t="s">
        <v>242</v>
      </c>
    </row>
    <row r="3" spans="1:5" x14ac:dyDescent="0.25">
      <c r="A3" s="54" t="s">
        <v>1</v>
      </c>
      <c r="B3" s="55">
        <v>19.348299999999998</v>
      </c>
      <c r="C3" s="56">
        <v>2.8855284830000159</v>
      </c>
      <c r="D3" s="57">
        <f t="shared" ref="D3:D11" si="0">B3*C3/100</f>
        <v>0.55830070747629201</v>
      </c>
      <c r="E3" s="57">
        <f>D3/$D$12*100</f>
        <v>39.698892105671376</v>
      </c>
    </row>
    <row r="4" spans="1:5" x14ac:dyDescent="0.25">
      <c r="A4" s="58" t="s">
        <v>218</v>
      </c>
      <c r="B4" s="59">
        <v>15.5944</v>
      </c>
      <c r="C4" s="60">
        <v>0.7</v>
      </c>
      <c r="D4" s="61">
        <f t="shared" si="0"/>
        <v>0.10916079999999999</v>
      </c>
      <c r="E4" s="61">
        <f t="shared" ref="E4:E11" si="1">D4/$D$12*100</f>
        <v>7.762058624209776</v>
      </c>
    </row>
    <row r="5" spans="1:5" x14ac:dyDescent="0.25">
      <c r="A5" s="58" t="s">
        <v>219</v>
      </c>
      <c r="B5" s="59">
        <v>3.7528000000000001</v>
      </c>
      <c r="C5" s="60">
        <v>0.11</v>
      </c>
      <c r="D5" s="61">
        <f t="shared" si="0"/>
        <v>4.1280800000000001E-3</v>
      </c>
      <c r="E5" s="61">
        <f t="shared" si="1"/>
        <v>0.2935339331099433</v>
      </c>
    </row>
    <row r="6" spans="1:5" x14ac:dyDescent="0.25">
      <c r="A6" s="58" t="s">
        <v>220</v>
      </c>
      <c r="B6" s="59">
        <v>4.577</v>
      </c>
      <c r="C6" s="60">
        <v>-0.28000000000000003</v>
      </c>
      <c r="D6" s="61">
        <f t="shared" si="0"/>
        <v>-1.28156E-2</v>
      </c>
      <c r="E6" s="61">
        <f t="shared" si="1"/>
        <v>-0.91127436318186406</v>
      </c>
    </row>
    <row r="7" spans="1:5" x14ac:dyDescent="0.25">
      <c r="A7" s="58" t="s">
        <v>221</v>
      </c>
      <c r="B7" s="59">
        <v>20.598099999999999</v>
      </c>
      <c r="C7" s="60">
        <v>-0.27</v>
      </c>
      <c r="D7" s="61">
        <f t="shared" si="0"/>
        <v>-5.5614869999999997E-2</v>
      </c>
      <c r="E7" s="61">
        <f t="shared" si="1"/>
        <v>-3.9545870066709439</v>
      </c>
    </row>
    <row r="8" spans="1:5" x14ac:dyDescent="0.25">
      <c r="A8" s="58" t="s">
        <v>222</v>
      </c>
      <c r="B8" s="59">
        <v>13.5334</v>
      </c>
      <c r="C8" s="60">
        <v>1.92</v>
      </c>
      <c r="D8" s="61">
        <f t="shared" si="0"/>
        <v>0.25984128000000001</v>
      </c>
      <c r="E8" s="61">
        <f t="shared" si="1"/>
        <v>18.476442535687788</v>
      </c>
    </row>
    <row r="9" spans="1:5" x14ac:dyDescent="0.25">
      <c r="A9" s="58" t="s">
        <v>223</v>
      </c>
      <c r="B9" s="59">
        <v>10.7331</v>
      </c>
      <c r="C9" s="60">
        <v>1.21</v>
      </c>
      <c r="D9" s="61">
        <f t="shared" si="0"/>
        <v>0.12987050999999999</v>
      </c>
      <c r="E9" s="61">
        <f t="shared" si="1"/>
        <v>9.2346566915598096</v>
      </c>
    </row>
    <row r="10" spans="1:5" x14ac:dyDescent="0.25">
      <c r="A10" s="58" t="s">
        <v>224</v>
      </c>
      <c r="B10" s="59">
        <v>6.1485000000000003</v>
      </c>
      <c r="C10" s="60">
        <v>5.47</v>
      </c>
      <c r="D10" s="61">
        <f t="shared" si="0"/>
        <v>0.33632295000000001</v>
      </c>
      <c r="E10" s="61">
        <f t="shared" si="1"/>
        <v>23.914797753105269</v>
      </c>
    </row>
    <row r="11" spans="1:5" x14ac:dyDescent="0.25">
      <c r="A11" s="58" t="s">
        <v>225</v>
      </c>
      <c r="B11" s="59">
        <v>5.7144000000000004</v>
      </c>
      <c r="C11" s="60">
        <v>1.35</v>
      </c>
      <c r="D11" s="61">
        <f t="shared" si="0"/>
        <v>7.7144400000000002E-2</v>
      </c>
      <c r="E11" s="61">
        <f t="shared" si="1"/>
        <v>5.4854797265088635</v>
      </c>
    </row>
    <row r="12" spans="1:5" x14ac:dyDescent="0.25">
      <c r="A12" s="49" t="s">
        <v>227</v>
      </c>
      <c r="B12" s="50">
        <f>SUM(B3:B11)</f>
        <v>100</v>
      </c>
      <c r="C12" s="80"/>
      <c r="D12" s="50">
        <f>SUM(D3:D11)</f>
        <v>1.4063382574762917</v>
      </c>
      <c r="E12" s="50">
        <f>SUM(E3:E11)</f>
        <v>100</v>
      </c>
    </row>
  </sheetData>
  <mergeCells count="4">
    <mergeCell ref="B1:B2"/>
    <mergeCell ref="A1:A2"/>
    <mergeCell ref="C1:C2"/>
    <mergeCell ref="D1:E1"/>
  </mergeCells>
  <conditionalFormatting sqref="B4:B11">
    <cfRule type="cellIs" dxfId="0" priority="2" operator="lessThanOrEqual">
      <formula>0.1</formula>
    </cfRule>
  </conditionalFormatting>
  <pageMargins left="0.51180555555555496" right="0.51180555555555496" top="0.78749999999999998" bottom="0.78749999999999998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zoomScale="85" zoomScaleNormal="85" workbookViewId="0">
      <selection sqref="A1:A2"/>
    </sheetView>
  </sheetViews>
  <sheetFormatPr defaultColWidth="8.42578125" defaultRowHeight="15" x14ac:dyDescent="0.25"/>
  <cols>
    <col min="1" max="1" width="37.85546875" bestFit="1" customWidth="1"/>
    <col min="2" max="2" width="16.7109375" bestFit="1" customWidth="1"/>
    <col min="3" max="3" width="10.85546875" bestFit="1" customWidth="1"/>
    <col min="4" max="4" width="13.85546875" customWidth="1"/>
    <col min="5" max="5" width="9.140625" customWidth="1"/>
    <col min="6" max="7" width="9.5703125" customWidth="1"/>
    <col min="8" max="8" width="11.5703125" customWidth="1"/>
    <col min="9" max="9" width="9.42578125" customWidth="1"/>
    <col min="10" max="11" width="10.28515625" customWidth="1"/>
    <col min="12" max="12" width="13.85546875" customWidth="1"/>
    <col min="13" max="13" width="15.28515625" customWidth="1"/>
    <col min="14" max="14" width="13.140625" customWidth="1"/>
    <col min="15" max="15" width="16" customWidth="1"/>
    <col min="16" max="16" width="15.140625" customWidth="1"/>
    <col min="17" max="17" width="10.42578125" customWidth="1"/>
    <col min="18" max="18" width="32.85546875" customWidth="1"/>
    <col min="21" max="21" width="24.42578125" customWidth="1"/>
  </cols>
  <sheetData>
    <row r="1" spans="1:9" ht="15.75" customHeight="1" x14ac:dyDescent="0.25">
      <c r="A1" s="98" t="s">
        <v>276</v>
      </c>
      <c r="B1" s="98" t="s">
        <v>271</v>
      </c>
      <c r="C1" s="98" t="s">
        <v>273</v>
      </c>
      <c r="D1" s="98" t="s">
        <v>311</v>
      </c>
      <c r="E1" s="101" t="s">
        <v>316</v>
      </c>
      <c r="F1" s="100" t="s">
        <v>275</v>
      </c>
      <c r="G1" s="100"/>
    </row>
    <row r="2" spans="1:9" ht="15.75" x14ac:dyDescent="0.25">
      <c r="A2" s="98"/>
      <c r="B2" s="98"/>
      <c r="C2" s="98"/>
      <c r="D2" s="98"/>
      <c r="E2" s="102"/>
      <c r="F2" s="19" t="s">
        <v>274</v>
      </c>
      <c r="G2" s="19" t="s">
        <v>242</v>
      </c>
    </row>
    <row r="3" spans="1:9" x14ac:dyDescent="0.25">
      <c r="A3" s="38" t="s">
        <v>2</v>
      </c>
      <c r="B3" s="39">
        <v>13.481199999999999</v>
      </c>
      <c r="C3" s="40">
        <f>SUM(C4:C19)</f>
        <v>100.00000000000001</v>
      </c>
      <c r="D3" s="24">
        <v>3.5576786048000173</v>
      </c>
      <c r="E3" s="21">
        <f>SUM(E4:E19)</f>
        <v>294.48283375596787</v>
      </c>
      <c r="F3" s="21">
        <f>SUM(F4:F19)</f>
        <v>16.025259861279512</v>
      </c>
      <c r="G3" s="21">
        <f>SUM(G4:G19)</f>
        <v>100.00000000000001</v>
      </c>
    </row>
    <row r="4" spans="1:9" x14ac:dyDescent="0.25">
      <c r="A4" s="28" t="s">
        <v>3</v>
      </c>
      <c r="B4" s="51">
        <v>0.69259999999999999</v>
      </c>
      <c r="C4" s="52">
        <f t="shared" ref="C4:C19" si="0">B4/$B$3*100</f>
        <v>5.1375248494199335</v>
      </c>
      <c r="D4" s="22">
        <v>10.520128661799987</v>
      </c>
      <c r="E4" s="22">
        <f>C4*D4</f>
        <v>54.047422419092307</v>
      </c>
      <c r="F4" s="23">
        <f>C4*E4/100</f>
        <v>2.7766997572518273</v>
      </c>
      <c r="G4" s="22">
        <f>F4/$F$3*100</f>
        <v>17.327018602431114</v>
      </c>
      <c r="H4" s="3"/>
      <c r="I4" s="5"/>
    </row>
    <row r="5" spans="1:9" x14ac:dyDescent="0.25">
      <c r="A5" s="28" t="s">
        <v>14</v>
      </c>
      <c r="B5" s="51">
        <v>0.44940000000000002</v>
      </c>
      <c r="C5" s="52">
        <f t="shared" si="0"/>
        <v>3.3335311396611584</v>
      </c>
      <c r="D5" s="22">
        <v>-0.57454172719999974</v>
      </c>
      <c r="E5" s="22">
        <f>C5*D5</f>
        <v>-1.9152527386559055</v>
      </c>
      <c r="F5" s="23">
        <f t="shared" ref="F5:F19" si="1">C5*E5/100</f>
        <v>-6.3845546446307758E-2</v>
      </c>
      <c r="G5" s="66">
        <f>F5/$F$3*100</f>
        <v>-0.39840568576720797</v>
      </c>
      <c r="H5" s="67"/>
      <c r="I5" s="5"/>
    </row>
    <row r="6" spans="1:9" x14ac:dyDescent="0.25">
      <c r="A6" s="28" t="s">
        <v>26</v>
      </c>
      <c r="B6" s="51">
        <v>0.52810000000000001</v>
      </c>
      <c r="C6" s="52">
        <f t="shared" si="0"/>
        <v>3.9173070646529986</v>
      </c>
      <c r="D6" s="22">
        <v>16.506325993200008</v>
      </c>
      <c r="E6" s="22">
        <f t="shared" ref="E6:E19" si="2">C6*D6</f>
        <v>64.660347424627815</v>
      </c>
      <c r="F6" s="23">
        <f t="shared" si="1"/>
        <v>2.5329443576941189</v>
      </c>
      <c r="G6" s="22">
        <f t="shared" ref="G6:G19" si="3">F6/$F$3*100</f>
        <v>15.805948731067129</v>
      </c>
      <c r="H6" s="3"/>
      <c r="I6" s="5"/>
    </row>
    <row r="7" spans="1:9" x14ac:dyDescent="0.25">
      <c r="A7" s="28" t="s">
        <v>41</v>
      </c>
      <c r="B7" s="51">
        <v>0.61899999999999999</v>
      </c>
      <c r="C7" s="52">
        <f t="shared" si="0"/>
        <v>4.5915793846245139</v>
      </c>
      <c r="D7" s="22">
        <v>-6.151199999999335E-2</v>
      </c>
      <c r="E7" s="22">
        <f t="shared" si="2"/>
        <v>-0.28243723110699254</v>
      </c>
      <c r="F7" s="23">
        <f t="shared" si="1"/>
        <v>-1.2968329678012964E-2</v>
      </c>
      <c r="G7" s="22">
        <f t="shared" si="3"/>
        <v>-8.0924301947497584E-2</v>
      </c>
      <c r="H7" s="3"/>
      <c r="I7" s="5"/>
    </row>
    <row r="8" spans="1:9" x14ac:dyDescent="0.25">
      <c r="A8" s="28" t="s">
        <v>55</v>
      </c>
      <c r="B8" s="51">
        <v>0.18099999999999999</v>
      </c>
      <c r="C8" s="52">
        <f t="shared" si="0"/>
        <v>1.3426104501082992</v>
      </c>
      <c r="D8" s="22">
        <v>6.5264559904999828</v>
      </c>
      <c r="E8" s="22">
        <f t="shared" si="2"/>
        <v>8.7624880150171869</v>
      </c>
      <c r="F8" s="23">
        <f t="shared" si="1"/>
        <v>0.11764607977910803</v>
      </c>
      <c r="G8" s="22">
        <f t="shared" si="3"/>
        <v>0.7341289988274472</v>
      </c>
      <c r="H8" s="3"/>
      <c r="I8" s="5"/>
    </row>
    <row r="9" spans="1:9" x14ac:dyDescent="0.25">
      <c r="A9" s="28" t="s">
        <v>63</v>
      </c>
      <c r="B9" s="51">
        <v>0.84819999999999995</v>
      </c>
      <c r="C9" s="52">
        <f t="shared" si="0"/>
        <v>6.2917247722754643</v>
      </c>
      <c r="D9" s="22">
        <v>13.087103675000009</v>
      </c>
      <c r="E9" s="22">
        <f>C9*D9</f>
        <v>82.340454389334823</v>
      </c>
      <c r="F9" s="23">
        <f t="shared" si="1"/>
        <v>5.1806347664179588</v>
      </c>
      <c r="G9" s="22">
        <f t="shared" si="3"/>
        <v>32.327929851143885</v>
      </c>
      <c r="H9" s="3"/>
      <c r="I9" s="5"/>
    </row>
    <row r="10" spans="1:9" x14ac:dyDescent="0.25">
      <c r="A10" s="28" t="s">
        <v>88</v>
      </c>
      <c r="B10" s="51">
        <v>2.6656</v>
      </c>
      <c r="C10" s="52">
        <f t="shared" si="0"/>
        <v>19.772720529329735</v>
      </c>
      <c r="D10" s="22">
        <v>-1.4357596384000146</v>
      </c>
      <c r="E10" s="22">
        <f t="shared" si="2"/>
        <v>-28.388874077375007</v>
      </c>
      <c r="F10" s="23">
        <f t="shared" si="1"/>
        <v>-5.6132527327426951</v>
      </c>
      <c r="G10" s="22">
        <f>F10/$F$3*100</f>
        <v>-35.027530170075593</v>
      </c>
      <c r="H10" s="3"/>
      <c r="I10" s="5"/>
    </row>
    <row r="11" spans="1:9" x14ac:dyDescent="0.25">
      <c r="A11" s="28" t="s">
        <v>110</v>
      </c>
      <c r="B11" s="51">
        <v>0.2175</v>
      </c>
      <c r="C11" s="52">
        <f t="shared" si="0"/>
        <v>1.6133578613179835</v>
      </c>
      <c r="D11" s="22">
        <v>3.5265690941000116</v>
      </c>
      <c r="E11" s="22">
        <f t="shared" si="2"/>
        <v>5.6896179714472934</v>
      </c>
      <c r="F11" s="23">
        <f t="shared" si="1"/>
        <v>9.1793898821305703E-2</v>
      </c>
      <c r="G11" s="22">
        <f t="shared" si="3"/>
        <v>0.57280755267563299</v>
      </c>
      <c r="H11" s="3"/>
      <c r="I11" s="5"/>
    </row>
    <row r="12" spans="1:9" x14ac:dyDescent="0.25">
      <c r="A12" s="28" t="s">
        <v>134</v>
      </c>
      <c r="B12" s="51">
        <v>0.62439999999999996</v>
      </c>
      <c r="C12" s="52">
        <f t="shared" si="0"/>
        <v>4.6316351660089605</v>
      </c>
      <c r="D12" s="22">
        <v>0.12489386560001492</v>
      </c>
      <c r="E12" s="22">
        <f t="shared" si="2"/>
        <v>0.57846281993182591</v>
      </c>
      <c r="F12" s="23">
        <f t="shared" si="1"/>
        <v>2.6792287390249539E-2</v>
      </c>
      <c r="G12" s="22">
        <f>F12/$F$3*100</f>
        <v>0.16718784982067897</v>
      </c>
      <c r="H12" s="3"/>
      <c r="I12" s="5"/>
    </row>
    <row r="13" spans="1:9" x14ac:dyDescent="0.25">
      <c r="A13" s="28" t="s">
        <v>143</v>
      </c>
      <c r="B13" s="51">
        <v>1.1254</v>
      </c>
      <c r="C13" s="52">
        <f t="shared" si="0"/>
        <v>8.3479215500103834</v>
      </c>
      <c r="D13" s="22">
        <v>3.4343454032000125</v>
      </c>
      <c r="E13" s="22">
        <f t="shared" si="2"/>
        <v>28.669646001552483</v>
      </c>
      <c r="F13" s="23">
        <f t="shared" si="1"/>
        <v>2.3933195568752899</v>
      </c>
      <c r="G13" s="22">
        <f t="shared" si="3"/>
        <v>14.93466925087478</v>
      </c>
      <c r="H13" s="3"/>
      <c r="I13" s="5"/>
    </row>
    <row r="14" spans="1:9" x14ac:dyDescent="0.25">
      <c r="A14" s="28" t="s">
        <v>149</v>
      </c>
      <c r="B14" s="51">
        <v>1.5718000000000001</v>
      </c>
      <c r="C14" s="52">
        <f t="shared" si="0"/>
        <v>11.659199477791296</v>
      </c>
      <c r="D14" s="22">
        <v>2.5299241424000058</v>
      </c>
      <c r="E14" s="22">
        <f t="shared" si="2"/>
        <v>29.49689023992174</v>
      </c>
      <c r="F14" s="23">
        <f t="shared" si="1"/>
        <v>3.4391012728176271</v>
      </c>
      <c r="G14" s="22">
        <f t="shared" si="3"/>
        <v>21.460502373051924</v>
      </c>
      <c r="H14" s="3"/>
      <c r="I14" s="5"/>
    </row>
    <row r="15" spans="1:9" x14ac:dyDescent="0.25">
      <c r="A15" s="28" t="s">
        <v>159</v>
      </c>
      <c r="B15" s="51">
        <v>1.5646</v>
      </c>
      <c r="C15" s="52">
        <f t="shared" si="0"/>
        <v>11.605791769278699</v>
      </c>
      <c r="D15" s="22">
        <v>0.47038357879998216</v>
      </c>
      <c r="E15" s="22">
        <f t="shared" si="2"/>
        <v>5.4591738672406915</v>
      </c>
      <c r="F15" s="23">
        <f t="shared" si="1"/>
        <v>0.63358035135483382</v>
      </c>
      <c r="G15" s="22">
        <f t="shared" si="3"/>
        <v>3.953635428313401</v>
      </c>
      <c r="H15" s="3"/>
      <c r="I15" s="5"/>
    </row>
    <row r="16" spans="1:9" x14ac:dyDescent="0.25">
      <c r="A16" s="28" t="s">
        <v>166</v>
      </c>
      <c r="B16" s="51">
        <v>0.32890000000000003</v>
      </c>
      <c r="C16" s="52">
        <f t="shared" si="0"/>
        <v>2.4396937958045282</v>
      </c>
      <c r="D16" s="22">
        <v>0.93751784059998045</v>
      </c>
      <c r="E16" s="22">
        <f t="shared" si="2"/>
        <v>2.287256459167831</v>
      </c>
      <c r="F16" s="23">
        <f t="shared" si="1"/>
        <v>5.58020539284559E-2</v>
      </c>
      <c r="G16" s="22">
        <f t="shared" si="3"/>
        <v>0.34821309864238587</v>
      </c>
      <c r="H16" s="3"/>
      <c r="I16" s="5"/>
    </row>
    <row r="17" spans="1:9" x14ac:dyDescent="0.25">
      <c r="A17" s="28" t="s">
        <v>171</v>
      </c>
      <c r="B17" s="51">
        <v>1.5626</v>
      </c>
      <c r="C17" s="52">
        <f t="shared" si="0"/>
        <v>11.590956294691868</v>
      </c>
      <c r="D17" s="22">
        <v>3.201366495500011</v>
      </c>
      <c r="E17" s="22">
        <f t="shared" si="2"/>
        <v>37.106899132631497</v>
      </c>
      <c r="F17" s="23">
        <f t="shared" si="1"/>
        <v>4.3010444607787131</v>
      </c>
      <c r="G17" s="22">
        <f t="shared" si="3"/>
        <v>26.839155795351346</v>
      </c>
      <c r="H17" s="3"/>
      <c r="I17" s="5"/>
    </row>
    <row r="18" spans="1:9" x14ac:dyDescent="0.25">
      <c r="A18" s="28" t="s">
        <v>184</v>
      </c>
      <c r="B18" s="51">
        <v>0.14419999999999999</v>
      </c>
      <c r="C18" s="52">
        <f t="shared" si="0"/>
        <v>1.0696377177105896</v>
      </c>
      <c r="D18" s="22">
        <v>-0.43973474499999554</v>
      </c>
      <c r="E18" s="22">
        <f t="shared" si="2"/>
        <v>-0.47035686903984331</v>
      </c>
      <c r="F18" s="23">
        <f t="shared" si="1"/>
        <v>-5.0311144790927661E-3</v>
      </c>
      <c r="G18" s="22">
        <f t="shared" si="3"/>
        <v>-3.1394901066465856E-2</v>
      </c>
      <c r="H18" s="3"/>
      <c r="I18" s="5"/>
    </row>
    <row r="19" spans="1:9" x14ac:dyDescent="0.25">
      <c r="A19" s="28" t="s">
        <v>195</v>
      </c>
      <c r="B19" s="51">
        <v>0.3579</v>
      </c>
      <c r="C19" s="52">
        <f t="shared" si="0"/>
        <v>2.6548081773135923</v>
      </c>
      <c r="D19" s="22">
        <v>2.4262001251999834</v>
      </c>
      <c r="E19" s="22">
        <f t="shared" si="2"/>
        <v>6.4410959321801773</v>
      </c>
      <c r="F19" s="23">
        <f t="shared" si="1"/>
        <v>0.17099874151613251</v>
      </c>
      <c r="G19" s="22">
        <f t="shared" si="3"/>
        <v>1.0670575266570397</v>
      </c>
      <c r="H19" s="3"/>
      <c r="I19" s="5"/>
    </row>
    <row r="20" spans="1:9" x14ac:dyDescent="0.25">
      <c r="A20" s="14"/>
      <c r="B20" s="14"/>
      <c r="C20" s="14"/>
      <c r="D20" s="14"/>
      <c r="E20" s="14"/>
    </row>
    <row r="21" spans="1:9" x14ac:dyDescent="0.25">
      <c r="C21" s="3"/>
    </row>
  </sheetData>
  <sortState xmlns:xlrd2="http://schemas.microsoft.com/office/spreadsheetml/2017/richdata2" ref="I4:I19">
    <sortCondition descending="1" ref="I4"/>
  </sortState>
  <mergeCells count="6">
    <mergeCell ref="D1:D2"/>
    <mergeCell ref="F1:G1"/>
    <mergeCell ref="C1:C2"/>
    <mergeCell ref="B1:B2"/>
    <mergeCell ref="A1:A2"/>
    <mergeCell ref="E1:E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61"/>
  <sheetViews>
    <sheetView zoomScale="85" zoomScaleNormal="85" workbookViewId="0"/>
  </sheetViews>
  <sheetFormatPr defaultRowHeight="15" x14ac:dyDescent="0.25"/>
  <cols>
    <col min="1" max="1" width="37.5703125" bestFit="1" customWidth="1"/>
    <col min="2" max="2" width="40.85546875" bestFit="1" customWidth="1"/>
    <col min="3" max="3" width="17.42578125" bestFit="1" customWidth="1"/>
    <col min="4" max="4" width="8.85546875" bestFit="1" customWidth="1"/>
    <col min="5" max="5" width="17.42578125" bestFit="1" customWidth="1"/>
    <col min="6" max="6" width="11.7109375" bestFit="1" customWidth="1"/>
    <col min="7" max="7" width="13.5703125" customWidth="1"/>
    <col min="8" max="8" width="12" bestFit="1" customWidth="1"/>
    <col min="9" max="9" width="12" customWidth="1"/>
    <col min="10" max="10" width="37.5703125" bestFit="1" customWidth="1"/>
    <col min="11" max="20" width="11.28515625" customWidth="1"/>
  </cols>
  <sheetData>
    <row r="1" spans="1:20" ht="47.25" x14ac:dyDescent="0.25">
      <c r="A1" s="93" t="s">
        <v>301</v>
      </c>
      <c r="B1" s="17" t="s">
        <v>269</v>
      </c>
      <c r="C1" s="17" t="s">
        <v>0</v>
      </c>
      <c r="D1" s="17" t="s">
        <v>272</v>
      </c>
      <c r="E1" s="17" t="s">
        <v>271</v>
      </c>
      <c r="F1" s="17" t="s">
        <v>273</v>
      </c>
      <c r="G1" s="18" t="s">
        <v>311</v>
      </c>
      <c r="H1" s="70" t="s">
        <v>316</v>
      </c>
      <c r="I1" s="68"/>
      <c r="J1" s="98" t="s">
        <v>269</v>
      </c>
      <c r="K1" s="103" t="s">
        <v>6</v>
      </c>
      <c r="L1" s="103"/>
      <c r="M1" s="103" t="s">
        <v>304</v>
      </c>
      <c r="N1" s="103"/>
      <c r="O1" s="103" t="s">
        <v>44</v>
      </c>
      <c r="P1" s="103"/>
      <c r="Q1" s="103" t="s">
        <v>53</v>
      </c>
      <c r="R1" s="103"/>
      <c r="S1" s="103" t="s">
        <v>25</v>
      </c>
      <c r="T1" s="103"/>
    </row>
    <row r="2" spans="1:20" ht="15.75" x14ac:dyDescent="0.25">
      <c r="A2" s="42" t="s">
        <v>3</v>
      </c>
      <c r="B2" s="78" t="s">
        <v>4</v>
      </c>
      <c r="C2" s="78" t="s">
        <v>5</v>
      </c>
      <c r="D2" s="78" t="s">
        <v>6</v>
      </c>
      <c r="E2" s="78">
        <v>0.4753</v>
      </c>
      <c r="F2" s="7">
        <v>3.5256505355606329</v>
      </c>
      <c r="G2" s="22">
        <v>9.3229488809999879</v>
      </c>
      <c r="H2" s="1">
        <f t="shared" ref="H2:H60" si="0">G2*F2</f>
        <v>32.869459715302007</v>
      </c>
      <c r="I2" s="3"/>
      <c r="J2" s="98"/>
      <c r="K2" s="17" t="s">
        <v>302</v>
      </c>
      <c r="L2" s="69" t="s">
        <v>278</v>
      </c>
      <c r="M2" s="17" t="s">
        <v>302</v>
      </c>
      <c r="N2" s="69" t="s">
        <v>278</v>
      </c>
      <c r="O2" s="17" t="s">
        <v>302</v>
      </c>
      <c r="P2" s="69" t="s">
        <v>278</v>
      </c>
      <c r="Q2" s="17" t="s">
        <v>302</v>
      </c>
      <c r="R2" s="69" t="s">
        <v>278</v>
      </c>
      <c r="S2" s="17" t="s">
        <v>302</v>
      </c>
      <c r="T2" s="69" t="s">
        <v>278</v>
      </c>
    </row>
    <row r="3" spans="1:20" x14ac:dyDescent="0.25">
      <c r="A3" s="42" t="s">
        <v>3</v>
      </c>
      <c r="B3" s="78" t="s">
        <v>7</v>
      </c>
      <c r="C3" s="78" t="s">
        <v>8</v>
      </c>
      <c r="D3" s="78" t="s">
        <v>6</v>
      </c>
      <c r="E3" s="78">
        <v>1.1599999999999999E-2</v>
      </c>
      <c r="F3" s="7">
        <v>8.6045752603625791E-2</v>
      </c>
      <c r="G3" s="22">
        <v>9.4895315756000116</v>
      </c>
      <c r="H3" s="1">
        <f t="shared" si="0"/>
        <v>0.81653388627837387</v>
      </c>
      <c r="I3" s="3"/>
      <c r="J3" s="42" t="s">
        <v>3</v>
      </c>
      <c r="K3" s="90">
        <f t="shared" ref="K3:K18" si="1">SUMIFS(F:F,A:A,J3,D:D,$K$1)</f>
        <v>5.1375248494199344</v>
      </c>
      <c r="L3" s="90">
        <f t="shared" ref="L3:L18" si="2">SUMIFS(H:H,A:A,J3,D:D,$K$1)/K3</f>
        <v>11.00029830623334</v>
      </c>
      <c r="M3" s="90">
        <f>SUMIFS(F:F,A:A,J3,D:D,$M$1)</f>
        <v>0</v>
      </c>
      <c r="N3" s="90">
        <f>SUMIFS(H:H,A:A,J3,D:D,$M$1)</f>
        <v>0</v>
      </c>
      <c r="O3" s="90">
        <f>SUMIFS(F:F,A:A,J3,D:D,$O$1)</f>
        <v>0</v>
      </c>
      <c r="P3" s="90" t="e">
        <f t="shared" ref="P3:P18" si="3">SUMIFS(H:H,A:A,J3,D:D,$O$1)/O3</f>
        <v>#DIV/0!</v>
      </c>
      <c r="Q3" s="90">
        <f t="shared" ref="Q3:Q18" si="4">SUMIFS(F:F,A:A,J3,D:D,$Q$1)</f>
        <v>0</v>
      </c>
      <c r="R3" s="90" t="e">
        <f t="shared" ref="R3:R18" si="5">SUMIFS(H:H,A:A,J3,D:D,$Q$1)/Q3</f>
        <v>#DIV/0!</v>
      </c>
      <c r="S3" s="90">
        <f t="shared" ref="S3:S18" si="6">SUMIFS(F:F,A:A,J3,D:D,$S$1)</f>
        <v>0</v>
      </c>
      <c r="T3" s="90" t="e">
        <f t="shared" ref="T3:T18" si="7">SUMIFS(H:H,A:A,J3,D:D,$S$1)/S3</f>
        <v>#DIV/0!</v>
      </c>
    </row>
    <row r="4" spans="1:20" x14ac:dyDescent="0.25">
      <c r="A4" s="42" t="s">
        <v>3</v>
      </c>
      <c r="B4" s="78" t="s">
        <v>9</v>
      </c>
      <c r="C4" s="78" t="s">
        <v>8</v>
      </c>
      <c r="D4" s="78" t="s">
        <v>6</v>
      </c>
      <c r="E4" s="78">
        <v>4.8599999999999997E-2</v>
      </c>
      <c r="F4" s="7">
        <v>0.36050203246001838</v>
      </c>
      <c r="G4" s="22">
        <v>14.699319340599985</v>
      </c>
      <c r="H4" s="1">
        <f t="shared" si="0"/>
        <v>5.2991344980651514</v>
      </c>
      <c r="I4" s="3"/>
      <c r="J4" s="42" t="s">
        <v>14</v>
      </c>
      <c r="K4" s="90">
        <f t="shared" si="1"/>
        <v>0</v>
      </c>
      <c r="L4" s="90" t="e">
        <f t="shared" si="2"/>
        <v>#DIV/0!</v>
      </c>
      <c r="M4" s="90">
        <f t="shared" ref="M4:M18" si="8">SUMIFS(F:F,A:A,J4,D:D,$M$1)</f>
        <v>3.132510459009584</v>
      </c>
      <c r="N4" s="90">
        <f t="shared" ref="N4:N18" si="9">SUMIFS(H:H,A:A,J4,D:D,$M$1)</f>
        <v>-2.4152847780024116</v>
      </c>
      <c r="O4" s="90">
        <f t="shared" ref="O3:O18" si="10">SUMIFS(F:F,A:A,J4,D:D,$O$1)</f>
        <v>0</v>
      </c>
      <c r="P4" s="90" t="e">
        <f t="shared" si="3"/>
        <v>#DIV/0!</v>
      </c>
      <c r="Q4" s="90">
        <f t="shared" si="4"/>
        <v>0</v>
      </c>
      <c r="R4" s="90" t="e">
        <f t="shared" si="5"/>
        <v>#DIV/0!</v>
      </c>
      <c r="S4" s="90">
        <f t="shared" si="6"/>
        <v>0.20102068065157405</v>
      </c>
      <c r="T4" s="90">
        <f t="shared" si="7"/>
        <v>0.86949612529998888</v>
      </c>
    </row>
    <row r="5" spans="1:20" x14ac:dyDescent="0.25">
      <c r="A5" s="42" t="s">
        <v>3</v>
      </c>
      <c r="B5" s="78" t="s">
        <v>10</v>
      </c>
      <c r="C5" s="78" t="s">
        <v>8</v>
      </c>
      <c r="D5" s="78" t="s">
        <v>6</v>
      </c>
      <c r="E5" s="78">
        <v>1.21E-2</v>
      </c>
      <c r="F5" s="7">
        <v>8.9754621250333802E-2</v>
      </c>
      <c r="G5" s="22">
        <v>18.376034218000001</v>
      </c>
      <c r="H5" s="1">
        <f t="shared" si="0"/>
        <v>1.649333991319764</v>
      </c>
      <c r="I5" s="3"/>
      <c r="J5" s="42" t="s">
        <v>26</v>
      </c>
      <c r="K5" s="90">
        <f t="shared" si="1"/>
        <v>3.9173070646529982</v>
      </c>
      <c r="L5" s="90">
        <f t="shared" si="2"/>
        <v>16.545603830996214</v>
      </c>
      <c r="M5" s="90">
        <f t="shared" si="8"/>
        <v>0</v>
      </c>
      <c r="N5" s="90">
        <f t="shared" si="9"/>
        <v>0</v>
      </c>
      <c r="O5" s="90">
        <f t="shared" si="10"/>
        <v>0</v>
      </c>
      <c r="P5" s="90" t="e">
        <f t="shared" si="3"/>
        <v>#DIV/0!</v>
      </c>
      <c r="Q5" s="90">
        <f t="shared" si="4"/>
        <v>0</v>
      </c>
      <c r="R5" s="90" t="e">
        <f t="shared" si="5"/>
        <v>#DIV/0!</v>
      </c>
      <c r="S5" s="90">
        <f t="shared" si="6"/>
        <v>0</v>
      </c>
      <c r="T5" s="90" t="e">
        <f t="shared" si="7"/>
        <v>#DIV/0!</v>
      </c>
    </row>
    <row r="6" spans="1:20" x14ac:dyDescent="0.25">
      <c r="A6" s="42" t="s">
        <v>3</v>
      </c>
      <c r="B6" s="78" t="s">
        <v>11</v>
      </c>
      <c r="C6" s="78" t="s">
        <v>8</v>
      </c>
      <c r="D6" s="78" t="s">
        <v>6</v>
      </c>
      <c r="E6" s="78">
        <v>0.13500000000000001</v>
      </c>
      <c r="F6" s="7">
        <v>1.0013945346111623</v>
      </c>
      <c r="G6" s="22">
        <v>16.160831962000003</v>
      </c>
      <c r="H6" s="1">
        <f t="shared" si="0"/>
        <v>16.183368801516192</v>
      </c>
      <c r="I6" s="3"/>
      <c r="J6" s="42" t="s">
        <v>41</v>
      </c>
      <c r="K6" s="90">
        <f t="shared" si="1"/>
        <v>0</v>
      </c>
      <c r="L6" s="90" t="e">
        <f t="shared" si="2"/>
        <v>#DIV/0!</v>
      </c>
      <c r="M6" s="90">
        <f t="shared" si="8"/>
        <v>0</v>
      </c>
      <c r="N6" s="90">
        <f t="shared" si="9"/>
        <v>0</v>
      </c>
      <c r="O6" s="90">
        <f t="shared" si="10"/>
        <v>1.3440939975669823</v>
      </c>
      <c r="P6" s="90">
        <f t="shared" si="3"/>
        <v>1.4383979777689997</v>
      </c>
      <c r="Q6" s="90">
        <f t="shared" si="4"/>
        <v>1.0384832210782423E-2</v>
      </c>
      <c r="R6" s="90">
        <f t="shared" si="5"/>
        <v>-1.0938685528000036</v>
      </c>
      <c r="S6" s="90">
        <f t="shared" si="6"/>
        <v>3.2371005548467497</v>
      </c>
      <c r="T6" s="90">
        <f t="shared" si="7"/>
        <v>-0.87226824138873627</v>
      </c>
    </row>
    <row r="7" spans="1:20" x14ac:dyDescent="0.25">
      <c r="A7" s="42" t="s">
        <v>3</v>
      </c>
      <c r="B7" s="78" t="s">
        <v>12</v>
      </c>
      <c r="C7" s="78" t="s">
        <v>13</v>
      </c>
      <c r="D7" s="78" t="s">
        <v>6</v>
      </c>
      <c r="E7" s="78">
        <v>0.01</v>
      </c>
      <c r="F7" s="7">
        <v>7.4177372934160171E-2</v>
      </c>
      <c r="G7" s="22">
        <v>-4.0918811380000193</v>
      </c>
      <c r="H7" s="1">
        <f t="shared" si="0"/>
        <v>-0.30352499317568316</v>
      </c>
      <c r="I7" s="3"/>
      <c r="J7" s="42" t="s">
        <v>55</v>
      </c>
      <c r="K7" s="90">
        <f t="shared" si="1"/>
        <v>1.3426104501082989</v>
      </c>
      <c r="L7" s="90">
        <f t="shared" si="2"/>
        <v>6.9348968680811156</v>
      </c>
      <c r="M7" s="90">
        <f t="shared" si="8"/>
        <v>0</v>
      </c>
      <c r="N7" s="90">
        <f t="shared" si="9"/>
        <v>0</v>
      </c>
      <c r="O7" s="90">
        <f t="shared" si="10"/>
        <v>0</v>
      </c>
      <c r="P7" s="90" t="e">
        <f t="shared" si="3"/>
        <v>#DIV/0!</v>
      </c>
      <c r="Q7" s="90">
        <f t="shared" si="4"/>
        <v>0</v>
      </c>
      <c r="R7" s="90" t="e">
        <f t="shared" si="5"/>
        <v>#DIV/0!</v>
      </c>
      <c r="S7" s="90">
        <f t="shared" si="6"/>
        <v>0</v>
      </c>
      <c r="T7" s="90" t="e">
        <f t="shared" si="7"/>
        <v>#DIV/0!</v>
      </c>
    </row>
    <row r="8" spans="1:20" x14ac:dyDescent="0.25">
      <c r="A8" s="42" t="s">
        <v>14</v>
      </c>
      <c r="B8" s="78" t="s">
        <v>15</v>
      </c>
      <c r="C8" s="78" t="s">
        <v>5</v>
      </c>
      <c r="D8" s="78" t="s">
        <v>304</v>
      </c>
      <c r="E8" s="78">
        <v>2.8E-3</v>
      </c>
      <c r="F8" s="7">
        <v>2.0769664421564846E-2</v>
      </c>
      <c r="G8" s="22">
        <v>3.5062720140000039</v>
      </c>
      <c r="H8" s="1">
        <f t="shared" si="0"/>
        <v>7.2824093101504395E-2</v>
      </c>
      <c r="I8" s="3"/>
      <c r="J8" s="42" t="s">
        <v>63</v>
      </c>
      <c r="K8" s="90">
        <f t="shared" si="1"/>
        <v>6.2917247722754643</v>
      </c>
      <c r="L8" s="90">
        <f t="shared" si="2"/>
        <v>12.79688445039965</v>
      </c>
      <c r="M8" s="90">
        <f t="shared" si="8"/>
        <v>0</v>
      </c>
      <c r="N8" s="90">
        <f t="shared" si="9"/>
        <v>0</v>
      </c>
      <c r="O8" s="90">
        <f t="shared" si="10"/>
        <v>0</v>
      </c>
      <c r="P8" s="90" t="e">
        <f t="shared" si="3"/>
        <v>#DIV/0!</v>
      </c>
      <c r="Q8" s="90">
        <f t="shared" si="4"/>
        <v>0</v>
      </c>
      <c r="R8" s="90" t="e">
        <f t="shared" si="5"/>
        <v>#DIV/0!</v>
      </c>
      <c r="S8" s="90">
        <f t="shared" si="6"/>
        <v>0</v>
      </c>
      <c r="T8" s="90" t="e">
        <f t="shared" si="7"/>
        <v>#DIV/0!</v>
      </c>
    </row>
    <row r="9" spans="1:20" x14ac:dyDescent="0.25">
      <c r="A9" s="42" t="s">
        <v>14</v>
      </c>
      <c r="B9" s="78" t="s">
        <v>16</v>
      </c>
      <c r="C9" s="78" t="s">
        <v>17</v>
      </c>
      <c r="D9" s="78" t="s">
        <v>304</v>
      </c>
      <c r="E9" s="78">
        <v>0.1467</v>
      </c>
      <c r="F9" s="7">
        <v>1.0881820609441297</v>
      </c>
      <c r="G9" s="22">
        <v>-1.3773947199999981</v>
      </c>
      <c r="H9" s="1">
        <f t="shared" si="0"/>
        <v>-1.4988562251431603</v>
      </c>
      <c r="I9" s="3"/>
      <c r="J9" s="42" t="s">
        <v>88</v>
      </c>
      <c r="K9" s="90">
        <f t="shared" si="1"/>
        <v>0</v>
      </c>
      <c r="L9" s="90" t="e">
        <f t="shared" si="2"/>
        <v>#DIV/0!</v>
      </c>
      <c r="M9" s="90">
        <f t="shared" si="8"/>
        <v>19.772720529329732</v>
      </c>
      <c r="N9" s="90">
        <f t="shared" si="9"/>
        <v>-28.218317709274633</v>
      </c>
      <c r="O9" s="90">
        <f t="shared" si="10"/>
        <v>0</v>
      </c>
      <c r="P9" s="90" t="e">
        <f t="shared" si="3"/>
        <v>#DIV/0!</v>
      </c>
      <c r="Q9" s="90">
        <f t="shared" si="4"/>
        <v>0</v>
      </c>
      <c r="R9" s="90" t="e">
        <f t="shared" si="5"/>
        <v>#DIV/0!</v>
      </c>
      <c r="S9" s="90">
        <f t="shared" si="6"/>
        <v>0</v>
      </c>
      <c r="T9" s="90" t="e">
        <f t="shared" si="7"/>
        <v>#DIV/0!</v>
      </c>
    </row>
    <row r="10" spans="1:20" x14ac:dyDescent="0.25">
      <c r="A10" s="42" t="s">
        <v>14</v>
      </c>
      <c r="B10" s="78" t="s">
        <v>18</v>
      </c>
      <c r="C10" s="78" t="s">
        <v>13</v>
      </c>
      <c r="D10" s="78" t="s">
        <v>304</v>
      </c>
      <c r="E10" s="78">
        <v>7.9000000000000008E-3</v>
      </c>
      <c r="F10" s="7">
        <v>5.860012461798654E-2</v>
      </c>
      <c r="G10" s="22">
        <v>-2.1693113626000127</v>
      </c>
      <c r="H10" s="1">
        <f t="shared" si="0"/>
        <v>-0.12712191618357493</v>
      </c>
      <c r="I10" s="3"/>
      <c r="J10" s="42" t="s">
        <v>110</v>
      </c>
      <c r="K10" s="90">
        <f t="shared" si="1"/>
        <v>0</v>
      </c>
      <c r="L10" s="90" t="e">
        <f t="shared" si="2"/>
        <v>#DIV/0!</v>
      </c>
      <c r="M10" s="90">
        <f t="shared" si="8"/>
        <v>1.6133578613179833</v>
      </c>
      <c r="N10" s="90">
        <f t="shared" si="9"/>
        <v>5.551476590057641</v>
      </c>
      <c r="O10" s="90">
        <f t="shared" si="10"/>
        <v>0</v>
      </c>
      <c r="P10" s="90" t="e">
        <f t="shared" si="3"/>
        <v>#DIV/0!</v>
      </c>
      <c r="Q10" s="90">
        <f t="shared" si="4"/>
        <v>0</v>
      </c>
      <c r="R10" s="90" t="e">
        <f t="shared" si="5"/>
        <v>#DIV/0!</v>
      </c>
      <c r="S10" s="90">
        <f t="shared" si="6"/>
        <v>0</v>
      </c>
      <c r="T10" s="90" t="e">
        <f t="shared" si="7"/>
        <v>#DIV/0!</v>
      </c>
    </row>
    <row r="11" spans="1:20" x14ac:dyDescent="0.25">
      <c r="A11" s="42" t="s">
        <v>14</v>
      </c>
      <c r="B11" s="78" t="s">
        <v>19</v>
      </c>
      <c r="C11" s="78" t="s">
        <v>13</v>
      </c>
      <c r="D11" s="78" t="s">
        <v>304</v>
      </c>
      <c r="E11" s="78">
        <v>1.0200000000000001E-2</v>
      </c>
      <c r="F11" s="7">
        <v>7.5660920392843375E-2</v>
      </c>
      <c r="G11" s="22">
        <v>0.29024569600001371</v>
      </c>
      <c r="H11" s="1">
        <f t="shared" si="0"/>
        <v>2.1960256499422456E-2</v>
      </c>
      <c r="I11" s="3"/>
      <c r="J11" s="42" t="s">
        <v>134</v>
      </c>
      <c r="K11" s="90">
        <f t="shared" si="1"/>
        <v>0</v>
      </c>
      <c r="L11" s="90" t="e">
        <f t="shared" si="2"/>
        <v>#DIV/0!</v>
      </c>
      <c r="M11" s="90">
        <f t="shared" si="8"/>
        <v>0</v>
      </c>
      <c r="N11" s="90">
        <f t="shared" si="9"/>
        <v>0</v>
      </c>
      <c r="O11" s="90">
        <f t="shared" si="10"/>
        <v>0</v>
      </c>
      <c r="P11" s="90" t="e">
        <f t="shared" si="3"/>
        <v>#DIV/0!</v>
      </c>
      <c r="Q11" s="90">
        <f t="shared" si="4"/>
        <v>0.9183158769249028</v>
      </c>
      <c r="R11" s="90">
        <f t="shared" si="5"/>
        <v>-1.4016466131839929</v>
      </c>
      <c r="S11" s="90">
        <f t="shared" si="6"/>
        <v>3.7133192890840578</v>
      </c>
      <c r="T11" s="90">
        <f t="shared" si="7"/>
        <v>0.46315110879208926</v>
      </c>
    </row>
    <row r="12" spans="1:20" x14ac:dyDescent="0.25">
      <c r="A12" s="42" t="s">
        <v>14</v>
      </c>
      <c r="B12" s="78" t="s">
        <v>20</v>
      </c>
      <c r="C12" s="78" t="s">
        <v>17</v>
      </c>
      <c r="D12" s="78" t="s">
        <v>304</v>
      </c>
      <c r="E12" s="78">
        <v>4.5900000000000003E-2</v>
      </c>
      <c r="F12" s="7">
        <v>0.34047414176779517</v>
      </c>
      <c r="G12" s="22">
        <v>-4.2109508932000068</v>
      </c>
      <c r="H12" s="1">
        <f t="shared" si="0"/>
        <v>-1.4337198913886029</v>
      </c>
      <c r="I12" s="3"/>
      <c r="J12" s="42" t="s">
        <v>143</v>
      </c>
      <c r="K12" s="90">
        <f t="shared" si="1"/>
        <v>1.6704744384772869</v>
      </c>
      <c r="L12" s="90">
        <f t="shared" si="2"/>
        <v>5.1924561802999989</v>
      </c>
      <c r="M12" s="90">
        <f t="shared" si="8"/>
        <v>6.6774471115330982</v>
      </c>
      <c r="N12" s="90">
        <f t="shared" si="9"/>
        <v>19.702914947890047</v>
      </c>
      <c r="O12" s="90">
        <f t="shared" si="10"/>
        <v>0</v>
      </c>
      <c r="P12" s="90" t="e">
        <f t="shared" si="3"/>
        <v>#DIV/0!</v>
      </c>
      <c r="Q12" s="90">
        <f t="shared" si="4"/>
        <v>0</v>
      </c>
      <c r="R12" s="90" t="e">
        <f t="shared" si="5"/>
        <v>#DIV/0!</v>
      </c>
      <c r="S12" s="90">
        <f t="shared" si="6"/>
        <v>0</v>
      </c>
      <c r="T12" s="90" t="e">
        <f t="shared" si="7"/>
        <v>#DIV/0!</v>
      </c>
    </row>
    <row r="13" spans="1:20" x14ac:dyDescent="0.25">
      <c r="A13" s="42" t="s">
        <v>14</v>
      </c>
      <c r="B13" s="78" t="s">
        <v>21</v>
      </c>
      <c r="C13" s="78" t="s">
        <v>22</v>
      </c>
      <c r="D13" s="78" t="s">
        <v>304</v>
      </c>
      <c r="E13" s="78">
        <v>9.2200000000000004E-2</v>
      </c>
      <c r="F13" s="7">
        <v>0.6839153784529568</v>
      </c>
      <c r="G13" s="22">
        <v>2.1626308177999931</v>
      </c>
      <c r="H13" s="1">
        <f t="shared" si="0"/>
        <v>1.4790564742097096</v>
      </c>
      <c r="I13" s="3"/>
      <c r="J13" s="42" t="s">
        <v>149</v>
      </c>
      <c r="K13" s="90">
        <f t="shared" si="1"/>
        <v>0</v>
      </c>
      <c r="L13" s="90" t="e">
        <f t="shared" si="2"/>
        <v>#DIV/0!</v>
      </c>
      <c r="M13" s="90">
        <f t="shared" si="8"/>
        <v>5.9341898347328135</v>
      </c>
      <c r="N13" s="90">
        <f t="shared" si="9"/>
        <v>31.735063497804845</v>
      </c>
      <c r="O13" s="90">
        <f t="shared" si="10"/>
        <v>0.43393763166483695</v>
      </c>
      <c r="P13" s="90">
        <f t="shared" si="3"/>
        <v>2.6367914972000079</v>
      </c>
      <c r="Q13" s="90">
        <f t="shared" si="4"/>
        <v>5.2131857698127755</v>
      </c>
      <c r="R13" s="90">
        <f t="shared" si="5"/>
        <v>-0.45343876792592014</v>
      </c>
      <c r="S13" s="90">
        <f t="shared" si="6"/>
        <v>7.7886241580868182E-2</v>
      </c>
      <c r="T13" s="90">
        <f t="shared" si="7"/>
        <v>-0.43054453599999926</v>
      </c>
    </row>
    <row r="14" spans="1:20" x14ac:dyDescent="0.25">
      <c r="A14" s="42" t="s">
        <v>14</v>
      </c>
      <c r="B14" s="78" t="s">
        <v>23</v>
      </c>
      <c r="C14" s="78" t="s">
        <v>17</v>
      </c>
      <c r="D14" s="78" t="s">
        <v>304</v>
      </c>
      <c r="E14" s="78">
        <v>0.1166</v>
      </c>
      <c r="F14" s="7">
        <v>0.86490816841230755</v>
      </c>
      <c r="G14" s="22">
        <v>-1.0745968220000037</v>
      </c>
      <c r="H14" s="1">
        <f t="shared" si="0"/>
        <v>-0.92942756909770974</v>
      </c>
      <c r="I14" s="3"/>
      <c r="J14" s="42" t="s">
        <v>159</v>
      </c>
      <c r="K14" s="90">
        <f t="shared" si="1"/>
        <v>0</v>
      </c>
      <c r="L14" s="90" t="e">
        <f t="shared" si="2"/>
        <v>#DIV/0!</v>
      </c>
      <c r="M14" s="90">
        <f t="shared" si="8"/>
        <v>0</v>
      </c>
      <c r="N14" s="90">
        <f t="shared" si="9"/>
        <v>0</v>
      </c>
      <c r="O14" s="90">
        <f t="shared" si="10"/>
        <v>0</v>
      </c>
      <c r="P14" s="90" t="e">
        <f t="shared" si="3"/>
        <v>#DIV/0!</v>
      </c>
      <c r="Q14" s="90">
        <f t="shared" si="4"/>
        <v>0</v>
      </c>
      <c r="R14" s="90" t="e">
        <f t="shared" si="5"/>
        <v>#DIV/0!</v>
      </c>
      <c r="S14" s="90">
        <f t="shared" si="6"/>
        <v>11.605791769278698</v>
      </c>
      <c r="T14" s="90">
        <f t="shared" si="7"/>
        <v>0.47557107391646469</v>
      </c>
    </row>
    <row r="15" spans="1:20" x14ac:dyDescent="0.25">
      <c r="A15" s="42" t="s">
        <v>14</v>
      </c>
      <c r="B15" s="78" t="s">
        <v>24</v>
      </c>
      <c r="C15" s="78" t="s">
        <v>17</v>
      </c>
      <c r="D15" s="78" t="s">
        <v>25</v>
      </c>
      <c r="E15" s="78">
        <v>2.7099999999999999E-2</v>
      </c>
      <c r="F15" s="7">
        <v>0.20102068065157405</v>
      </c>
      <c r="G15" s="22">
        <v>0.86949612529998888</v>
      </c>
      <c r="H15" s="1">
        <f t="shared" si="0"/>
        <v>0.17478670293171009</v>
      </c>
      <c r="I15" s="3"/>
      <c r="J15" s="42" t="s">
        <v>166</v>
      </c>
      <c r="K15" s="90">
        <f t="shared" si="1"/>
        <v>0</v>
      </c>
      <c r="L15" s="90" t="e">
        <f t="shared" si="2"/>
        <v>#DIV/0!</v>
      </c>
      <c r="M15" s="90">
        <f t="shared" si="8"/>
        <v>0</v>
      </c>
      <c r="N15" s="90">
        <f>SUMIFS(H:H,A:A,J15,D:D,$M$1)</f>
        <v>0</v>
      </c>
      <c r="O15" s="90">
        <f t="shared" si="10"/>
        <v>2.4396937958045277</v>
      </c>
      <c r="P15" s="90">
        <f t="shared" si="3"/>
        <v>0.67294880441289051</v>
      </c>
      <c r="Q15" s="90">
        <f t="shared" si="4"/>
        <v>0</v>
      </c>
      <c r="R15" s="90" t="e">
        <f t="shared" si="5"/>
        <v>#DIV/0!</v>
      </c>
      <c r="S15" s="90">
        <f t="shared" si="6"/>
        <v>0</v>
      </c>
      <c r="T15" s="90" t="e">
        <f t="shared" si="7"/>
        <v>#DIV/0!</v>
      </c>
    </row>
    <row r="16" spans="1:20" x14ac:dyDescent="0.25">
      <c r="A16" s="42" t="s">
        <v>26</v>
      </c>
      <c r="B16" s="78" t="s">
        <v>27</v>
      </c>
      <c r="C16" s="78" t="s">
        <v>28</v>
      </c>
      <c r="D16" s="78" t="s">
        <v>6</v>
      </c>
      <c r="E16" s="78">
        <v>2.07E-2</v>
      </c>
      <c r="F16" s="7">
        <v>0.15354716197371154</v>
      </c>
      <c r="G16" s="22">
        <v>13.5572652404</v>
      </c>
      <c r="H16" s="1">
        <f t="shared" si="0"/>
        <v>2.0816796017882679</v>
      </c>
      <c r="I16" s="3"/>
      <c r="J16" s="42" t="s">
        <v>171</v>
      </c>
      <c r="K16" s="90">
        <f t="shared" si="1"/>
        <v>0</v>
      </c>
      <c r="L16" s="90" t="e">
        <f t="shared" si="2"/>
        <v>#DIV/0!</v>
      </c>
      <c r="M16" s="90">
        <f t="shared" si="8"/>
        <v>2.758656499421416</v>
      </c>
      <c r="N16" s="90">
        <f t="shared" si="9"/>
        <v>23.831495691355496</v>
      </c>
      <c r="O16" s="90">
        <f t="shared" si="10"/>
        <v>0</v>
      </c>
      <c r="P16" s="90" t="e">
        <f t="shared" si="3"/>
        <v>#DIV/0!</v>
      </c>
      <c r="Q16" s="90">
        <f t="shared" si="4"/>
        <v>0</v>
      </c>
      <c r="R16" s="90" t="e">
        <f t="shared" si="5"/>
        <v>#DIV/0!</v>
      </c>
      <c r="S16" s="90">
        <f t="shared" si="6"/>
        <v>8.8322997952704512</v>
      </c>
      <c r="T16" s="90">
        <f t="shared" si="7"/>
        <v>1.5144330041062786</v>
      </c>
    </row>
    <row r="17" spans="1:20" x14ac:dyDescent="0.25">
      <c r="A17" s="42" t="s">
        <v>26</v>
      </c>
      <c r="B17" s="78" t="s">
        <v>29</v>
      </c>
      <c r="C17" s="78" t="s">
        <v>30</v>
      </c>
      <c r="D17" s="78" t="s">
        <v>6</v>
      </c>
      <c r="E17" s="78">
        <v>0.1462</v>
      </c>
      <c r="F17" s="7">
        <v>1.0844731922974216</v>
      </c>
      <c r="G17" s="22">
        <v>17.738714163500006</v>
      </c>
      <c r="H17" s="1">
        <f t="shared" si="0"/>
        <v>19.237159976142337</v>
      </c>
      <c r="I17" s="3"/>
      <c r="J17" s="42" t="s">
        <v>184</v>
      </c>
      <c r="K17" s="90">
        <f t="shared" si="1"/>
        <v>0</v>
      </c>
      <c r="L17" s="90" t="e">
        <f t="shared" si="2"/>
        <v>#DIV/0!</v>
      </c>
      <c r="M17" s="90">
        <f t="shared" si="8"/>
        <v>0</v>
      </c>
      <c r="N17" s="90">
        <f t="shared" si="9"/>
        <v>0</v>
      </c>
      <c r="O17" s="90">
        <f t="shared" si="10"/>
        <v>0</v>
      </c>
      <c r="P17" s="90" t="e">
        <f t="shared" si="3"/>
        <v>#DIV/0!</v>
      </c>
      <c r="Q17" s="90">
        <f t="shared" si="4"/>
        <v>1.0325490312435095</v>
      </c>
      <c r="R17" s="90">
        <f t="shared" si="5"/>
        <v>-0.30543874892945677</v>
      </c>
      <c r="S17" s="90">
        <f t="shared" si="6"/>
        <v>3.7088686467080086E-2</v>
      </c>
      <c r="T17" s="90">
        <f t="shared" si="7"/>
        <v>-4.1251382319989004E-2</v>
      </c>
    </row>
    <row r="18" spans="1:20" x14ac:dyDescent="0.25">
      <c r="A18" s="42" t="s">
        <v>26</v>
      </c>
      <c r="B18" s="78" t="s">
        <v>31</v>
      </c>
      <c r="C18" s="78" t="s">
        <v>28</v>
      </c>
      <c r="D18" s="78" t="s">
        <v>6</v>
      </c>
      <c r="E18" s="78">
        <v>1.9E-3</v>
      </c>
      <c r="F18" s="7">
        <v>1.4093700857490432E-2</v>
      </c>
      <c r="G18" s="22">
        <v>6.7851781567999865</v>
      </c>
      <c r="H18" s="1">
        <f t="shared" si="0"/>
        <v>9.5628271206717311E-2</v>
      </c>
      <c r="I18" s="3"/>
      <c r="J18" s="42" t="s">
        <v>195</v>
      </c>
      <c r="K18" s="90">
        <f t="shared" si="1"/>
        <v>0.83152835059193553</v>
      </c>
      <c r="L18" s="90">
        <f t="shared" si="2"/>
        <v>7.5509596850000094</v>
      </c>
      <c r="M18" s="90">
        <f t="shared" si="8"/>
        <v>5.0440613595228917E-2</v>
      </c>
      <c r="N18" s="90">
        <f t="shared" si="9"/>
        <v>-0.29063665533780358</v>
      </c>
      <c r="O18" s="90">
        <f t="shared" si="10"/>
        <v>0.8760347743524316</v>
      </c>
      <c r="P18" s="90">
        <f t="shared" si="3"/>
        <v>0.80813148149923997</v>
      </c>
      <c r="Q18" s="90">
        <f t="shared" si="4"/>
        <v>0.89680443877399629</v>
      </c>
      <c r="R18" s="90">
        <f t="shared" si="5"/>
        <v>0.50099940404216026</v>
      </c>
      <c r="S18" s="90">
        <f t="shared" si="6"/>
        <v>0</v>
      </c>
      <c r="T18" s="90" t="e">
        <f t="shared" si="7"/>
        <v>#DIV/0!</v>
      </c>
    </row>
    <row r="19" spans="1:20" x14ac:dyDescent="0.25">
      <c r="A19" s="42" t="s">
        <v>26</v>
      </c>
      <c r="B19" s="78" t="s">
        <v>32</v>
      </c>
      <c r="C19" s="78" t="s">
        <v>22</v>
      </c>
      <c r="D19" s="78" t="s">
        <v>6</v>
      </c>
      <c r="E19" s="78">
        <v>1.35E-2</v>
      </c>
      <c r="F19" s="7">
        <v>0.10013945346111623</v>
      </c>
      <c r="G19" s="22">
        <v>5.1253928543000029</v>
      </c>
      <c r="H19" s="1">
        <f t="shared" si="0"/>
        <v>0.51325403920311286</v>
      </c>
      <c r="I19" s="3"/>
    </row>
    <row r="20" spans="1:20" x14ac:dyDescent="0.25">
      <c r="A20" s="42" t="s">
        <v>26</v>
      </c>
      <c r="B20" s="78" t="s">
        <v>33</v>
      </c>
      <c r="C20" s="78" t="s">
        <v>28</v>
      </c>
      <c r="D20" s="78" t="s">
        <v>6</v>
      </c>
      <c r="E20" s="78">
        <v>6.1999999999999998E-3</v>
      </c>
      <c r="F20" s="7">
        <v>4.5989971219179297E-2</v>
      </c>
      <c r="G20" s="22">
        <v>-2.2689505000101917E-3</v>
      </c>
      <c r="H20" s="1">
        <f t="shared" si="0"/>
        <v>-1.0434896819321119E-4</v>
      </c>
      <c r="I20" s="3"/>
    </row>
    <row r="21" spans="1:20" x14ac:dyDescent="0.25">
      <c r="A21" s="42" t="s">
        <v>26</v>
      </c>
      <c r="B21" s="78" t="s">
        <v>34</v>
      </c>
      <c r="C21" s="78" t="s">
        <v>28</v>
      </c>
      <c r="D21" s="78" t="s">
        <v>6</v>
      </c>
      <c r="E21" s="78">
        <v>2.5999999999999999E-3</v>
      </c>
      <c r="F21" s="7">
        <v>1.9286116962881641E-2</v>
      </c>
      <c r="G21" s="22">
        <v>-24.209000531200005</v>
      </c>
      <c r="H21" s="1">
        <f t="shared" si="0"/>
        <v>-0.46689761579918709</v>
      </c>
      <c r="I21" s="3"/>
    </row>
    <row r="22" spans="1:20" x14ac:dyDescent="0.25">
      <c r="A22" s="42" t="s">
        <v>26</v>
      </c>
      <c r="B22" s="78" t="s">
        <v>35</v>
      </c>
      <c r="C22" s="78" t="s">
        <v>28</v>
      </c>
      <c r="D22" s="78" t="s">
        <v>6</v>
      </c>
      <c r="E22" s="78">
        <v>1.34E-2</v>
      </c>
      <c r="F22" s="7">
        <v>9.939767973177463E-2</v>
      </c>
      <c r="G22" s="22">
        <v>-1.312489916399997</v>
      </c>
      <c r="H22" s="1">
        <f t="shared" si="0"/>
        <v>-0.13045845236151057</v>
      </c>
      <c r="I22" s="3"/>
    </row>
    <row r="23" spans="1:20" x14ac:dyDescent="0.25">
      <c r="A23" s="42" t="s">
        <v>26</v>
      </c>
      <c r="B23" s="78" t="s">
        <v>36</v>
      </c>
      <c r="C23" s="78" t="s">
        <v>37</v>
      </c>
      <c r="D23" s="78" t="s">
        <v>6</v>
      </c>
      <c r="E23" s="78">
        <v>0.17979999999999999</v>
      </c>
      <c r="F23" s="7">
        <v>1.3337091653561997</v>
      </c>
      <c r="G23" s="22">
        <v>13.203351403999989</v>
      </c>
      <c r="H23" s="1">
        <f t="shared" si="0"/>
        <v>17.609430780933433</v>
      </c>
      <c r="I23" s="3"/>
    </row>
    <row r="24" spans="1:20" x14ac:dyDescent="0.25">
      <c r="A24" s="42" t="s">
        <v>26</v>
      </c>
      <c r="B24" s="78" t="s">
        <v>38</v>
      </c>
      <c r="C24" s="78" t="s">
        <v>39</v>
      </c>
      <c r="D24" s="78" t="s">
        <v>6</v>
      </c>
      <c r="E24" s="78">
        <v>0.1027</v>
      </c>
      <c r="F24" s="7">
        <v>0.7618016200338249</v>
      </c>
      <c r="G24" s="22">
        <v>15.92874400940002</v>
      </c>
      <c r="H24" s="1">
        <f t="shared" si="0"/>
        <v>12.134542991465018</v>
      </c>
      <c r="I24" s="3"/>
    </row>
    <row r="25" spans="1:20" x14ac:dyDescent="0.25">
      <c r="A25" s="42" t="s">
        <v>26</v>
      </c>
      <c r="B25" s="78" t="s">
        <v>40</v>
      </c>
      <c r="C25" s="78" t="s">
        <v>28</v>
      </c>
      <c r="D25" s="78" t="s">
        <v>6</v>
      </c>
      <c r="E25" s="78">
        <v>4.1099999999999998E-2</v>
      </c>
      <c r="F25" s="7">
        <v>0.30486900275939827</v>
      </c>
      <c r="G25" s="22">
        <v>45.068456970499994</v>
      </c>
      <c r="H25" s="1">
        <f t="shared" si="0"/>
        <v>13.739975532501186</v>
      </c>
      <c r="I25" s="3"/>
    </row>
    <row r="26" spans="1:20" x14ac:dyDescent="0.25">
      <c r="A26" s="42" t="s">
        <v>41</v>
      </c>
      <c r="B26" s="78" t="s">
        <v>42</v>
      </c>
      <c r="C26" s="78" t="s">
        <v>43</v>
      </c>
      <c r="D26" s="78" t="s">
        <v>44</v>
      </c>
      <c r="E26" s="78">
        <v>8.7999999999999995E-2</v>
      </c>
      <c r="F26" s="7">
        <v>0.65276088182060943</v>
      </c>
      <c r="G26" s="22">
        <v>2.5389510860000115</v>
      </c>
      <c r="H26" s="1">
        <f t="shared" si="0"/>
        <v>1.6573279497967615</v>
      </c>
      <c r="I26" s="3"/>
    </row>
    <row r="27" spans="1:20" x14ac:dyDescent="0.25">
      <c r="A27" s="42" t="s">
        <v>41</v>
      </c>
      <c r="B27" s="78" t="s">
        <v>45</v>
      </c>
      <c r="C27" s="78" t="s">
        <v>43</v>
      </c>
      <c r="D27" s="78" t="s">
        <v>44</v>
      </c>
      <c r="E27" s="78">
        <v>9.2700000000000005E-2</v>
      </c>
      <c r="F27" s="7">
        <v>0.68762424709966485</v>
      </c>
      <c r="G27" s="22">
        <v>0.37935634020001885</v>
      </c>
      <c r="H27" s="1">
        <f t="shared" si="0"/>
        <v>0.26085461781252228</v>
      </c>
      <c r="I27" s="3"/>
    </row>
    <row r="28" spans="1:20" x14ac:dyDescent="0.25">
      <c r="A28" s="42" t="s">
        <v>41</v>
      </c>
      <c r="B28" s="78" t="s">
        <v>46</v>
      </c>
      <c r="C28" s="78" t="s">
        <v>47</v>
      </c>
      <c r="D28" s="78" t="s">
        <v>25</v>
      </c>
      <c r="E28" s="78">
        <v>1.7000000000000001E-2</v>
      </c>
      <c r="F28" s="7">
        <v>0.12610153398807228</v>
      </c>
      <c r="G28" s="22">
        <v>-0.15758290000002262</v>
      </c>
      <c r="H28" s="1">
        <f t="shared" si="0"/>
        <v>-1.9871445420291848E-2</v>
      </c>
      <c r="I28" s="3"/>
    </row>
    <row r="29" spans="1:20" x14ac:dyDescent="0.25">
      <c r="A29" s="42" t="s">
        <v>41</v>
      </c>
      <c r="B29" s="78" t="s">
        <v>48</v>
      </c>
      <c r="C29" s="78" t="s">
        <v>49</v>
      </c>
      <c r="D29" s="78" t="s">
        <v>25</v>
      </c>
      <c r="E29" s="78">
        <v>0.18160000000000001</v>
      </c>
      <c r="F29" s="7">
        <v>1.3470610924843487</v>
      </c>
      <c r="G29" s="22">
        <v>-1.7384132844000106</v>
      </c>
      <c r="H29" s="1">
        <f t="shared" si="0"/>
        <v>-2.3417488980731829</v>
      </c>
      <c r="I29" s="3"/>
    </row>
    <row r="30" spans="1:20" x14ac:dyDescent="0.25">
      <c r="A30" s="42" t="s">
        <v>41</v>
      </c>
      <c r="B30" s="78" t="s">
        <v>50</v>
      </c>
      <c r="C30" s="78" t="s">
        <v>47</v>
      </c>
      <c r="D30" s="78" t="s">
        <v>25</v>
      </c>
      <c r="E30" s="78">
        <v>0.13159999999999999</v>
      </c>
      <c r="F30" s="7">
        <v>0.97617422781354768</v>
      </c>
      <c r="G30" s="22">
        <v>-0.55106225800001596</v>
      </c>
      <c r="H30" s="1">
        <f t="shared" si="0"/>
        <v>-0.53793277418035557</v>
      </c>
      <c r="I30" s="3"/>
    </row>
    <row r="31" spans="1:20" x14ac:dyDescent="0.25">
      <c r="A31" s="42" t="s">
        <v>41</v>
      </c>
      <c r="B31" s="78" t="s">
        <v>51</v>
      </c>
      <c r="C31" s="78" t="s">
        <v>47</v>
      </c>
      <c r="D31" s="78" t="s">
        <v>25</v>
      </c>
      <c r="E31" s="78">
        <v>0.1062</v>
      </c>
      <c r="F31" s="7">
        <v>0.78776370056078093</v>
      </c>
      <c r="G31" s="22">
        <v>9.6390718999998626E-2</v>
      </c>
      <c r="H31" s="1">
        <f t="shared" si="0"/>
        <v>7.5933109499153301E-2</v>
      </c>
      <c r="I31" s="3"/>
    </row>
    <row r="32" spans="1:20" x14ac:dyDescent="0.25">
      <c r="A32" s="42" t="s">
        <v>41</v>
      </c>
      <c r="B32" s="78" t="s">
        <v>52</v>
      </c>
      <c r="C32" s="78" t="s">
        <v>47</v>
      </c>
      <c r="D32" s="78" t="s">
        <v>53</v>
      </c>
      <c r="E32" s="78">
        <v>1.4E-3</v>
      </c>
      <c r="F32" s="7">
        <v>1.0384832210782423E-2</v>
      </c>
      <c r="G32" s="22">
        <v>-1.0938685528000036</v>
      </c>
      <c r="H32" s="1">
        <f t="shared" si="0"/>
        <v>-1.1359641381479432E-2</v>
      </c>
      <c r="I32" s="3"/>
    </row>
    <row r="33" spans="1:9" x14ac:dyDescent="0.25">
      <c r="A33" s="42" t="s">
        <v>41</v>
      </c>
      <c r="B33" s="78" t="s">
        <v>54</v>
      </c>
      <c r="C33" s="78" t="s">
        <v>43</v>
      </c>
      <c r="D33" s="78" t="s">
        <v>44</v>
      </c>
      <c r="E33" s="78">
        <v>5.0000000000000001E-4</v>
      </c>
      <c r="F33" s="7">
        <v>3.7088686467080089E-3</v>
      </c>
      <c r="G33" s="22">
        <v>4.0873705344000086</v>
      </c>
      <c r="H33" s="1">
        <f t="shared" si="0"/>
        <v>1.5159520422514351E-2</v>
      </c>
      <c r="I33" s="3"/>
    </row>
    <row r="34" spans="1:9" x14ac:dyDescent="0.25">
      <c r="A34" s="42" t="s">
        <v>55</v>
      </c>
      <c r="B34" s="78" t="s">
        <v>56</v>
      </c>
      <c r="C34" s="78" t="s">
        <v>28</v>
      </c>
      <c r="D34" s="78" t="s">
        <v>6</v>
      </c>
      <c r="E34" s="78">
        <v>8.0299999999999996E-2</v>
      </c>
      <c r="F34" s="7">
        <v>0.59564430466130613</v>
      </c>
      <c r="G34" s="22">
        <v>5.0661411800000167</v>
      </c>
      <c r="H34" s="1">
        <f t="shared" si="0"/>
        <v>3.017618140477119</v>
      </c>
      <c r="I34" s="3"/>
    </row>
    <row r="35" spans="1:9" x14ac:dyDescent="0.25">
      <c r="A35" s="42" t="s">
        <v>55</v>
      </c>
      <c r="B35" s="78" t="s">
        <v>57</v>
      </c>
      <c r="C35" s="78" t="s">
        <v>28</v>
      </c>
      <c r="D35" s="78" t="s">
        <v>6</v>
      </c>
      <c r="E35" s="78">
        <v>7.6E-3</v>
      </c>
      <c r="F35" s="7">
        <v>5.6374803429961727E-2</v>
      </c>
      <c r="G35" s="22">
        <v>35.960574661999999</v>
      </c>
      <c r="H35" s="1">
        <f t="shared" si="0"/>
        <v>2.0272703277987123</v>
      </c>
      <c r="I35" s="3"/>
    </row>
    <row r="36" spans="1:9" x14ac:dyDescent="0.25">
      <c r="A36" s="42" t="s">
        <v>55</v>
      </c>
      <c r="B36" s="78" t="s">
        <v>58</v>
      </c>
      <c r="C36" s="78" t="s">
        <v>28</v>
      </c>
      <c r="D36" s="78" t="s">
        <v>6</v>
      </c>
      <c r="E36" s="78">
        <v>1.4800000000000001E-2</v>
      </c>
      <c r="F36" s="7">
        <v>0.10978251194255706</v>
      </c>
      <c r="G36" s="22">
        <v>6.488299635200022</v>
      </c>
      <c r="H36" s="1">
        <f t="shared" si="0"/>
        <v>0.71230183218823506</v>
      </c>
      <c r="I36" s="3"/>
    </row>
    <row r="37" spans="1:9" x14ac:dyDescent="0.25">
      <c r="A37" s="42" t="s">
        <v>55</v>
      </c>
      <c r="B37" s="78" t="s">
        <v>59</v>
      </c>
      <c r="C37" s="78" t="s">
        <v>28</v>
      </c>
      <c r="D37" s="78" t="s">
        <v>6</v>
      </c>
      <c r="E37" s="78">
        <v>2.8E-3</v>
      </c>
      <c r="F37" s="7">
        <v>2.0769664421564846E-2</v>
      </c>
      <c r="G37" s="22">
        <v>9.7798265180000215</v>
      </c>
      <c r="H37" s="1">
        <f t="shared" si="0"/>
        <v>0.20312371487998146</v>
      </c>
      <c r="I37" s="3"/>
    </row>
    <row r="38" spans="1:9" x14ac:dyDescent="0.25">
      <c r="A38" s="42" t="s">
        <v>55</v>
      </c>
      <c r="B38" s="78" t="s">
        <v>60</v>
      </c>
      <c r="C38" s="78" t="s">
        <v>28</v>
      </c>
      <c r="D38" s="78" t="s">
        <v>6</v>
      </c>
      <c r="E38" s="78">
        <v>1.3100000000000001E-2</v>
      </c>
      <c r="F38" s="7">
        <v>9.7172358543749823E-2</v>
      </c>
      <c r="G38" s="22">
        <v>10.199284764800012</v>
      </c>
      <c r="H38" s="1">
        <f t="shared" si="0"/>
        <v>0.99108855605495183</v>
      </c>
      <c r="I38" s="3"/>
    </row>
    <row r="39" spans="1:9" x14ac:dyDescent="0.25">
      <c r="A39" s="42" t="s">
        <v>55</v>
      </c>
      <c r="B39" s="78" t="s">
        <v>61</v>
      </c>
      <c r="C39" s="78" t="s">
        <v>28</v>
      </c>
      <c r="D39" s="78" t="s">
        <v>6</v>
      </c>
      <c r="E39" s="78">
        <v>3.8699999999999998E-2</v>
      </c>
      <c r="F39" s="7">
        <v>0.28706643325519982</v>
      </c>
      <c r="G39" s="22">
        <v>7.0750169899999946</v>
      </c>
      <c r="H39" s="1">
        <f t="shared" si="0"/>
        <v>2.0309998925392381</v>
      </c>
      <c r="I39" s="3"/>
    </row>
    <row r="40" spans="1:9" x14ac:dyDescent="0.25">
      <c r="A40" s="42" t="s">
        <v>55</v>
      </c>
      <c r="B40" s="78" t="s">
        <v>62</v>
      </c>
      <c r="C40" s="78" t="s">
        <v>28</v>
      </c>
      <c r="D40" s="78" t="s">
        <v>6</v>
      </c>
      <c r="E40" s="78">
        <v>2.3699999999999999E-2</v>
      </c>
      <c r="F40" s="7">
        <v>0.17580037385395961</v>
      </c>
      <c r="G40" s="22">
        <v>1.8683836352000043</v>
      </c>
      <c r="H40" s="1">
        <f t="shared" si="0"/>
        <v>0.32846254157078086</v>
      </c>
      <c r="I40" s="3"/>
    </row>
    <row r="41" spans="1:9" x14ac:dyDescent="0.25">
      <c r="A41" s="42" t="s">
        <v>63</v>
      </c>
      <c r="B41" s="78" t="s">
        <v>64</v>
      </c>
      <c r="C41" s="78" t="s">
        <v>65</v>
      </c>
      <c r="D41" s="78" t="s">
        <v>6</v>
      </c>
      <c r="E41" s="78">
        <v>1.8499999999999999E-2</v>
      </c>
      <c r="F41" s="7">
        <v>0.13722813992819632</v>
      </c>
      <c r="G41" s="22">
        <v>2.2039302899999882</v>
      </c>
      <c r="H41" s="1">
        <f t="shared" si="0"/>
        <v>0.30244125422810869</v>
      </c>
      <c r="I41" s="3"/>
    </row>
    <row r="42" spans="1:9" x14ac:dyDescent="0.25">
      <c r="A42" s="42" t="s">
        <v>63</v>
      </c>
      <c r="B42" s="78" t="s">
        <v>66</v>
      </c>
      <c r="C42" s="78" t="s">
        <v>67</v>
      </c>
      <c r="D42" s="78" t="s">
        <v>6</v>
      </c>
      <c r="E42" s="78">
        <v>1.78E-2</v>
      </c>
      <c r="F42" s="7">
        <v>0.1320357238228051</v>
      </c>
      <c r="G42" s="22">
        <v>12.640414575500003</v>
      </c>
      <c r="H42" s="1">
        <f t="shared" si="0"/>
        <v>1.6689862878964785</v>
      </c>
      <c r="I42" s="3"/>
    </row>
    <row r="43" spans="1:9" x14ac:dyDescent="0.25">
      <c r="A43" s="42" t="s">
        <v>63</v>
      </c>
      <c r="B43" s="78" t="s">
        <v>68</v>
      </c>
      <c r="C43" s="78" t="s">
        <v>67</v>
      </c>
      <c r="D43" s="78" t="s">
        <v>6</v>
      </c>
      <c r="E43" s="78">
        <v>1.6999999999999999E-3</v>
      </c>
      <c r="F43" s="7">
        <v>1.2610153398807229E-2</v>
      </c>
      <c r="G43" s="22">
        <v>1.4619187200000141</v>
      </c>
      <c r="H43" s="1">
        <f t="shared" si="0"/>
        <v>1.8435019315788091E-2</v>
      </c>
      <c r="I43" s="3"/>
    </row>
    <row r="44" spans="1:9" x14ac:dyDescent="0.25">
      <c r="A44" s="42" t="s">
        <v>63</v>
      </c>
      <c r="B44" s="78" t="s">
        <v>69</v>
      </c>
      <c r="C44" s="78" t="s">
        <v>65</v>
      </c>
      <c r="D44" s="78" t="s">
        <v>6</v>
      </c>
      <c r="E44" s="78">
        <v>9.5299999999999996E-2</v>
      </c>
      <c r="F44" s="7">
        <v>0.70691036406254637</v>
      </c>
      <c r="G44" s="22">
        <v>11.505615199999994</v>
      </c>
      <c r="H44" s="1">
        <f t="shared" si="0"/>
        <v>8.1334386297955632</v>
      </c>
      <c r="I44" s="3"/>
    </row>
    <row r="45" spans="1:9" x14ac:dyDescent="0.25">
      <c r="A45" s="42" t="s">
        <v>63</v>
      </c>
      <c r="B45" s="78" t="s">
        <v>70</v>
      </c>
      <c r="C45" s="78" t="s">
        <v>65</v>
      </c>
      <c r="D45" s="78" t="s">
        <v>6</v>
      </c>
      <c r="E45" s="78">
        <v>4.0000000000000001E-3</v>
      </c>
      <c r="F45" s="7">
        <v>2.9670949173664071E-2</v>
      </c>
      <c r="G45" s="22">
        <v>14.626262161599982</v>
      </c>
      <c r="H45" s="1">
        <f t="shared" si="0"/>
        <v>0.43397508119751904</v>
      </c>
      <c r="I45" s="3"/>
    </row>
    <row r="46" spans="1:9" x14ac:dyDescent="0.25">
      <c r="A46" s="42" t="s">
        <v>63</v>
      </c>
      <c r="B46" s="78" t="s">
        <v>71</v>
      </c>
      <c r="C46" s="78" t="s">
        <v>65</v>
      </c>
      <c r="D46" s="78" t="s">
        <v>6</v>
      </c>
      <c r="E46" s="78">
        <v>0.14879999999999999</v>
      </c>
      <c r="F46" s="7">
        <v>1.1037593092603031</v>
      </c>
      <c r="G46" s="22">
        <v>26.595772060400023</v>
      </c>
      <c r="H46" s="1">
        <f t="shared" si="0"/>
        <v>29.355330998631597</v>
      </c>
      <c r="I46" s="3"/>
    </row>
    <row r="47" spans="1:9" x14ac:dyDescent="0.25">
      <c r="A47" s="42" t="s">
        <v>63</v>
      </c>
      <c r="B47" s="78" t="s">
        <v>72</v>
      </c>
      <c r="C47" s="78" t="s">
        <v>73</v>
      </c>
      <c r="D47" s="78" t="s">
        <v>6</v>
      </c>
      <c r="E47" s="78">
        <v>4.1000000000000003E-3</v>
      </c>
      <c r="F47" s="7">
        <v>3.041272290300567E-2</v>
      </c>
      <c r="G47" s="22">
        <v>8.8376118199999922</v>
      </c>
      <c r="H47" s="1">
        <f t="shared" si="0"/>
        <v>0.26877583940598737</v>
      </c>
      <c r="I47" s="3"/>
    </row>
    <row r="48" spans="1:9" x14ac:dyDescent="0.25">
      <c r="A48" s="42" t="s">
        <v>63</v>
      </c>
      <c r="B48" s="78" t="s">
        <v>74</v>
      </c>
      <c r="C48" s="78" t="s">
        <v>73</v>
      </c>
      <c r="D48" s="78" t="s">
        <v>6</v>
      </c>
      <c r="E48" s="78">
        <v>4.7000000000000002E-3</v>
      </c>
      <c r="F48" s="7">
        <v>3.4863365279055279E-2</v>
      </c>
      <c r="G48" s="22">
        <v>32.590681480399979</v>
      </c>
      <c r="H48" s="1">
        <f t="shared" si="0"/>
        <v>1.1362208331445265</v>
      </c>
      <c r="I48" s="3"/>
    </row>
    <row r="49" spans="1:9" x14ac:dyDescent="0.25">
      <c r="A49" s="42" t="s">
        <v>63</v>
      </c>
      <c r="B49" s="78" t="s">
        <v>75</v>
      </c>
      <c r="C49" s="78" t="s">
        <v>73</v>
      </c>
      <c r="D49" s="78" t="s">
        <v>6</v>
      </c>
      <c r="E49" s="78">
        <v>2.6499999999999999E-2</v>
      </c>
      <c r="F49" s="7">
        <v>0.19657003827552444</v>
      </c>
      <c r="G49" s="22">
        <v>-16.245638332800013</v>
      </c>
      <c r="H49" s="1">
        <f t="shared" si="0"/>
        <v>-3.1934057488888254</v>
      </c>
      <c r="I49" s="3"/>
    </row>
    <row r="50" spans="1:9" x14ac:dyDescent="0.25">
      <c r="A50" s="42" t="s">
        <v>63</v>
      </c>
      <c r="B50" s="78" t="s">
        <v>76</v>
      </c>
      <c r="C50" s="78" t="s">
        <v>67</v>
      </c>
      <c r="D50" s="78" t="s">
        <v>6</v>
      </c>
      <c r="E50" s="78">
        <v>0.13439999999999999</v>
      </c>
      <c r="F50" s="7">
        <v>0.99694389223511271</v>
      </c>
      <c r="G50" s="22">
        <v>2.9334157207999993</v>
      </c>
      <c r="H50" s="1">
        <f t="shared" si="0"/>
        <v>2.9244508862380201</v>
      </c>
      <c r="I50" s="3"/>
    </row>
    <row r="51" spans="1:9" x14ac:dyDescent="0.25">
      <c r="A51" s="42" t="s">
        <v>63</v>
      </c>
      <c r="B51" s="78" t="s">
        <v>77</v>
      </c>
      <c r="C51" s="78" t="s">
        <v>67</v>
      </c>
      <c r="D51" s="78" t="s">
        <v>6</v>
      </c>
      <c r="E51" s="78">
        <v>7.51E-2</v>
      </c>
      <c r="F51" s="7">
        <v>0.55707207073554288</v>
      </c>
      <c r="G51" s="22">
        <v>1.9448990000000066</v>
      </c>
      <c r="H51" s="1">
        <f t="shared" si="0"/>
        <v>1.0834489133014902</v>
      </c>
      <c r="I51" s="3"/>
    </row>
    <row r="52" spans="1:9" x14ac:dyDescent="0.25">
      <c r="A52" s="42" t="s">
        <v>63</v>
      </c>
      <c r="B52" s="78" t="s">
        <v>78</v>
      </c>
      <c r="C52" s="78" t="s">
        <v>67</v>
      </c>
      <c r="D52" s="78" t="s">
        <v>6</v>
      </c>
      <c r="E52" s="78">
        <v>4.7199999999999999E-2</v>
      </c>
      <c r="F52" s="7">
        <v>0.35011720024923598</v>
      </c>
      <c r="G52" s="22">
        <v>47.395492518500021</v>
      </c>
      <c r="H52" s="1">
        <f t="shared" si="0"/>
        <v>16.593977145010836</v>
      </c>
      <c r="I52" s="3"/>
    </row>
    <row r="53" spans="1:9" x14ac:dyDescent="0.25">
      <c r="A53" s="42" t="s">
        <v>63</v>
      </c>
      <c r="B53" s="78" t="s">
        <v>79</v>
      </c>
      <c r="C53" s="78" t="s">
        <v>67</v>
      </c>
      <c r="D53" s="78" t="s">
        <v>6</v>
      </c>
      <c r="E53" s="78">
        <v>7.7000000000000002E-3</v>
      </c>
      <c r="F53" s="7">
        <v>5.7116577159303329E-2</v>
      </c>
      <c r="G53" s="22">
        <v>-8.9363631396000045</v>
      </c>
      <c r="H53" s="1">
        <f t="shared" si="0"/>
        <v>-0.5104144747865178</v>
      </c>
      <c r="I53" s="3"/>
    </row>
    <row r="54" spans="1:9" x14ac:dyDescent="0.25">
      <c r="A54" s="42" t="s">
        <v>63</v>
      </c>
      <c r="B54" s="78" t="s">
        <v>80</v>
      </c>
      <c r="C54" s="78" t="s">
        <v>67</v>
      </c>
      <c r="D54" s="78" t="s">
        <v>6</v>
      </c>
      <c r="E54" s="78">
        <v>2.87E-2</v>
      </c>
      <c r="F54" s="7">
        <v>0.21288906032103966</v>
      </c>
      <c r="G54" s="22">
        <v>-1.5482262734000187</v>
      </c>
      <c r="H54" s="1">
        <f t="shared" si="0"/>
        <v>-0.32960043650847504</v>
      </c>
      <c r="I54" s="3"/>
    </row>
    <row r="55" spans="1:9" x14ac:dyDescent="0.25">
      <c r="A55" s="42" t="s">
        <v>63</v>
      </c>
      <c r="B55" s="78" t="s">
        <v>81</v>
      </c>
      <c r="C55" s="78" t="s">
        <v>67</v>
      </c>
      <c r="D55" s="78" t="s">
        <v>6</v>
      </c>
      <c r="E55" s="78">
        <v>1.43E-2</v>
      </c>
      <c r="F55" s="7">
        <v>0.10607364329584903</v>
      </c>
      <c r="G55" s="22">
        <v>7.6726261820000161</v>
      </c>
      <c r="H55" s="1">
        <f t="shared" si="0"/>
        <v>0.8138634127718618</v>
      </c>
      <c r="I55" s="3"/>
    </row>
    <row r="56" spans="1:9" x14ac:dyDescent="0.25">
      <c r="A56" s="42" t="s">
        <v>63</v>
      </c>
      <c r="B56" s="78" t="s">
        <v>82</v>
      </c>
      <c r="C56" s="78" t="s">
        <v>67</v>
      </c>
      <c r="D56" s="78" t="s">
        <v>6</v>
      </c>
      <c r="E56" s="78">
        <v>1.9400000000000001E-2</v>
      </c>
      <c r="F56" s="7">
        <v>0.14390410349227073</v>
      </c>
      <c r="G56" s="22">
        <v>-3.1294863939999971</v>
      </c>
      <c r="H56" s="1">
        <f t="shared" si="0"/>
        <v>-0.45034593391982869</v>
      </c>
      <c r="I56" s="3"/>
    </row>
    <row r="57" spans="1:9" x14ac:dyDescent="0.25">
      <c r="A57" s="42" t="s">
        <v>63</v>
      </c>
      <c r="B57" s="78" t="s">
        <v>83</v>
      </c>
      <c r="C57" s="78" t="s">
        <v>73</v>
      </c>
      <c r="D57" s="78" t="s">
        <v>6</v>
      </c>
      <c r="E57" s="78">
        <v>2.7900000000000001E-2</v>
      </c>
      <c r="F57" s="7">
        <v>0.20695487048630687</v>
      </c>
      <c r="G57" s="22">
        <v>13.812748179200014</v>
      </c>
      <c r="H57" s="1">
        <f t="shared" si="0"/>
        <v>2.85861551048631</v>
      </c>
      <c r="I57" s="3"/>
    </row>
    <row r="58" spans="1:9" x14ac:dyDescent="0.25">
      <c r="A58" s="42" t="s">
        <v>63</v>
      </c>
      <c r="B58" s="78" t="s">
        <v>84</v>
      </c>
      <c r="C58" s="78" t="s">
        <v>67</v>
      </c>
      <c r="D58" s="78" t="s">
        <v>6</v>
      </c>
      <c r="E58" s="78">
        <v>7.5300000000000006E-2</v>
      </c>
      <c r="F58" s="7">
        <v>0.55855561819422606</v>
      </c>
      <c r="G58" s="22">
        <v>7.7089917200000144</v>
      </c>
      <c r="H58" s="1">
        <f t="shared" si="0"/>
        <v>4.3059006358187784</v>
      </c>
      <c r="I58" s="3"/>
    </row>
    <row r="59" spans="1:9" x14ac:dyDescent="0.25">
      <c r="A59" s="42" t="s">
        <v>63</v>
      </c>
      <c r="B59" s="78" t="s">
        <v>85</v>
      </c>
      <c r="C59" s="78" t="s">
        <v>73</v>
      </c>
      <c r="D59" s="78" t="s">
        <v>6</v>
      </c>
      <c r="E59" s="78">
        <v>8.4699999999999998E-2</v>
      </c>
      <c r="F59" s="7">
        <v>0.62828234875233657</v>
      </c>
      <c r="G59" s="22">
        <v>23.283380173799983</v>
      </c>
      <c r="H59" s="1">
        <f t="shared" si="0"/>
        <v>14.62853678248864</v>
      </c>
      <c r="I59" s="3"/>
    </row>
    <row r="60" spans="1:9" x14ac:dyDescent="0.25">
      <c r="A60" s="42" t="s">
        <v>63</v>
      </c>
      <c r="B60" s="78" t="s">
        <v>86</v>
      </c>
      <c r="C60" s="78" t="s">
        <v>67</v>
      </c>
      <c r="D60" s="78" t="s">
        <v>6</v>
      </c>
      <c r="E60" s="78">
        <v>7.1000000000000004E-3</v>
      </c>
      <c r="F60" s="7">
        <v>5.2665934783253723E-2</v>
      </c>
      <c r="G60" s="22">
        <v>3.5503522831999987</v>
      </c>
      <c r="H60" s="1">
        <f t="shared" si="0"/>
        <v>0.18698262180458708</v>
      </c>
      <c r="I60" s="3"/>
    </row>
    <row r="61" spans="1:9" x14ac:dyDescent="0.25">
      <c r="A61" s="42" t="s">
        <v>63</v>
      </c>
      <c r="B61" s="78" t="s">
        <v>87</v>
      </c>
      <c r="C61" s="78" t="s">
        <v>67</v>
      </c>
      <c r="D61" s="78" t="s">
        <v>6</v>
      </c>
      <c r="E61" s="78">
        <v>5.0000000000000001E-3</v>
      </c>
      <c r="F61" s="7">
        <v>3.7088686467080086E-2</v>
      </c>
      <c r="G61" s="22">
        <v>7.680553673599988</v>
      </c>
      <c r="H61" s="1">
        <f t="shared" ref="H61:H119" si="11">G61*F61</f>
        <v>0.28486164709373013</v>
      </c>
      <c r="I61" s="3"/>
    </row>
    <row r="62" spans="1:9" x14ac:dyDescent="0.25">
      <c r="A62" s="42" t="s">
        <v>88</v>
      </c>
      <c r="B62" s="78" t="s">
        <v>89</v>
      </c>
      <c r="C62" s="78" t="s">
        <v>90</v>
      </c>
      <c r="D62" s="78" t="s">
        <v>304</v>
      </c>
      <c r="E62" s="78">
        <v>1.77E-2</v>
      </c>
      <c r="F62" s="7">
        <v>0.13129395009346351</v>
      </c>
      <c r="G62" s="22">
        <v>-5.743584938799998</v>
      </c>
      <c r="H62" s="1">
        <f t="shared" si="11"/>
        <v>-0.75409795431237558</v>
      </c>
      <c r="I62" s="3"/>
    </row>
    <row r="63" spans="1:9" x14ac:dyDescent="0.25">
      <c r="A63" s="42" t="s">
        <v>88</v>
      </c>
      <c r="B63" s="78" t="s">
        <v>91</v>
      </c>
      <c r="C63" s="78" t="s">
        <v>92</v>
      </c>
      <c r="D63" s="78" t="s">
        <v>304</v>
      </c>
      <c r="E63" s="78">
        <v>0.33639999999999998</v>
      </c>
      <c r="F63" s="7">
        <v>2.4953268255051477</v>
      </c>
      <c r="G63" s="22">
        <v>-1.7855300000000085</v>
      </c>
      <c r="H63" s="1">
        <f t="shared" si="11"/>
        <v>-4.4554809067442278</v>
      </c>
      <c r="I63" s="3"/>
    </row>
    <row r="64" spans="1:9" x14ac:dyDescent="0.25">
      <c r="A64" s="42" t="s">
        <v>88</v>
      </c>
      <c r="B64" s="78" t="s">
        <v>93</v>
      </c>
      <c r="C64" s="78" t="s">
        <v>94</v>
      </c>
      <c r="D64" s="78" t="s">
        <v>304</v>
      </c>
      <c r="E64" s="78">
        <v>2.5999999999999999E-3</v>
      </c>
      <c r="F64" s="7">
        <v>1.9286116962881641E-2</v>
      </c>
      <c r="G64" s="22">
        <v>-0.95983280259999049</v>
      </c>
      <c r="H64" s="1">
        <f t="shared" si="11"/>
        <v>-1.8511447695753903E-2</v>
      </c>
      <c r="I64" s="3"/>
    </row>
    <row r="65" spans="1:9" x14ac:dyDescent="0.25">
      <c r="A65" s="42" t="s">
        <v>88</v>
      </c>
      <c r="B65" s="78" t="s">
        <v>95</v>
      </c>
      <c r="C65" s="78" t="s">
        <v>90</v>
      </c>
      <c r="D65" s="78" t="s">
        <v>304</v>
      </c>
      <c r="E65" s="78">
        <v>8.8000000000000005E-3</v>
      </c>
      <c r="F65" s="7">
        <v>6.527608818206096E-2</v>
      </c>
      <c r="G65" s="22">
        <v>-0.83144723620000605</v>
      </c>
      <c r="H65" s="1">
        <f t="shared" si="11"/>
        <v>-5.4273623108922461E-2</v>
      </c>
      <c r="I65" s="3"/>
    </row>
    <row r="66" spans="1:9" x14ac:dyDescent="0.25">
      <c r="A66" s="42" t="s">
        <v>88</v>
      </c>
      <c r="B66" s="78" t="s">
        <v>96</v>
      </c>
      <c r="C66" s="78" t="s">
        <v>90</v>
      </c>
      <c r="D66" s="78" t="s">
        <v>304</v>
      </c>
      <c r="E66" s="78">
        <v>0.45140000000000002</v>
      </c>
      <c r="F66" s="7">
        <v>3.3483666142479898</v>
      </c>
      <c r="G66" s="22">
        <v>-2.1815286988000082</v>
      </c>
      <c r="H66" s="1">
        <f t="shared" si="11"/>
        <v>-7.3045578630858063</v>
      </c>
      <c r="I66" s="3"/>
    </row>
    <row r="67" spans="1:9" x14ac:dyDescent="0.25">
      <c r="A67" s="42" t="s">
        <v>88</v>
      </c>
      <c r="B67" s="78" t="s">
        <v>97</v>
      </c>
      <c r="C67" s="78" t="s">
        <v>90</v>
      </c>
      <c r="D67" s="78" t="s">
        <v>304</v>
      </c>
      <c r="E67" s="78">
        <v>3.0200000000000001E-2</v>
      </c>
      <c r="F67" s="7">
        <v>0.2240156662611637</v>
      </c>
      <c r="G67" s="22">
        <v>-0.82851203650000116</v>
      </c>
      <c r="H67" s="1">
        <f t="shared" si="11"/>
        <v>-0.18559967586194134</v>
      </c>
      <c r="I67" s="3"/>
    </row>
    <row r="68" spans="1:9" x14ac:dyDescent="0.25">
      <c r="A68" s="42" t="s">
        <v>88</v>
      </c>
      <c r="B68" s="78" t="s">
        <v>98</v>
      </c>
      <c r="C68" s="78" t="s">
        <v>90</v>
      </c>
      <c r="D68" s="78" t="s">
        <v>304</v>
      </c>
      <c r="E68" s="78">
        <v>0.30459999999999998</v>
      </c>
      <c r="F68" s="7">
        <v>2.2594427795745187</v>
      </c>
      <c r="G68" s="22">
        <v>-1.2380790800000199</v>
      </c>
      <c r="H68" s="1">
        <f t="shared" si="11"/>
        <v>-2.7973688378483077</v>
      </c>
      <c r="I68" s="3"/>
    </row>
    <row r="69" spans="1:9" x14ac:dyDescent="0.25">
      <c r="A69" s="42" t="s">
        <v>88</v>
      </c>
      <c r="B69" s="78" t="s">
        <v>99</v>
      </c>
      <c r="C69" s="78" t="s">
        <v>90</v>
      </c>
      <c r="D69" s="78" t="s">
        <v>304</v>
      </c>
      <c r="E69" s="78">
        <v>0.36049999999999999</v>
      </c>
      <c r="F69" s="7">
        <v>2.6740942942764736</v>
      </c>
      <c r="G69" s="22">
        <v>-1.0742706976000136</v>
      </c>
      <c r="H69" s="1">
        <f t="shared" si="11"/>
        <v>-2.8727011429606035</v>
      </c>
      <c r="I69" s="3"/>
    </row>
    <row r="70" spans="1:9" x14ac:dyDescent="0.25">
      <c r="A70" s="42" t="s">
        <v>88</v>
      </c>
      <c r="B70" s="78" t="s">
        <v>100</v>
      </c>
      <c r="C70" s="78" t="s">
        <v>90</v>
      </c>
      <c r="D70" s="78" t="s">
        <v>304</v>
      </c>
      <c r="E70" s="78">
        <v>0.16839999999999999</v>
      </c>
      <c r="F70" s="7">
        <v>1.249146960211257</v>
      </c>
      <c r="G70" s="22">
        <v>-0.71646502599999451</v>
      </c>
      <c r="H70" s="1">
        <f t="shared" si="11"/>
        <v>-0.89497010932557242</v>
      </c>
      <c r="I70" s="3"/>
    </row>
    <row r="71" spans="1:9" x14ac:dyDescent="0.25">
      <c r="A71" s="42" t="s">
        <v>88</v>
      </c>
      <c r="B71" s="78" t="s">
        <v>101</v>
      </c>
      <c r="C71" s="78" t="s">
        <v>90</v>
      </c>
      <c r="D71" s="78" t="s">
        <v>304</v>
      </c>
      <c r="E71" s="78">
        <v>8.2000000000000007E-3</v>
      </c>
      <c r="F71" s="7">
        <v>6.082544580601134E-2</v>
      </c>
      <c r="G71" s="22">
        <v>-1.632564811999984</v>
      </c>
      <c r="H71" s="1">
        <f t="shared" si="11"/>
        <v>-9.9301482497106117E-2</v>
      </c>
      <c r="I71" s="3"/>
    </row>
    <row r="72" spans="1:9" x14ac:dyDescent="0.25">
      <c r="A72" s="42" t="s">
        <v>88</v>
      </c>
      <c r="B72" s="78" t="s">
        <v>102</v>
      </c>
      <c r="C72" s="78" t="s">
        <v>90</v>
      </c>
      <c r="D72" s="78" t="s">
        <v>304</v>
      </c>
      <c r="E72" s="78">
        <v>6.8599999999999994E-2</v>
      </c>
      <c r="F72" s="7">
        <v>0.50885677832833875</v>
      </c>
      <c r="G72" s="22">
        <v>-0.55999963000000719</v>
      </c>
      <c r="H72" s="1">
        <f t="shared" si="11"/>
        <v>-0.28495960758686539</v>
      </c>
      <c r="I72" s="3"/>
    </row>
    <row r="73" spans="1:9" x14ac:dyDescent="0.25">
      <c r="A73" s="42" t="s">
        <v>88</v>
      </c>
      <c r="B73" s="78" t="s">
        <v>103</v>
      </c>
      <c r="C73" s="78" t="s">
        <v>90</v>
      </c>
      <c r="D73" s="78" t="s">
        <v>304</v>
      </c>
      <c r="E73" s="78">
        <v>0.1368</v>
      </c>
      <c r="F73" s="7">
        <v>1.0147464617393112</v>
      </c>
      <c r="G73" s="22">
        <v>-1.2878087859999994</v>
      </c>
      <c r="H73" s="1">
        <f t="shared" si="11"/>
        <v>-1.306799408990297</v>
      </c>
      <c r="I73" s="3"/>
    </row>
    <row r="74" spans="1:9" x14ac:dyDescent="0.25">
      <c r="A74" s="42" t="s">
        <v>88</v>
      </c>
      <c r="B74" s="78" t="s">
        <v>104</v>
      </c>
      <c r="C74" s="78" t="s">
        <v>90</v>
      </c>
      <c r="D74" s="78" t="s">
        <v>304</v>
      </c>
      <c r="E74" s="78">
        <v>0.1061</v>
      </c>
      <c r="F74" s="7">
        <v>0.78702192683143946</v>
      </c>
      <c r="G74" s="22">
        <v>-1.0941865984000145</v>
      </c>
      <c r="H74" s="1">
        <f t="shared" si="11"/>
        <v>-0.86114884498591782</v>
      </c>
      <c r="I74" s="3"/>
    </row>
    <row r="75" spans="1:9" x14ac:dyDescent="0.25">
      <c r="A75" s="42" t="s">
        <v>88</v>
      </c>
      <c r="B75" s="78" t="s">
        <v>105</v>
      </c>
      <c r="C75" s="78" t="s">
        <v>90</v>
      </c>
      <c r="D75" s="78" t="s">
        <v>304</v>
      </c>
      <c r="E75" s="78">
        <v>0.25159999999999999</v>
      </c>
      <c r="F75" s="7">
        <v>1.8663027030234698</v>
      </c>
      <c r="G75" s="22">
        <v>-1.5227926515999997</v>
      </c>
      <c r="H75" s="1">
        <f t="shared" si="11"/>
        <v>-2.8419920418253564</v>
      </c>
      <c r="I75" s="3"/>
    </row>
    <row r="76" spans="1:9" x14ac:dyDescent="0.25">
      <c r="A76" s="42" t="s">
        <v>88</v>
      </c>
      <c r="B76" s="78" t="s">
        <v>106</v>
      </c>
      <c r="C76" s="78" t="s">
        <v>90</v>
      </c>
      <c r="D76" s="78" t="s">
        <v>304</v>
      </c>
      <c r="E76" s="78">
        <v>1.35E-2</v>
      </c>
      <c r="F76" s="7">
        <v>0.10013945346111623</v>
      </c>
      <c r="G76" s="22">
        <v>-1.6058834759000149</v>
      </c>
      <c r="H76" s="1">
        <f t="shared" si="11"/>
        <v>-0.16081229359886512</v>
      </c>
      <c r="I76" s="3"/>
    </row>
    <row r="77" spans="1:9" x14ac:dyDescent="0.25">
      <c r="A77" s="42" t="s">
        <v>88</v>
      </c>
      <c r="B77" s="78" t="s">
        <v>107</v>
      </c>
      <c r="C77" s="78" t="s">
        <v>90</v>
      </c>
      <c r="D77" s="78" t="s">
        <v>304</v>
      </c>
      <c r="E77" s="78">
        <v>3.7699999999999997E-2</v>
      </c>
      <c r="F77" s="7">
        <v>0.27964869596178382</v>
      </c>
      <c r="G77" s="22">
        <v>-0.25148573199999191</v>
      </c>
      <c r="H77" s="1">
        <f t="shared" si="11"/>
        <v>-7.0327657006792388E-2</v>
      </c>
      <c r="I77" s="3"/>
    </row>
    <row r="78" spans="1:9" x14ac:dyDescent="0.25">
      <c r="A78" s="42" t="s">
        <v>88</v>
      </c>
      <c r="B78" s="78" t="s">
        <v>108</v>
      </c>
      <c r="C78" s="78" t="s">
        <v>90</v>
      </c>
      <c r="D78" s="78" t="s">
        <v>304</v>
      </c>
      <c r="E78" s="78">
        <v>0.32290000000000002</v>
      </c>
      <c r="F78" s="7">
        <v>2.395187372044032</v>
      </c>
      <c r="G78" s="22">
        <v>-1.3189506144000092</v>
      </c>
      <c r="H78" s="1">
        <f t="shared" si="11"/>
        <v>-3.1591338559606195</v>
      </c>
      <c r="I78" s="3"/>
    </row>
    <row r="79" spans="1:9" x14ac:dyDescent="0.25">
      <c r="A79" s="42" t="s">
        <v>88</v>
      </c>
      <c r="B79" s="78" t="s">
        <v>109</v>
      </c>
      <c r="C79" s="78" t="s">
        <v>90</v>
      </c>
      <c r="D79" s="78" t="s">
        <v>304</v>
      </c>
      <c r="E79" s="78">
        <v>3.9600000000000003E-2</v>
      </c>
      <c r="F79" s="7">
        <v>0.29374239681927428</v>
      </c>
      <c r="G79" s="22">
        <v>-0.32777344000000141</v>
      </c>
      <c r="H79" s="1">
        <f t="shared" si="11"/>
        <v>-9.628095587929901E-2</v>
      </c>
      <c r="I79" s="3"/>
    </row>
    <row r="80" spans="1:9" x14ac:dyDescent="0.25">
      <c r="A80" s="42" t="s">
        <v>110</v>
      </c>
      <c r="B80" s="78" t="s">
        <v>111</v>
      </c>
      <c r="C80" s="78" t="s">
        <v>112</v>
      </c>
      <c r="D80" s="78" t="s">
        <v>304</v>
      </c>
      <c r="E80" s="78">
        <v>5.9999999999999995E-4</v>
      </c>
      <c r="F80" s="7">
        <v>4.4506423760496102E-3</v>
      </c>
      <c r="G80" s="22">
        <v>-8.2637199999999922</v>
      </c>
      <c r="H80" s="1">
        <f t="shared" si="11"/>
        <v>-3.6778862415808647E-2</v>
      </c>
      <c r="I80" s="3"/>
    </row>
    <row r="81" spans="1:9" x14ac:dyDescent="0.25">
      <c r="A81" s="42" t="s">
        <v>110</v>
      </c>
      <c r="B81" s="78" t="s">
        <v>113</v>
      </c>
      <c r="C81" s="78" t="s">
        <v>112</v>
      </c>
      <c r="D81" s="78" t="s">
        <v>304</v>
      </c>
      <c r="E81" s="78">
        <v>2.12E-2</v>
      </c>
      <c r="F81" s="7">
        <v>0.15725603062041957</v>
      </c>
      <c r="G81" s="22">
        <v>10.909350275000008</v>
      </c>
      <c r="H81" s="1">
        <f t="shared" si="11"/>
        <v>1.715561120894284</v>
      </c>
      <c r="I81" s="3"/>
    </row>
    <row r="82" spans="1:9" x14ac:dyDescent="0.25">
      <c r="A82" s="42" t="s">
        <v>110</v>
      </c>
      <c r="B82" s="78" t="s">
        <v>114</v>
      </c>
      <c r="C82" s="78" t="s">
        <v>112</v>
      </c>
      <c r="D82" s="78" t="s">
        <v>304</v>
      </c>
      <c r="E82" s="78">
        <v>1.6000000000000001E-3</v>
      </c>
      <c r="F82" s="7">
        <v>1.1868379669465627E-2</v>
      </c>
      <c r="G82" s="22">
        <v>0.45137932919998036</v>
      </c>
      <c r="H82" s="1">
        <f t="shared" si="11"/>
        <v>5.3571412538940795E-3</v>
      </c>
      <c r="I82" s="3"/>
    </row>
    <row r="83" spans="1:9" x14ac:dyDescent="0.25">
      <c r="A83" s="42" t="s">
        <v>110</v>
      </c>
      <c r="B83" s="78" t="s">
        <v>115</v>
      </c>
      <c r="C83" s="78" t="s">
        <v>112</v>
      </c>
      <c r="D83" s="78" t="s">
        <v>304</v>
      </c>
      <c r="E83" s="78">
        <v>5.3E-3</v>
      </c>
      <c r="F83" s="7">
        <v>3.9314007655104892E-2</v>
      </c>
      <c r="G83" s="22">
        <v>5.6870482577000132</v>
      </c>
      <c r="H83" s="1">
        <f t="shared" si="11"/>
        <v>0.22358065873816926</v>
      </c>
      <c r="I83" s="3"/>
    </row>
    <row r="84" spans="1:9" x14ac:dyDescent="0.25">
      <c r="A84" s="42" t="s">
        <v>110</v>
      </c>
      <c r="B84" s="78" t="s">
        <v>116</v>
      </c>
      <c r="C84" s="78" t="s">
        <v>112</v>
      </c>
      <c r="D84" s="78" t="s">
        <v>304</v>
      </c>
      <c r="E84" s="78">
        <v>3.0700000000000002E-2</v>
      </c>
      <c r="F84" s="7">
        <v>0.2277245349078717</v>
      </c>
      <c r="G84" s="22">
        <v>2.0001644900000031</v>
      </c>
      <c r="H84" s="1">
        <f t="shared" si="11"/>
        <v>0.45548652822449109</v>
      </c>
      <c r="I84" s="3"/>
    </row>
    <row r="85" spans="1:9" x14ac:dyDescent="0.25">
      <c r="A85" s="42" t="s">
        <v>110</v>
      </c>
      <c r="B85" s="78" t="s">
        <v>117</v>
      </c>
      <c r="C85" s="78" t="s">
        <v>112</v>
      </c>
      <c r="D85" s="78" t="s">
        <v>304</v>
      </c>
      <c r="E85" s="78">
        <v>8.0000000000000004E-4</v>
      </c>
      <c r="F85" s="7">
        <v>5.9341898347328136E-3</v>
      </c>
      <c r="G85" s="22">
        <v>6.4486891664000012</v>
      </c>
      <c r="H85" s="1">
        <f t="shared" si="11"/>
        <v>3.8267745698602508E-2</v>
      </c>
      <c r="I85" s="3"/>
    </row>
    <row r="86" spans="1:9" x14ac:dyDescent="0.25">
      <c r="A86" s="42" t="s">
        <v>110</v>
      </c>
      <c r="B86" s="78" t="s">
        <v>118</v>
      </c>
      <c r="C86" s="78" t="s">
        <v>112</v>
      </c>
      <c r="D86" s="78" t="s">
        <v>304</v>
      </c>
      <c r="E86" s="78">
        <v>6.7000000000000002E-3</v>
      </c>
      <c r="F86" s="7">
        <v>4.9698839865887315E-2</v>
      </c>
      <c r="G86" s="22">
        <v>0.70654907599998751</v>
      </c>
      <c r="H86" s="1">
        <f t="shared" si="11"/>
        <v>3.5114669385514025E-2</v>
      </c>
      <c r="I86" s="3"/>
    </row>
    <row r="87" spans="1:9" x14ac:dyDescent="0.25">
      <c r="A87" s="42" t="s">
        <v>110</v>
      </c>
      <c r="B87" s="78" t="s">
        <v>119</v>
      </c>
      <c r="C87" s="78" t="s">
        <v>112</v>
      </c>
      <c r="D87" s="78" t="s">
        <v>304</v>
      </c>
      <c r="E87" s="78">
        <v>1.5900000000000001E-2</v>
      </c>
      <c r="F87" s="7">
        <v>0.11794202296531468</v>
      </c>
      <c r="G87" s="22">
        <v>2.0282638451999873</v>
      </c>
      <c r="H87" s="1">
        <f t="shared" si="11"/>
        <v>0.23921754101029435</v>
      </c>
      <c r="I87" s="3"/>
    </row>
    <row r="88" spans="1:9" x14ac:dyDescent="0.25">
      <c r="A88" s="42" t="s">
        <v>110</v>
      </c>
      <c r="B88" s="78" t="s">
        <v>120</v>
      </c>
      <c r="C88" s="78" t="s">
        <v>112</v>
      </c>
      <c r="D88" s="78" t="s">
        <v>304</v>
      </c>
      <c r="E88" s="78">
        <v>1.1999999999999999E-3</v>
      </c>
      <c r="F88" s="7">
        <v>8.9012847520992203E-3</v>
      </c>
      <c r="G88" s="22">
        <v>-5.976077467600021</v>
      </c>
      <c r="H88" s="1">
        <f t="shared" si="11"/>
        <v>-5.3194767239711789E-2</v>
      </c>
      <c r="I88" s="3"/>
    </row>
    <row r="89" spans="1:9" x14ac:dyDescent="0.25">
      <c r="A89" s="42" t="s">
        <v>110</v>
      </c>
      <c r="B89" s="78" t="s">
        <v>121</v>
      </c>
      <c r="C89" s="78" t="s">
        <v>112</v>
      </c>
      <c r="D89" s="78" t="s">
        <v>304</v>
      </c>
      <c r="E89" s="78">
        <v>2.9000000000000001E-2</v>
      </c>
      <c r="F89" s="7">
        <v>0.21511438150906451</v>
      </c>
      <c r="G89" s="22">
        <v>4.6833547500000208</v>
      </c>
      <c r="H89" s="1">
        <f t="shared" si="11"/>
        <v>1.007456960433794</v>
      </c>
      <c r="I89" s="3"/>
    </row>
    <row r="90" spans="1:9" x14ac:dyDescent="0.25">
      <c r="A90" s="42" t="s">
        <v>110</v>
      </c>
      <c r="B90" s="78" t="s">
        <v>122</v>
      </c>
      <c r="C90" s="78" t="s">
        <v>112</v>
      </c>
      <c r="D90" s="78" t="s">
        <v>304</v>
      </c>
      <c r="E90" s="78">
        <v>5.0000000000000001E-3</v>
      </c>
      <c r="F90" s="7">
        <v>3.7088686467080086E-2</v>
      </c>
      <c r="G90" s="22">
        <v>4.5273592912999874</v>
      </c>
      <c r="H90" s="1">
        <f t="shared" si="11"/>
        <v>0.16791380927884714</v>
      </c>
      <c r="I90" s="3"/>
    </row>
    <row r="91" spans="1:9" x14ac:dyDescent="0.25">
      <c r="A91" s="42" t="s">
        <v>110</v>
      </c>
      <c r="B91" s="78" t="s">
        <v>123</v>
      </c>
      <c r="C91" s="78" t="s">
        <v>112</v>
      </c>
      <c r="D91" s="78" t="s">
        <v>304</v>
      </c>
      <c r="E91" s="78">
        <v>1E-3</v>
      </c>
      <c r="F91" s="7">
        <v>7.4177372934160178E-3</v>
      </c>
      <c r="G91" s="22">
        <v>3.1365155959999953</v>
      </c>
      <c r="H91" s="1">
        <f t="shared" si="11"/>
        <v>2.3265848707830133E-2</v>
      </c>
      <c r="I91" s="3"/>
    </row>
    <row r="92" spans="1:9" x14ac:dyDescent="0.25">
      <c r="A92" s="42" t="s">
        <v>110</v>
      </c>
      <c r="B92" s="78" t="s">
        <v>124</v>
      </c>
      <c r="C92" s="78" t="s">
        <v>112</v>
      </c>
      <c r="D92" s="78" t="s">
        <v>304</v>
      </c>
      <c r="E92" s="78">
        <v>6.9999999999999999E-4</v>
      </c>
      <c r="F92" s="7">
        <v>5.1924161053912114E-3</v>
      </c>
      <c r="G92" s="22">
        <v>0.14066087119999793</v>
      </c>
      <c r="H92" s="1">
        <f t="shared" si="11"/>
        <v>7.3036977301722805E-4</v>
      </c>
      <c r="I92" s="3"/>
    </row>
    <row r="93" spans="1:9" x14ac:dyDescent="0.25">
      <c r="A93" s="42" t="s">
        <v>110</v>
      </c>
      <c r="B93" s="78" t="s">
        <v>125</v>
      </c>
      <c r="C93" s="78" t="s">
        <v>112</v>
      </c>
      <c r="D93" s="78" t="s">
        <v>304</v>
      </c>
      <c r="E93" s="78">
        <v>5.9999999999999995E-4</v>
      </c>
      <c r="F93" s="7">
        <v>4.4506423760496102E-3</v>
      </c>
      <c r="G93" s="22">
        <v>7.6424674711999927</v>
      </c>
      <c r="H93" s="1">
        <f t="shared" si="11"/>
        <v>3.4013889584903388E-2</v>
      </c>
      <c r="I93" s="3"/>
    </row>
    <row r="94" spans="1:9" x14ac:dyDescent="0.25">
      <c r="A94" s="42" t="s">
        <v>110</v>
      </c>
      <c r="B94" s="78" t="s">
        <v>126</v>
      </c>
      <c r="C94" s="78" t="s">
        <v>112</v>
      </c>
      <c r="D94" s="78" t="s">
        <v>304</v>
      </c>
      <c r="E94" s="78">
        <v>1.5699999999999999E-2</v>
      </c>
      <c r="F94" s="7">
        <v>0.11645847550663145</v>
      </c>
      <c r="G94" s="22">
        <v>3.6802623471999993</v>
      </c>
      <c r="H94" s="1">
        <f t="shared" si="11"/>
        <v>0.4285977424193691</v>
      </c>
      <c r="I94" s="3"/>
    </row>
    <row r="95" spans="1:9" x14ac:dyDescent="0.25">
      <c r="A95" s="42" t="s">
        <v>110</v>
      </c>
      <c r="B95" s="78" t="s">
        <v>127</v>
      </c>
      <c r="C95" s="78" t="s">
        <v>112</v>
      </c>
      <c r="D95" s="78" t="s">
        <v>304</v>
      </c>
      <c r="E95" s="78">
        <v>4.6699999999999998E-2</v>
      </c>
      <c r="F95" s="7">
        <v>0.34640833160252793</v>
      </c>
      <c r="G95" s="22">
        <v>4.5010089304000047</v>
      </c>
      <c r="H95" s="1">
        <f t="shared" si="11"/>
        <v>1.5591869941079444</v>
      </c>
      <c r="I95" s="3"/>
    </row>
    <row r="96" spans="1:9" x14ac:dyDescent="0.25">
      <c r="A96" s="42" t="s">
        <v>110</v>
      </c>
      <c r="B96" s="78" t="s">
        <v>128</v>
      </c>
      <c r="C96" s="78" t="s">
        <v>112</v>
      </c>
      <c r="D96" s="78" t="s">
        <v>304</v>
      </c>
      <c r="E96" s="78">
        <v>2.2800000000000001E-2</v>
      </c>
      <c r="F96" s="7">
        <v>0.1691244102898852</v>
      </c>
      <c r="G96" s="22">
        <v>3.8916486367999852</v>
      </c>
      <c r="H96" s="1">
        <f t="shared" si="11"/>
        <v>0.65817278075423313</v>
      </c>
      <c r="I96" s="3"/>
    </row>
    <row r="97" spans="1:9" x14ac:dyDescent="0.25">
      <c r="A97" s="42" t="s">
        <v>110</v>
      </c>
      <c r="B97" s="78" t="s">
        <v>129</v>
      </c>
      <c r="C97" s="78" t="s">
        <v>112</v>
      </c>
      <c r="D97" s="78" t="s">
        <v>304</v>
      </c>
      <c r="E97" s="78">
        <v>7.1999999999999998E-3</v>
      </c>
      <c r="F97" s="7">
        <v>5.3407708512595312E-2</v>
      </c>
      <c r="G97" s="22">
        <v>-18.753787679999988</v>
      </c>
      <c r="H97" s="1">
        <f t="shared" si="11"/>
        <v>-1.0015968259205403</v>
      </c>
      <c r="I97" s="3"/>
    </row>
    <row r="98" spans="1:9" x14ac:dyDescent="0.25">
      <c r="A98" s="42" t="s">
        <v>110</v>
      </c>
      <c r="B98" s="78" t="s">
        <v>130</v>
      </c>
      <c r="C98" s="78" t="s">
        <v>112</v>
      </c>
      <c r="D98" s="78" t="s">
        <v>304</v>
      </c>
      <c r="E98" s="78">
        <v>3.2000000000000002E-3</v>
      </c>
      <c r="F98" s="7">
        <v>2.3736759338931254E-2</v>
      </c>
      <c r="G98" s="22">
        <v>-6.7490784999989728E-2</v>
      </c>
      <c r="H98" s="1">
        <f t="shared" si="11"/>
        <v>-1.6020125211403077E-3</v>
      </c>
      <c r="I98" s="3"/>
    </row>
    <row r="99" spans="1:9" x14ac:dyDescent="0.25">
      <c r="A99" s="42" t="s">
        <v>110</v>
      </c>
      <c r="B99" s="78" t="s">
        <v>131</v>
      </c>
      <c r="C99" s="78" t="s">
        <v>112</v>
      </c>
      <c r="D99" s="78" t="s">
        <v>304</v>
      </c>
      <c r="E99" s="78">
        <v>6.9999999999999999E-4</v>
      </c>
      <c r="F99" s="7">
        <v>5.1924161053912114E-3</v>
      </c>
      <c r="G99" s="22">
        <v>8.4610026483999974</v>
      </c>
      <c r="H99" s="1">
        <f t="shared" si="11"/>
        <v>4.393304641930984E-2</v>
      </c>
      <c r="I99" s="3"/>
    </row>
    <row r="100" spans="1:9" x14ac:dyDescent="0.25">
      <c r="A100" s="42" t="s">
        <v>110</v>
      </c>
      <c r="B100" s="78" t="s">
        <v>132</v>
      </c>
      <c r="C100" s="78" t="s">
        <v>112</v>
      </c>
      <c r="D100" s="78" t="s">
        <v>304</v>
      </c>
      <c r="E100" s="78">
        <v>2.9999999999999997E-4</v>
      </c>
      <c r="F100" s="7">
        <v>2.2253211880248051E-3</v>
      </c>
      <c r="G100" s="22">
        <v>-0.10847426600000176</v>
      </c>
      <c r="H100" s="1">
        <f t="shared" si="11"/>
        <v>-2.4139008248524264E-4</v>
      </c>
      <c r="I100" s="3"/>
    </row>
    <row r="101" spans="1:9" x14ac:dyDescent="0.25">
      <c r="A101" s="42" t="s">
        <v>110</v>
      </c>
      <c r="B101" s="78" t="s">
        <v>133</v>
      </c>
      <c r="C101" s="78" t="s">
        <v>112</v>
      </c>
      <c r="D101" s="78" t="s">
        <v>304</v>
      </c>
      <c r="E101" s="78">
        <v>5.9999999999999995E-4</v>
      </c>
      <c r="F101" s="7">
        <v>4.4506423760496102E-3</v>
      </c>
      <c r="G101" s="22">
        <v>2.0297298209000019</v>
      </c>
      <c r="H101" s="1">
        <f t="shared" si="11"/>
        <v>9.0336015528291336E-3</v>
      </c>
      <c r="I101" s="3"/>
    </row>
    <row r="102" spans="1:9" x14ac:dyDescent="0.25">
      <c r="A102" s="42" t="s">
        <v>134</v>
      </c>
      <c r="B102" s="78" t="s">
        <v>135</v>
      </c>
      <c r="C102" s="78" t="s">
        <v>92</v>
      </c>
      <c r="D102" s="78" t="s">
        <v>25</v>
      </c>
      <c r="E102" s="78">
        <v>9.6299999999999997E-2</v>
      </c>
      <c r="F102" s="7">
        <v>0.71432810135596236</v>
      </c>
      <c r="G102" s="22">
        <v>-0.11944480360001819</v>
      </c>
      <c r="H102" s="1">
        <f t="shared" si="11"/>
        <v>-8.532277977243681E-2</v>
      </c>
      <c r="I102" s="3"/>
    </row>
    <row r="103" spans="1:9" x14ac:dyDescent="0.25">
      <c r="A103" s="42" t="s">
        <v>134</v>
      </c>
      <c r="B103" s="78" t="s">
        <v>136</v>
      </c>
      <c r="C103" s="78" t="s">
        <v>92</v>
      </c>
      <c r="D103" s="78" t="s">
        <v>25</v>
      </c>
      <c r="E103" s="78">
        <v>4.2099999999999999E-2</v>
      </c>
      <c r="F103" s="7">
        <v>0.31228674005281426</v>
      </c>
      <c r="G103" s="22">
        <v>0.79734332199998903</v>
      </c>
      <c r="H103" s="1">
        <f t="shared" si="11"/>
        <v>0.24899974673025796</v>
      </c>
      <c r="I103" s="3"/>
    </row>
    <row r="104" spans="1:9" x14ac:dyDescent="0.25">
      <c r="A104" s="42" t="s">
        <v>134</v>
      </c>
      <c r="B104" s="78" t="s">
        <v>137</v>
      </c>
      <c r="C104" s="78" t="s">
        <v>92</v>
      </c>
      <c r="D104" s="78" t="s">
        <v>25</v>
      </c>
      <c r="E104" s="78">
        <v>0.3004</v>
      </c>
      <c r="F104" s="7">
        <v>2.2282882829421715</v>
      </c>
      <c r="G104" s="22">
        <v>0.56812176620000798</v>
      </c>
      <c r="H104" s="1">
        <f t="shared" si="11"/>
        <v>1.2659390749078896</v>
      </c>
      <c r="I104" s="3"/>
    </row>
    <row r="105" spans="1:9" x14ac:dyDescent="0.25">
      <c r="A105" s="42" t="s">
        <v>134</v>
      </c>
      <c r="B105" s="78" t="s">
        <v>138</v>
      </c>
      <c r="C105" s="78" t="s">
        <v>92</v>
      </c>
      <c r="D105" s="78" t="s">
        <v>25</v>
      </c>
      <c r="E105" s="78">
        <v>5.21E-2</v>
      </c>
      <c r="F105" s="7">
        <v>0.38646411298697447</v>
      </c>
      <c r="G105" s="22">
        <v>0.19882850599999813</v>
      </c>
      <c r="H105" s="1">
        <f t="shared" si="11"/>
        <v>7.6840082207814603E-2</v>
      </c>
      <c r="I105" s="3"/>
    </row>
    <row r="106" spans="1:9" x14ac:dyDescent="0.25">
      <c r="A106" s="42" t="s">
        <v>134</v>
      </c>
      <c r="B106" s="78" t="s">
        <v>139</v>
      </c>
      <c r="C106" s="78" t="s">
        <v>92</v>
      </c>
      <c r="D106" s="78" t="s">
        <v>53</v>
      </c>
      <c r="E106" s="78">
        <v>8.6999999999999994E-3</v>
      </c>
      <c r="F106" s="7">
        <v>6.4534314452719344E-2</v>
      </c>
      <c r="G106" s="22">
        <v>0.78820074259998307</v>
      </c>
      <c r="H106" s="1">
        <f t="shared" si="11"/>
        <v>5.0865994574814208E-2</v>
      </c>
      <c r="I106" s="3"/>
    </row>
    <row r="107" spans="1:9" x14ac:dyDescent="0.25">
      <c r="A107" s="42" t="s">
        <v>134</v>
      </c>
      <c r="B107" s="78" t="s">
        <v>140</v>
      </c>
      <c r="C107" s="78" t="s">
        <v>112</v>
      </c>
      <c r="D107" s="78" t="s">
        <v>25</v>
      </c>
      <c r="E107" s="78">
        <v>9.7000000000000003E-3</v>
      </c>
      <c r="F107" s="7">
        <v>7.1952051746135365E-2</v>
      </c>
      <c r="G107" s="22">
        <v>2.9654723775999798</v>
      </c>
      <c r="H107" s="1">
        <f t="shared" si="11"/>
        <v>0.21337182196480883</v>
      </c>
      <c r="I107" s="3"/>
    </row>
    <row r="108" spans="1:9" x14ac:dyDescent="0.25">
      <c r="A108" s="42" t="s">
        <v>134</v>
      </c>
      <c r="B108" s="78" t="s">
        <v>141</v>
      </c>
      <c r="C108" s="78" t="s">
        <v>90</v>
      </c>
      <c r="D108" s="78" t="s">
        <v>53</v>
      </c>
      <c r="E108" s="78">
        <v>0.10630000000000001</v>
      </c>
      <c r="F108" s="7">
        <v>0.78850547429012252</v>
      </c>
      <c r="G108" s="22">
        <v>-1.8638733279999826</v>
      </c>
      <c r="H108" s="1">
        <f t="shared" si="11"/>
        <v>-1.4696743225113353</v>
      </c>
      <c r="I108" s="3"/>
    </row>
    <row r="109" spans="1:9" x14ac:dyDescent="0.25">
      <c r="A109" s="42" t="s">
        <v>134</v>
      </c>
      <c r="B109" s="78" t="s">
        <v>142</v>
      </c>
      <c r="C109" s="78" t="s">
        <v>92</v>
      </c>
      <c r="D109" s="78" t="s">
        <v>53</v>
      </c>
      <c r="E109" s="78">
        <v>8.8000000000000005E-3</v>
      </c>
      <c r="F109" s="7">
        <v>6.527608818206096E-2</v>
      </c>
      <c r="G109" s="22">
        <v>2.0168792719999971</v>
      </c>
      <c r="H109" s="1">
        <f t="shared" si="11"/>
        <v>0.13165398921164273</v>
      </c>
      <c r="I109" s="3"/>
    </row>
    <row r="110" spans="1:9" x14ac:dyDescent="0.25">
      <c r="A110" s="42" t="s">
        <v>143</v>
      </c>
      <c r="B110" s="78" t="s">
        <v>144</v>
      </c>
      <c r="C110" s="78" t="s">
        <v>145</v>
      </c>
      <c r="D110" s="78" t="s">
        <v>304</v>
      </c>
      <c r="E110" s="78">
        <v>0.33879999999999999</v>
      </c>
      <c r="F110" s="7">
        <v>2.5131293950093463</v>
      </c>
      <c r="G110" s="22">
        <v>2.6518726960999999</v>
      </c>
      <c r="H110" s="1">
        <f t="shared" si="11"/>
        <v>6.664499224391597</v>
      </c>
      <c r="I110" s="3"/>
    </row>
    <row r="111" spans="1:9" x14ac:dyDescent="0.25">
      <c r="A111" s="42" t="s">
        <v>143</v>
      </c>
      <c r="B111" s="78" t="s">
        <v>146</v>
      </c>
      <c r="C111" s="78" t="s">
        <v>145</v>
      </c>
      <c r="D111" s="78" t="s">
        <v>304</v>
      </c>
      <c r="E111" s="78">
        <v>0.56140000000000001</v>
      </c>
      <c r="F111" s="7">
        <v>4.1643177165237519</v>
      </c>
      <c r="G111" s="22">
        <v>3.1309848601999875</v>
      </c>
      <c r="H111" s="1">
        <f t="shared" si="11"/>
        <v>13.038415723498451</v>
      </c>
      <c r="I111" s="3"/>
    </row>
    <row r="112" spans="1:9" x14ac:dyDescent="0.25">
      <c r="A112" s="42" t="s">
        <v>143</v>
      </c>
      <c r="B112" s="78" t="s">
        <v>147</v>
      </c>
      <c r="C112" s="78" t="s">
        <v>148</v>
      </c>
      <c r="D112" s="78" t="s">
        <v>6</v>
      </c>
      <c r="E112" s="78">
        <v>0.22520000000000001</v>
      </c>
      <c r="F112" s="7">
        <v>1.6704744384772869</v>
      </c>
      <c r="G112" s="22">
        <v>5.1924561802999989</v>
      </c>
      <c r="H112" s="1">
        <f t="shared" si="11"/>
        <v>8.6738653221045592</v>
      </c>
      <c r="I112" s="3"/>
    </row>
    <row r="113" spans="1:9" x14ac:dyDescent="0.25">
      <c r="A113" s="42" t="s">
        <v>149</v>
      </c>
      <c r="B113" s="78" t="s">
        <v>150</v>
      </c>
      <c r="C113" s="78" t="s">
        <v>151</v>
      </c>
      <c r="D113" s="78" t="s">
        <v>304</v>
      </c>
      <c r="E113" s="78">
        <v>0.61709999999999998</v>
      </c>
      <c r="F113" s="7">
        <v>4.5774856837670237</v>
      </c>
      <c r="G113" s="22">
        <v>6.9658906876999964</v>
      </c>
      <c r="H113" s="1">
        <f t="shared" si="11"/>
        <v>31.88626489763276</v>
      </c>
      <c r="I113" s="3"/>
    </row>
    <row r="114" spans="1:9" x14ac:dyDescent="0.25">
      <c r="A114" s="42" t="s">
        <v>149</v>
      </c>
      <c r="B114" s="78" t="s">
        <v>152</v>
      </c>
      <c r="C114" s="78" t="s">
        <v>151</v>
      </c>
      <c r="D114" s="78" t="s">
        <v>53</v>
      </c>
      <c r="E114" s="78">
        <v>1.9300000000000001E-2</v>
      </c>
      <c r="F114" s="7">
        <v>0.14316232976292914</v>
      </c>
      <c r="G114" s="22">
        <v>0.75089931920000197</v>
      </c>
      <c r="H114" s="1">
        <f t="shared" si="11"/>
        <v>0.10750049595406967</v>
      </c>
      <c r="I114" s="3"/>
    </row>
    <row r="115" spans="1:9" x14ac:dyDescent="0.25">
      <c r="A115" s="42" t="s">
        <v>149</v>
      </c>
      <c r="B115" s="78" t="s">
        <v>153</v>
      </c>
      <c r="C115" s="78" t="s">
        <v>151</v>
      </c>
      <c r="D115" s="78" t="s">
        <v>304</v>
      </c>
      <c r="E115" s="78">
        <v>0.18290000000000001</v>
      </c>
      <c r="F115" s="7">
        <v>1.3567041509657896</v>
      </c>
      <c r="G115" s="22">
        <v>-0.11144758400000399</v>
      </c>
      <c r="H115" s="1">
        <f t="shared" si="11"/>
        <v>-0.15120139982791392</v>
      </c>
      <c r="I115" s="3"/>
    </row>
    <row r="116" spans="1:9" x14ac:dyDescent="0.25">
      <c r="A116" s="42" t="s">
        <v>149</v>
      </c>
      <c r="B116" s="78" t="s">
        <v>154</v>
      </c>
      <c r="C116" s="78" t="s">
        <v>151</v>
      </c>
      <c r="D116" s="78" t="s">
        <v>53</v>
      </c>
      <c r="E116" s="78">
        <v>0.48549999999999999</v>
      </c>
      <c r="F116" s="7">
        <v>3.6013114559534758</v>
      </c>
      <c r="G116" s="22">
        <v>-0.61893663399999355</v>
      </c>
      <c r="H116" s="1">
        <f t="shared" si="11"/>
        <v>-2.2289835905334603</v>
      </c>
      <c r="I116" s="3"/>
    </row>
    <row r="117" spans="1:9" x14ac:dyDescent="0.25">
      <c r="A117" s="42" t="s">
        <v>149</v>
      </c>
      <c r="B117" s="78" t="s">
        <v>155</v>
      </c>
      <c r="C117" s="78" t="s">
        <v>151</v>
      </c>
      <c r="D117" s="78" t="s">
        <v>53</v>
      </c>
      <c r="E117" s="78">
        <v>0.14899999999999999</v>
      </c>
      <c r="F117" s="7">
        <v>1.1052428567189865</v>
      </c>
      <c r="G117" s="22">
        <v>-0.21155796189999876</v>
      </c>
      <c r="H117" s="1">
        <f t="shared" si="11"/>
        <v>-0.23382292617200112</v>
      </c>
      <c r="I117" s="3"/>
    </row>
    <row r="118" spans="1:9" x14ac:dyDescent="0.25">
      <c r="A118" s="42" t="s">
        <v>149</v>
      </c>
      <c r="B118" s="78" t="s">
        <v>156</v>
      </c>
      <c r="C118" s="78" t="s">
        <v>151</v>
      </c>
      <c r="D118" s="78" t="s">
        <v>53</v>
      </c>
      <c r="E118" s="78">
        <v>4.9000000000000002E-2</v>
      </c>
      <c r="F118" s="7">
        <v>0.36346912737738485</v>
      </c>
      <c r="G118" s="22">
        <v>-2.3535731199999077E-2</v>
      </c>
      <c r="H118" s="1">
        <f t="shared" si="11"/>
        <v>-8.5545116814523554E-3</v>
      </c>
      <c r="I118" s="3"/>
    </row>
    <row r="119" spans="1:9" x14ac:dyDescent="0.25">
      <c r="A119" s="42" t="s">
        <v>149</v>
      </c>
      <c r="B119" s="78" t="s">
        <v>157</v>
      </c>
      <c r="C119" s="78" t="s">
        <v>151</v>
      </c>
      <c r="D119" s="78" t="s">
        <v>44</v>
      </c>
      <c r="E119" s="78">
        <v>5.8500000000000003E-2</v>
      </c>
      <c r="F119" s="7">
        <v>0.43393763166483695</v>
      </c>
      <c r="G119" s="22">
        <v>2.6367914972000079</v>
      </c>
      <c r="H119" s="1">
        <f t="shared" si="11"/>
        <v>1.144203057488951</v>
      </c>
      <c r="I119" s="3"/>
    </row>
    <row r="120" spans="1:9" x14ac:dyDescent="0.25">
      <c r="A120" s="42" t="s">
        <v>149</v>
      </c>
      <c r="B120" s="78" t="s">
        <v>158</v>
      </c>
      <c r="C120" s="78" t="s">
        <v>151</v>
      </c>
      <c r="D120" s="78" t="s">
        <v>25</v>
      </c>
      <c r="E120" s="78">
        <v>1.0500000000000001E-2</v>
      </c>
      <c r="F120" s="7">
        <v>7.7886241580868182E-2</v>
      </c>
      <c r="G120" s="22">
        <v>-0.43054453599999931</v>
      </c>
      <c r="H120" s="1">
        <f t="shared" ref="H120:H160" si="12">G120*F120</f>
        <v>-3.3533495742218741E-2</v>
      </c>
      <c r="I120" s="3"/>
    </row>
    <row r="121" spans="1:9" x14ac:dyDescent="0.25">
      <c r="A121" s="42" t="s">
        <v>159</v>
      </c>
      <c r="B121" s="78" t="s">
        <v>160</v>
      </c>
      <c r="C121" s="78" t="s">
        <v>17</v>
      </c>
      <c r="D121" s="78" t="s">
        <v>25</v>
      </c>
      <c r="E121" s="78">
        <v>0.42909999999999998</v>
      </c>
      <c r="F121" s="7">
        <v>3.1829510726048129</v>
      </c>
      <c r="G121" s="22">
        <v>-0.86869012239999677</v>
      </c>
      <c r="H121" s="1">
        <f t="shared" si="12"/>
        <v>-2.7649981568542761</v>
      </c>
      <c r="I121" s="3"/>
    </row>
    <row r="122" spans="1:9" x14ac:dyDescent="0.25">
      <c r="A122" s="42" t="s">
        <v>159</v>
      </c>
      <c r="B122" s="78" t="s">
        <v>161</v>
      </c>
      <c r="C122" s="78" t="s">
        <v>17</v>
      </c>
      <c r="D122" s="78" t="s">
        <v>25</v>
      </c>
      <c r="E122" s="78">
        <v>0.7944</v>
      </c>
      <c r="F122" s="7">
        <v>5.8926505058896836</v>
      </c>
      <c r="G122" s="22">
        <v>0.84947000480001122</v>
      </c>
      <c r="H122" s="1">
        <f t="shared" si="12"/>
        <v>5.0056298535228985</v>
      </c>
      <c r="I122" s="3"/>
    </row>
    <row r="123" spans="1:9" x14ac:dyDescent="0.25">
      <c r="A123" s="42" t="s">
        <v>159</v>
      </c>
      <c r="B123" s="78" t="s">
        <v>162</v>
      </c>
      <c r="C123" s="78" t="s">
        <v>17</v>
      </c>
      <c r="D123" s="78" t="s">
        <v>25</v>
      </c>
      <c r="E123" s="78">
        <v>8.4500000000000006E-2</v>
      </c>
      <c r="F123" s="7">
        <v>0.6267988012936534</v>
      </c>
      <c r="G123" s="22">
        <v>1.6742367125000044</v>
      </c>
      <c r="H123" s="1">
        <f t="shared" si="12"/>
        <v>1.0494095644768298</v>
      </c>
      <c r="I123" s="3"/>
    </row>
    <row r="124" spans="1:9" x14ac:dyDescent="0.25">
      <c r="A124" s="42" t="s">
        <v>159</v>
      </c>
      <c r="B124" s="78" t="s">
        <v>163</v>
      </c>
      <c r="C124" s="78" t="s">
        <v>17</v>
      </c>
      <c r="D124" s="78" t="s">
        <v>25</v>
      </c>
      <c r="E124" s="78">
        <v>9.3399999999999997E-2</v>
      </c>
      <c r="F124" s="7">
        <v>0.69281666320505586</v>
      </c>
      <c r="G124" s="22">
        <v>1.169420474000006</v>
      </c>
      <c r="H124" s="1">
        <f t="shared" si="12"/>
        <v>0.81019399068035902</v>
      </c>
      <c r="I124" s="3"/>
    </row>
    <row r="125" spans="1:9" x14ac:dyDescent="0.25">
      <c r="A125" s="42" t="s">
        <v>159</v>
      </c>
      <c r="B125" s="78" t="s">
        <v>164</v>
      </c>
      <c r="C125" s="78" t="s">
        <v>17</v>
      </c>
      <c r="D125" s="78" t="s">
        <v>25</v>
      </c>
      <c r="E125" s="78">
        <v>0.1363</v>
      </c>
      <c r="F125" s="7">
        <v>1.011037593092603</v>
      </c>
      <c r="G125" s="22">
        <v>1.4563265175999902</v>
      </c>
      <c r="H125" s="1">
        <f t="shared" si="12"/>
        <v>1.4724008571112264</v>
      </c>
      <c r="I125" s="3"/>
    </row>
    <row r="126" spans="1:9" x14ac:dyDescent="0.25">
      <c r="A126" s="42" t="s">
        <v>159</v>
      </c>
      <c r="B126" s="78" t="s">
        <v>165</v>
      </c>
      <c r="C126" s="78" t="s">
        <v>22</v>
      </c>
      <c r="D126" s="78" t="s">
        <v>25</v>
      </c>
      <c r="E126" s="78">
        <v>2.69E-2</v>
      </c>
      <c r="F126" s="7">
        <v>0.19953713319289085</v>
      </c>
      <c r="G126" s="22">
        <v>-0.26690397279998024</v>
      </c>
      <c r="H126" s="1">
        <f t="shared" si="12"/>
        <v>-5.3257253570301373E-2</v>
      </c>
      <c r="I126" s="3"/>
    </row>
    <row r="127" spans="1:9" x14ac:dyDescent="0.25">
      <c r="A127" s="42" t="s">
        <v>166</v>
      </c>
      <c r="B127" s="78" t="s">
        <v>167</v>
      </c>
      <c r="C127" s="78" t="s">
        <v>168</v>
      </c>
      <c r="D127" s="78" t="s">
        <v>44</v>
      </c>
      <c r="E127" s="78">
        <v>0.17760000000000001</v>
      </c>
      <c r="F127" s="7">
        <v>1.3173901433106845</v>
      </c>
      <c r="G127" s="22">
        <v>-1.048226139999997</v>
      </c>
      <c r="H127" s="1">
        <f t="shared" si="12"/>
        <v>-1.3809227847966017</v>
      </c>
      <c r="I127" s="3"/>
    </row>
    <row r="128" spans="1:9" x14ac:dyDescent="0.25">
      <c r="A128" s="42" t="s">
        <v>166</v>
      </c>
      <c r="B128" s="78" t="s">
        <v>169</v>
      </c>
      <c r="C128" s="78" t="s">
        <v>28</v>
      </c>
      <c r="D128" s="78" t="s">
        <v>44</v>
      </c>
      <c r="E128" s="78">
        <v>6.1100000000000002E-2</v>
      </c>
      <c r="F128" s="7">
        <v>0.45322374862771864</v>
      </c>
      <c r="G128" s="22">
        <v>10.274143385599984</v>
      </c>
      <c r="H128" s="1">
        <f t="shared" si="12"/>
        <v>4.6564857791603051</v>
      </c>
      <c r="I128" s="3"/>
    </row>
    <row r="129" spans="1:9" x14ac:dyDescent="0.25">
      <c r="A129" s="42" t="s">
        <v>166</v>
      </c>
      <c r="B129" s="78" t="s">
        <v>170</v>
      </c>
      <c r="C129" s="78" t="s">
        <v>168</v>
      </c>
      <c r="D129" s="78" t="s">
        <v>44</v>
      </c>
      <c r="E129" s="78">
        <v>9.0200000000000002E-2</v>
      </c>
      <c r="F129" s="7">
        <v>0.6690799038661247</v>
      </c>
      <c r="G129" s="22">
        <v>-2.4418219137999984</v>
      </c>
      <c r="H129" s="1">
        <f t="shared" si="12"/>
        <v>-1.6337739713434996</v>
      </c>
      <c r="I129" s="3"/>
    </row>
    <row r="130" spans="1:9" x14ac:dyDescent="0.25">
      <c r="A130" s="42" t="s">
        <v>171</v>
      </c>
      <c r="B130" s="78" t="s">
        <v>172</v>
      </c>
      <c r="C130" s="78" t="s">
        <v>67</v>
      </c>
      <c r="D130" s="78" t="s">
        <v>25</v>
      </c>
      <c r="E130" s="78">
        <v>0.12620000000000001</v>
      </c>
      <c r="F130" s="7">
        <v>0.93611844642910136</v>
      </c>
      <c r="G130" s="22">
        <v>2.0568257643999885</v>
      </c>
      <c r="H130" s="1">
        <f>G130*F130</f>
        <v>1.9254325391454661</v>
      </c>
      <c r="I130" s="3"/>
    </row>
    <row r="131" spans="1:9" x14ac:dyDescent="0.25">
      <c r="A131" s="42" t="s">
        <v>171</v>
      </c>
      <c r="B131" s="78" t="s">
        <v>173</v>
      </c>
      <c r="C131" s="78" t="s">
        <v>67</v>
      </c>
      <c r="D131" s="78" t="s">
        <v>25</v>
      </c>
      <c r="E131" s="78">
        <v>1.32E-2</v>
      </c>
      <c r="F131" s="7">
        <v>9.7914132273091425E-2</v>
      </c>
      <c r="G131" s="22">
        <v>3.8402970109999757</v>
      </c>
      <c r="H131" s="1">
        <f t="shared" si="12"/>
        <v>0.37601934950300925</v>
      </c>
      <c r="I131" s="3"/>
    </row>
    <row r="132" spans="1:9" x14ac:dyDescent="0.25">
      <c r="A132" s="42" t="s">
        <v>171</v>
      </c>
      <c r="B132" s="78" t="s">
        <v>174</v>
      </c>
      <c r="C132" s="78" t="s">
        <v>67</v>
      </c>
      <c r="D132" s="78" t="s">
        <v>304</v>
      </c>
      <c r="E132" s="78">
        <v>5.21E-2</v>
      </c>
      <c r="F132" s="7">
        <v>0.38646411298697447</v>
      </c>
      <c r="G132" s="22">
        <v>48.403795327999973</v>
      </c>
      <c r="H132" s="1">
        <f t="shared" si="12"/>
        <v>18.706329826638569</v>
      </c>
      <c r="I132" s="3"/>
    </row>
    <row r="133" spans="1:9" x14ac:dyDescent="0.25">
      <c r="A133" s="42" t="s">
        <v>171</v>
      </c>
      <c r="B133" s="78" t="s">
        <v>175</v>
      </c>
      <c r="C133" s="78" t="s">
        <v>176</v>
      </c>
      <c r="D133" s="78" t="s">
        <v>304</v>
      </c>
      <c r="E133" s="78">
        <v>0.28389999999999999</v>
      </c>
      <c r="F133" s="7">
        <v>2.1058956176008068</v>
      </c>
      <c r="G133" s="22">
        <v>2.1026061439999921</v>
      </c>
      <c r="H133" s="1">
        <f t="shared" si="12"/>
        <v>4.4278690641901139</v>
      </c>
      <c r="I133" s="3"/>
    </row>
    <row r="134" spans="1:9" x14ac:dyDescent="0.25">
      <c r="A134" s="42" t="s">
        <v>171</v>
      </c>
      <c r="B134" s="78" t="s">
        <v>177</v>
      </c>
      <c r="C134" s="78" t="s">
        <v>176</v>
      </c>
      <c r="D134" s="78" t="s">
        <v>304</v>
      </c>
      <c r="E134" s="78">
        <v>8.0999999999999996E-3</v>
      </c>
      <c r="F134" s="7">
        <v>6.0083672076669731E-2</v>
      </c>
      <c r="G134" s="22">
        <v>3.3535607551999931</v>
      </c>
      <c r="H134" s="1">
        <f t="shared" si="12"/>
        <v>0.20149424470462529</v>
      </c>
      <c r="I134" s="3"/>
    </row>
    <row r="135" spans="1:9" x14ac:dyDescent="0.25">
      <c r="A135" s="42" t="s">
        <v>171</v>
      </c>
      <c r="B135" s="78" t="s">
        <v>178</v>
      </c>
      <c r="C135" s="78" t="s">
        <v>47</v>
      </c>
      <c r="D135" s="78" t="s">
        <v>25</v>
      </c>
      <c r="E135" s="78">
        <v>0.49469999999999997</v>
      </c>
      <c r="F135" s="7">
        <v>3.6695546390529037</v>
      </c>
      <c r="G135" s="22">
        <v>1.715450489600002</v>
      </c>
      <c r="H135" s="1">
        <f t="shared" si="12"/>
        <v>6.2949393021772622</v>
      </c>
      <c r="I135" s="3"/>
    </row>
    <row r="136" spans="1:9" x14ac:dyDescent="0.25">
      <c r="A136" s="42" t="s">
        <v>171</v>
      </c>
      <c r="B136" s="78" t="s">
        <v>179</v>
      </c>
      <c r="C136" s="78" t="s">
        <v>47</v>
      </c>
      <c r="D136" s="78" t="s">
        <v>25</v>
      </c>
      <c r="E136" s="78">
        <v>0.40589999999999998</v>
      </c>
      <c r="F136" s="7">
        <v>3.0108595673975609</v>
      </c>
      <c r="G136" s="22">
        <v>1.0519455679999936</v>
      </c>
      <c r="H136" s="1">
        <f t="shared" si="12"/>
        <v>3.1672603777942423</v>
      </c>
      <c r="I136" s="3"/>
    </row>
    <row r="137" spans="1:9" x14ac:dyDescent="0.25">
      <c r="A137" s="42" t="s">
        <v>171</v>
      </c>
      <c r="B137" s="78" t="s">
        <v>180</v>
      </c>
      <c r="C137" s="78" t="s">
        <v>47</v>
      </c>
      <c r="D137" s="78" t="s">
        <v>25</v>
      </c>
      <c r="E137" s="78">
        <v>3.3399999999999999E-2</v>
      </c>
      <c r="F137" s="7">
        <v>0.24775242560009497</v>
      </c>
      <c r="G137" s="22">
        <v>2.5995773473999861</v>
      </c>
      <c r="H137" s="1">
        <f t="shared" si="12"/>
        <v>0.64405159335340734</v>
      </c>
      <c r="I137" s="3"/>
    </row>
    <row r="138" spans="1:9" x14ac:dyDescent="0.25">
      <c r="A138" s="42" t="s">
        <v>171</v>
      </c>
      <c r="B138" s="78" t="s">
        <v>181</v>
      </c>
      <c r="C138" s="78" t="s">
        <v>67</v>
      </c>
      <c r="D138" s="78" t="s">
        <v>25</v>
      </c>
      <c r="E138" s="78">
        <v>6.7799999999999999E-2</v>
      </c>
      <c r="F138" s="7">
        <v>0.50292258849360594</v>
      </c>
      <c r="G138" s="22">
        <v>1.7281372838000095</v>
      </c>
      <c r="H138" s="1">
        <f t="shared" si="12"/>
        <v>0.86911927604101014</v>
      </c>
      <c r="I138" s="3"/>
    </row>
    <row r="139" spans="1:9" x14ac:dyDescent="0.25">
      <c r="A139" s="42" t="s">
        <v>171</v>
      </c>
      <c r="B139" s="78" t="s">
        <v>182</v>
      </c>
      <c r="C139" s="78" t="s">
        <v>47</v>
      </c>
      <c r="D139" s="78" t="s">
        <v>25</v>
      </c>
      <c r="E139" s="78">
        <v>4.9500000000000002E-2</v>
      </c>
      <c r="F139" s="7">
        <v>0.36717799602409285</v>
      </c>
      <c r="G139" s="22">
        <v>0.26990689849998262</v>
      </c>
      <c r="H139" s="1">
        <f t="shared" si="12"/>
        <v>9.9103874104301853E-2</v>
      </c>
      <c r="I139" s="3"/>
    </row>
    <row r="140" spans="1:9" x14ac:dyDescent="0.25">
      <c r="A140" s="42" t="s">
        <v>171</v>
      </c>
      <c r="B140" s="78" t="s">
        <v>183</v>
      </c>
      <c r="C140" s="78" t="s">
        <v>28</v>
      </c>
      <c r="D140" s="78" t="s">
        <v>304</v>
      </c>
      <c r="E140" s="78">
        <v>2.7799999999999998E-2</v>
      </c>
      <c r="F140" s="7">
        <v>0.20621309675696525</v>
      </c>
      <c r="G140" s="22">
        <v>2.4043213725000072</v>
      </c>
      <c r="H140" s="1">
        <f t="shared" si="12"/>
        <v>0.49580255582218347</v>
      </c>
      <c r="I140" s="3"/>
    </row>
    <row r="141" spans="1:9" x14ac:dyDescent="0.25">
      <c r="A141" s="42" t="s">
        <v>184</v>
      </c>
      <c r="B141" s="78" t="s">
        <v>185</v>
      </c>
      <c r="C141" s="78" t="s">
        <v>47</v>
      </c>
      <c r="D141" s="78" t="s">
        <v>25</v>
      </c>
      <c r="E141" s="78">
        <v>1.9E-3</v>
      </c>
      <c r="F141" s="7">
        <v>1.4093700857490432E-2</v>
      </c>
      <c r="G141" s="22">
        <v>0.84715285400001505</v>
      </c>
      <c r="H141" s="1">
        <f t="shared" si="12"/>
        <v>1.1939518904845479E-2</v>
      </c>
      <c r="I141" s="3"/>
    </row>
    <row r="142" spans="1:9" x14ac:dyDescent="0.25">
      <c r="A142" s="42" t="s">
        <v>184</v>
      </c>
      <c r="B142" s="78" t="s">
        <v>186</v>
      </c>
      <c r="C142" s="78" t="s">
        <v>28</v>
      </c>
      <c r="D142" s="78" t="s">
        <v>53</v>
      </c>
      <c r="E142" s="78">
        <v>1.84E-2</v>
      </c>
      <c r="F142" s="7">
        <v>0.13648636619885471</v>
      </c>
      <c r="G142" s="22">
        <v>2.8154254071999958</v>
      </c>
      <c r="H142" s="1">
        <f t="shared" si="12"/>
        <v>0.38426718313265829</v>
      </c>
      <c r="I142" s="3"/>
    </row>
    <row r="143" spans="1:9" x14ac:dyDescent="0.25">
      <c r="A143" s="42" t="s">
        <v>184</v>
      </c>
      <c r="B143" s="78" t="s">
        <v>187</v>
      </c>
      <c r="C143" s="78" t="s">
        <v>28</v>
      </c>
      <c r="D143" s="78" t="s">
        <v>53</v>
      </c>
      <c r="E143" s="78">
        <v>3.8999999999999998E-3</v>
      </c>
      <c r="F143" s="7">
        <v>2.8929175444322466E-2</v>
      </c>
      <c r="G143" s="22">
        <v>0.33052673420000644</v>
      </c>
      <c r="H143" s="1">
        <f t="shared" si="12"/>
        <v>9.5618658827109244E-3</v>
      </c>
      <c r="I143" s="3"/>
    </row>
    <row r="144" spans="1:9" x14ac:dyDescent="0.25">
      <c r="A144" s="42" t="s">
        <v>184</v>
      </c>
      <c r="B144" s="78" t="s">
        <v>188</v>
      </c>
      <c r="C144" s="78" t="s">
        <v>112</v>
      </c>
      <c r="D144" s="78" t="s">
        <v>53</v>
      </c>
      <c r="E144" s="78">
        <v>3.8600000000000002E-2</v>
      </c>
      <c r="F144" s="7">
        <v>0.28632465952585828</v>
      </c>
      <c r="G144" s="22">
        <v>-1.5740440282000066</v>
      </c>
      <c r="H144" s="1">
        <f t="shared" si="12"/>
        <v>-0.45068762045307736</v>
      </c>
      <c r="I144" s="3"/>
    </row>
    <row r="145" spans="1:9" x14ac:dyDescent="0.25">
      <c r="A145" s="42" t="s">
        <v>184</v>
      </c>
      <c r="B145" s="78" t="s">
        <v>190</v>
      </c>
      <c r="C145" s="78" t="s">
        <v>92</v>
      </c>
      <c r="D145" s="78" t="s">
        <v>25</v>
      </c>
      <c r="E145" s="78">
        <v>1.1999999999999999E-3</v>
      </c>
      <c r="F145" s="7">
        <v>8.9012847520992203E-3</v>
      </c>
      <c r="G145" s="22">
        <v>0.6683821120000033</v>
      </c>
      <c r="H145" s="1">
        <f t="shared" si="12"/>
        <v>5.9494595021215031E-3</v>
      </c>
      <c r="I145" s="3"/>
    </row>
    <row r="146" spans="1:9" x14ac:dyDescent="0.25">
      <c r="A146" s="42" t="s">
        <v>184</v>
      </c>
      <c r="B146" s="78" t="s">
        <v>191</v>
      </c>
      <c r="C146" s="78" t="s">
        <v>47</v>
      </c>
      <c r="D146" s="78" t="s">
        <v>25</v>
      </c>
      <c r="E146" s="78">
        <v>1.9E-3</v>
      </c>
      <c r="F146" s="7">
        <v>1.4093700857490432E-2</v>
      </c>
      <c r="G146" s="22">
        <v>-1.3778451939999883</v>
      </c>
      <c r="H146" s="1">
        <f t="shared" si="12"/>
        <v>-1.9418937992166704E-2</v>
      </c>
      <c r="I146" s="3"/>
    </row>
    <row r="147" spans="1:9" x14ac:dyDescent="0.25">
      <c r="A147" s="42" t="s">
        <v>184</v>
      </c>
      <c r="B147" s="78" t="s">
        <v>192</v>
      </c>
      <c r="C147" s="78" t="s">
        <v>28</v>
      </c>
      <c r="D147" s="78" t="s">
        <v>53</v>
      </c>
      <c r="E147" s="78">
        <v>3.1399999999999997E-2</v>
      </c>
      <c r="F147" s="7">
        <v>0.2329169510132629</v>
      </c>
      <c r="G147" s="22">
        <v>1.4458658796000066</v>
      </c>
      <c r="H147" s="1">
        <f t="shared" si="12"/>
        <v>0.33676667225054302</v>
      </c>
      <c r="I147" s="3"/>
    </row>
    <row r="148" spans="1:9" x14ac:dyDescent="0.25">
      <c r="A148" s="42" t="s">
        <v>184</v>
      </c>
      <c r="B148" s="78" t="s">
        <v>193</v>
      </c>
      <c r="C148" s="78" t="s">
        <v>13</v>
      </c>
      <c r="D148" s="78" t="s">
        <v>53</v>
      </c>
      <c r="E148" s="78">
        <v>2.5899999999999999E-2</v>
      </c>
      <c r="F148" s="7">
        <v>0.19211939589947483</v>
      </c>
      <c r="G148" s="22">
        <v>-2.6956127584000171</v>
      </c>
      <c r="H148" s="1">
        <f t="shared" si="12"/>
        <v>-0.51787949472272832</v>
      </c>
      <c r="I148" s="3"/>
    </row>
    <row r="149" spans="1:9" x14ac:dyDescent="0.25">
      <c r="A149" s="42" t="s">
        <v>184</v>
      </c>
      <c r="B149" s="78" t="s">
        <v>194</v>
      </c>
      <c r="C149" s="78" t="s">
        <v>112</v>
      </c>
      <c r="D149" s="78" t="s">
        <v>53</v>
      </c>
      <c r="E149" s="78">
        <v>2.1000000000000001E-2</v>
      </c>
      <c r="F149" s="7">
        <v>0.15577248316173636</v>
      </c>
      <c r="G149" s="22">
        <v>-0.49693687119999197</v>
      </c>
      <c r="H149" s="1">
        <f t="shared" si="12"/>
        <v>-7.7409090401446695E-2</v>
      </c>
      <c r="I149" s="3"/>
    </row>
    <row r="150" spans="1:9" x14ac:dyDescent="0.25">
      <c r="A150" s="42" t="s">
        <v>195</v>
      </c>
      <c r="B150" s="78" t="s">
        <v>196</v>
      </c>
      <c r="C150" s="78" t="s">
        <v>67</v>
      </c>
      <c r="D150" s="78" t="s">
        <v>53</v>
      </c>
      <c r="E150" s="78">
        <v>2E-3</v>
      </c>
      <c r="F150" s="7">
        <v>1.4835474586832036E-2</v>
      </c>
      <c r="G150" s="22">
        <v>-1.5726377318000004</v>
      </c>
      <c r="H150" s="1">
        <f t="shared" si="12"/>
        <v>-2.3330827104412082E-2</v>
      </c>
      <c r="I150" s="3"/>
    </row>
    <row r="151" spans="1:9" x14ac:dyDescent="0.25">
      <c r="A151" s="42" t="s">
        <v>195</v>
      </c>
      <c r="B151" s="78" t="s">
        <v>197</v>
      </c>
      <c r="C151" s="78" t="s">
        <v>37</v>
      </c>
      <c r="D151" s="78" t="s">
        <v>53</v>
      </c>
      <c r="E151" s="78">
        <v>0.1096</v>
      </c>
      <c r="F151" s="7">
        <v>0.81298400735839538</v>
      </c>
      <c r="G151" s="22">
        <v>0.64077927999997542</v>
      </c>
      <c r="H151" s="1">
        <f t="shared" si="12"/>
        <v>0.52094330688660728</v>
      </c>
      <c r="I151" s="3"/>
    </row>
    <row r="152" spans="1:9" x14ac:dyDescent="0.25">
      <c r="A152" s="42" t="s">
        <v>195</v>
      </c>
      <c r="B152" s="78" t="s">
        <v>198</v>
      </c>
      <c r="C152" s="78" t="s">
        <v>28</v>
      </c>
      <c r="D152" s="78" t="s">
        <v>6</v>
      </c>
      <c r="E152" s="78">
        <v>0.11210000000000001</v>
      </c>
      <c r="F152" s="7">
        <v>0.83152835059193553</v>
      </c>
      <c r="G152" s="22">
        <v>7.5509596850000094</v>
      </c>
      <c r="H152" s="1">
        <f t="shared" si="12"/>
        <v>6.2788370522542589</v>
      </c>
      <c r="I152" s="3"/>
    </row>
    <row r="153" spans="1:9" x14ac:dyDescent="0.25">
      <c r="A153" s="42" t="s">
        <v>195</v>
      </c>
      <c r="B153" s="78" t="s">
        <v>199</v>
      </c>
      <c r="C153" s="78" t="s">
        <v>47</v>
      </c>
      <c r="D153" s="78" t="s">
        <v>44</v>
      </c>
      <c r="E153" s="78">
        <v>4.3E-3</v>
      </c>
      <c r="F153" s="7">
        <v>3.1896270361688871E-2</v>
      </c>
      <c r="G153" s="22">
        <v>4.8735954230000118</v>
      </c>
      <c r="H153" s="1">
        <f t="shared" si="12"/>
        <v>0.1554495172454978</v>
      </c>
      <c r="I153" s="3"/>
    </row>
    <row r="154" spans="1:9" x14ac:dyDescent="0.25">
      <c r="A154" s="42" t="s">
        <v>195</v>
      </c>
      <c r="B154" s="78" t="s">
        <v>200</v>
      </c>
      <c r="C154" s="78" t="s">
        <v>28</v>
      </c>
      <c r="D154" s="78" t="s">
        <v>44</v>
      </c>
      <c r="E154" s="78">
        <v>6.9999999999999999E-4</v>
      </c>
      <c r="F154" s="7">
        <v>5.1924161053912114E-3</v>
      </c>
      <c r="G154" s="22">
        <v>7.1282450308000165</v>
      </c>
      <c r="H154" s="1">
        <f t="shared" si="12"/>
        <v>3.7012814301100878E-2</v>
      </c>
      <c r="I154" s="3"/>
    </row>
    <row r="155" spans="1:9" x14ac:dyDescent="0.25">
      <c r="A155" s="42" t="s">
        <v>195</v>
      </c>
      <c r="B155" s="78" t="s">
        <v>201</v>
      </c>
      <c r="C155" s="78" t="s">
        <v>22</v>
      </c>
      <c r="D155" s="78" t="s">
        <v>304</v>
      </c>
      <c r="E155" s="78">
        <v>1E-3</v>
      </c>
      <c r="F155" s="7">
        <v>7.4177372934160178E-3</v>
      </c>
      <c r="G155" s="22">
        <v>0.4559685230000099</v>
      </c>
      <c r="H155" s="1">
        <f t="shared" si="12"/>
        <v>3.3822547176809927E-3</v>
      </c>
      <c r="I155" s="3"/>
    </row>
    <row r="156" spans="1:9" x14ac:dyDescent="0.25">
      <c r="A156" s="42" t="s">
        <v>195</v>
      </c>
      <c r="B156" s="78" t="s">
        <v>202</v>
      </c>
      <c r="C156" s="78" t="s">
        <v>47</v>
      </c>
      <c r="D156" s="78" t="s">
        <v>304</v>
      </c>
      <c r="E156" s="78">
        <v>5.7999999999999996E-3</v>
      </c>
      <c r="F156" s="7">
        <v>4.3022876301812896E-2</v>
      </c>
      <c r="G156" s="22">
        <v>-6.8340133279999975</v>
      </c>
      <c r="H156" s="1">
        <f t="shared" si="12"/>
        <v>-0.29401891005548458</v>
      </c>
      <c r="I156" s="3"/>
    </row>
    <row r="157" spans="1:9" x14ac:dyDescent="0.25">
      <c r="A157" s="42" t="s">
        <v>195</v>
      </c>
      <c r="B157" s="78" t="s">
        <v>203</v>
      </c>
      <c r="C157" s="78" t="s">
        <v>47</v>
      </c>
      <c r="D157" s="78" t="s">
        <v>44</v>
      </c>
      <c r="E157" s="78">
        <v>4.4499999999999998E-2</v>
      </c>
      <c r="F157" s="7">
        <v>0.33008930955701277</v>
      </c>
      <c r="G157" s="22">
        <v>-5.3534180800014042E-2</v>
      </c>
      <c r="H157" s="1">
        <f t="shared" si="12"/>
        <v>-1.7671060777976925E-2</v>
      </c>
      <c r="I157" s="3"/>
    </row>
    <row r="158" spans="1:9" x14ac:dyDescent="0.25">
      <c r="A158" s="42" t="s">
        <v>195</v>
      </c>
      <c r="B158" s="78" t="s">
        <v>204</v>
      </c>
      <c r="C158" s="78" t="s">
        <v>67</v>
      </c>
      <c r="D158" s="78" t="s">
        <v>44</v>
      </c>
      <c r="E158" s="78">
        <v>1.6500000000000001E-2</v>
      </c>
      <c r="F158" s="7">
        <v>0.12239266534136428</v>
      </c>
      <c r="G158" s="22">
        <v>1.0852472960000057</v>
      </c>
      <c r="H158" s="1">
        <f t="shared" si="12"/>
        <v>0.1328263091119492</v>
      </c>
      <c r="I158" s="3"/>
    </row>
    <row r="159" spans="1:9" x14ac:dyDescent="0.25">
      <c r="A159" s="42" t="s">
        <v>195</v>
      </c>
      <c r="B159" s="78" t="s">
        <v>205</v>
      </c>
      <c r="C159" s="78" t="s">
        <v>47</v>
      </c>
      <c r="D159" s="78" t="s">
        <v>53</v>
      </c>
      <c r="E159" s="78">
        <v>9.2999999999999992E-3</v>
      </c>
      <c r="F159" s="7">
        <v>6.8984956828768942E-2</v>
      </c>
      <c r="G159" s="22">
        <v>-0.70035544900001412</v>
      </c>
      <c r="H159" s="1">
        <f t="shared" si="12"/>
        <v>-4.8313990414059066E-2</v>
      </c>
      <c r="I159" s="3"/>
    </row>
    <row r="160" spans="1:9" x14ac:dyDescent="0.25">
      <c r="A160" s="42" t="s">
        <v>195</v>
      </c>
      <c r="B160" s="78" t="s">
        <v>206</v>
      </c>
      <c r="C160" s="78" t="s">
        <v>47</v>
      </c>
      <c r="D160" s="78" t="s">
        <v>44</v>
      </c>
      <c r="E160" s="78">
        <v>5.21E-2</v>
      </c>
      <c r="F160" s="7">
        <v>0.38646411298697447</v>
      </c>
      <c r="G160" s="22">
        <v>1.0358884220000135</v>
      </c>
      <c r="H160" s="1">
        <f t="shared" si="12"/>
        <v>0.40033370016171194</v>
      </c>
      <c r="I160" s="3"/>
    </row>
    <row r="161" spans="3:4" x14ac:dyDescent="0.25">
      <c r="C161" s="2"/>
      <c r="D161" s="2"/>
    </row>
  </sheetData>
  <mergeCells count="6">
    <mergeCell ref="J1:J2"/>
    <mergeCell ref="K1:L1"/>
    <mergeCell ref="O1:P1"/>
    <mergeCell ref="Q1:R1"/>
    <mergeCell ref="S1:T1"/>
    <mergeCell ref="M1:N1"/>
  </mergeCells>
  <phoneticPr fontId="13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0"/>
  <sheetViews>
    <sheetView zoomScaleNormal="100" workbookViewId="0"/>
  </sheetViews>
  <sheetFormatPr defaultRowHeight="15" x14ac:dyDescent="0.25"/>
  <cols>
    <col min="1" max="1" width="37.5703125" bestFit="1" customWidth="1"/>
    <col min="2" max="2" width="16" bestFit="1" customWidth="1"/>
    <col min="3" max="3" width="9.5703125" customWidth="1"/>
  </cols>
  <sheetData>
    <row r="1" spans="1:4" ht="31.5" x14ac:dyDescent="0.25">
      <c r="A1" s="17" t="s">
        <v>269</v>
      </c>
      <c r="B1" s="17" t="s">
        <v>303</v>
      </c>
      <c r="C1" s="17" t="s">
        <v>302</v>
      </c>
      <c r="D1" s="69" t="s">
        <v>316</v>
      </c>
    </row>
    <row r="2" spans="1:4" x14ac:dyDescent="0.25">
      <c r="A2" s="92" t="s">
        <v>3</v>
      </c>
      <c r="B2" s="91" t="s">
        <v>6</v>
      </c>
      <c r="C2" s="90">
        <v>5.1375248494199344</v>
      </c>
      <c r="D2" s="90">
        <v>11.00029830623334</v>
      </c>
    </row>
    <row r="3" spans="1:4" x14ac:dyDescent="0.25">
      <c r="A3" s="106" t="s">
        <v>14</v>
      </c>
      <c r="B3" s="91" t="s">
        <v>304</v>
      </c>
      <c r="C3" s="90">
        <v>3.132510459009584</v>
      </c>
      <c r="D3" s="90">
        <v>-2.4152847780024116</v>
      </c>
    </row>
    <row r="4" spans="1:4" x14ac:dyDescent="0.25">
      <c r="A4" s="107"/>
      <c r="B4" s="91" t="s">
        <v>25</v>
      </c>
      <c r="C4" s="90">
        <v>0.20102068065157405</v>
      </c>
      <c r="D4" s="90">
        <v>0.86949612529998888</v>
      </c>
    </row>
    <row r="5" spans="1:4" x14ac:dyDescent="0.25">
      <c r="A5" s="92" t="s">
        <v>26</v>
      </c>
      <c r="B5" s="91" t="s">
        <v>6</v>
      </c>
      <c r="C5" s="90">
        <v>3.9173070646529982</v>
      </c>
      <c r="D5" s="90">
        <v>16.545603830996214</v>
      </c>
    </row>
    <row r="6" spans="1:4" x14ac:dyDescent="0.25">
      <c r="A6" s="106" t="s">
        <v>41</v>
      </c>
      <c r="B6" s="91" t="s">
        <v>44</v>
      </c>
      <c r="C6" s="90">
        <v>1.3440939975669823</v>
      </c>
      <c r="D6" s="90">
        <v>1.4383979777689997</v>
      </c>
    </row>
    <row r="7" spans="1:4" x14ac:dyDescent="0.25">
      <c r="A7" s="108"/>
      <c r="B7" s="91" t="s">
        <v>53</v>
      </c>
      <c r="C7" s="90">
        <v>1.0384832210782423E-2</v>
      </c>
      <c r="D7" s="90">
        <v>-1.0938685528000036</v>
      </c>
    </row>
    <row r="8" spans="1:4" x14ac:dyDescent="0.25">
      <c r="A8" s="107"/>
      <c r="B8" s="91" t="s">
        <v>25</v>
      </c>
      <c r="C8" s="90">
        <v>3.2371005548467497</v>
      </c>
      <c r="D8" s="90">
        <v>-0.87226824138873627</v>
      </c>
    </row>
    <row r="9" spans="1:4" x14ac:dyDescent="0.25">
      <c r="A9" s="92" t="s">
        <v>55</v>
      </c>
      <c r="B9" s="91" t="s">
        <v>6</v>
      </c>
      <c r="C9" s="90">
        <v>1.3426104501082989</v>
      </c>
      <c r="D9" s="90">
        <v>6.9348968680811156</v>
      </c>
    </row>
    <row r="10" spans="1:4" x14ac:dyDescent="0.25">
      <c r="A10" s="92" t="s">
        <v>63</v>
      </c>
      <c r="B10" s="91" t="s">
        <v>6</v>
      </c>
      <c r="C10" s="90">
        <v>6.2917247722754643</v>
      </c>
      <c r="D10" s="90">
        <v>12.79688445039965</v>
      </c>
    </row>
    <row r="11" spans="1:4" x14ac:dyDescent="0.25">
      <c r="A11" s="92" t="s">
        <v>88</v>
      </c>
      <c r="B11" s="91" t="s">
        <v>304</v>
      </c>
      <c r="C11" s="90">
        <v>19.772720529329732</v>
      </c>
      <c r="D11" s="90">
        <v>-28.218317709274633</v>
      </c>
    </row>
    <row r="12" spans="1:4" x14ac:dyDescent="0.25">
      <c r="A12" s="92" t="s">
        <v>110</v>
      </c>
      <c r="B12" s="91" t="s">
        <v>304</v>
      </c>
      <c r="C12" s="90">
        <v>1.6133578613179833</v>
      </c>
      <c r="D12" s="90">
        <v>5.551476590057641</v>
      </c>
    </row>
    <row r="13" spans="1:4" x14ac:dyDescent="0.25">
      <c r="A13" s="106" t="s">
        <v>134</v>
      </c>
      <c r="B13" s="91" t="s">
        <v>53</v>
      </c>
      <c r="C13" s="90">
        <v>0.9183158769249028</v>
      </c>
      <c r="D13" s="90">
        <v>-1.4016466131839929</v>
      </c>
    </row>
    <row r="14" spans="1:4" x14ac:dyDescent="0.25">
      <c r="A14" s="107"/>
      <c r="B14" s="91" t="s">
        <v>25</v>
      </c>
      <c r="C14" s="90">
        <v>3.7133192890840578</v>
      </c>
      <c r="D14" s="90">
        <v>0.46315110879208926</v>
      </c>
    </row>
    <row r="15" spans="1:4" x14ac:dyDescent="0.25">
      <c r="A15" s="104" t="s">
        <v>143</v>
      </c>
      <c r="B15" s="91" t="s">
        <v>6</v>
      </c>
      <c r="C15" s="90">
        <v>1.6704744384772869</v>
      </c>
      <c r="D15" s="90">
        <v>5.1924561802999989</v>
      </c>
    </row>
    <row r="16" spans="1:4" x14ac:dyDescent="0.25">
      <c r="A16" s="109"/>
      <c r="B16" s="91" t="s">
        <v>304</v>
      </c>
      <c r="C16" s="90">
        <v>6.6774471115330982</v>
      </c>
      <c r="D16" s="90">
        <v>19.702914947890047</v>
      </c>
    </row>
    <row r="17" spans="1:4" x14ac:dyDescent="0.25">
      <c r="A17" s="104" t="s">
        <v>149</v>
      </c>
      <c r="B17" s="91" t="s">
        <v>304</v>
      </c>
      <c r="C17" s="90">
        <v>5.9341898347328135</v>
      </c>
      <c r="D17" s="90">
        <v>31.735063497804845</v>
      </c>
    </row>
    <row r="18" spans="1:4" x14ac:dyDescent="0.25">
      <c r="A18" s="105"/>
      <c r="B18" s="91" t="s">
        <v>44</v>
      </c>
      <c r="C18" s="90">
        <v>0.43393763166483695</v>
      </c>
      <c r="D18" s="90">
        <v>2.6367914972000079</v>
      </c>
    </row>
    <row r="19" spans="1:4" x14ac:dyDescent="0.25">
      <c r="A19" s="105"/>
      <c r="B19" s="91" t="s">
        <v>53</v>
      </c>
      <c r="C19" s="90">
        <v>5.2131857698127755</v>
      </c>
      <c r="D19" s="90">
        <v>-0.45343876792592014</v>
      </c>
    </row>
    <row r="20" spans="1:4" x14ac:dyDescent="0.25">
      <c r="A20" s="109"/>
      <c r="B20" s="91" t="s">
        <v>25</v>
      </c>
      <c r="C20" s="90">
        <v>7.7886241580868182E-2</v>
      </c>
      <c r="D20" s="90">
        <v>-0.43054453599999926</v>
      </c>
    </row>
    <row r="21" spans="1:4" x14ac:dyDescent="0.25">
      <c r="A21" s="92" t="s">
        <v>159</v>
      </c>
      <c r="B21" s="91" t="s">
        <v>25</v>
      </c>
      <c r="C21" s="90">
        <v>11.605791769278698</v>
      </c>
      <c r="D21" s="90">
        <v>0.47557107391646469</v>
      </c>
    </row>
    <row r="22" spans="1:4" x14ac:dyDescent="0.25">
      <c r="A22" s="92" t="s">
        <v>166</v>
      </c>
      <c r="B22" s="91" t="s">
        <v>44</v>
      </c>
      <c r="C22" s="90">
        <v>2.4396937958045277</v>
      </c>
      <c r="D22" s="90">
        <v>0.67294880441289051</v>
      </c>
    </row>
    <row r="23" spans="1:4" x14ac:dyDescent="0.25">
      <c r="A23" s="106" t="s">
        <v>171</v>
      </c>
      <c r="B23" s="91" t="s">
        <v>304</v>
      </c>
      <c r="C23" s="90">
        <v>2.758656499421416</v>
      </c>
      <c r="D23" s="90">
        <v>23.831495691355496</v>
      </c>
    </row>
    <row r="24" spans="1:4" x14ac:dyDescent="0.25">
      <c r="A24" s="107"/>
      <c r="B24" s="91" t="s">
        <v>25</v>
      </c>
      <c r="C24" s="90">
        <v>8.8322997952704512</v>
      </c>
      <c r="D24" s="90">
        <v>1.5144330041062786</v>
      </c>
    </row>
    <row r="25" spans="1:4" x14ac:dyDescent="0.25">
      <c r="A25" s="106" t="s">
        <v>184</v>
      </c>
      <c r="B25" s="91" t="s">
        <v>53</v>
      </c>
      <c r="C25" s="90">
        <v>1.0325490312435095</v>
      </c>
      <c r="D25" s="90">
        <v>-0.30543874892945677</v>
      </c>
    </row>
    <row r="26" spans="1:4" x14ac:dyDescent="0.25">
      <c r="A26" s="107"/>
      <c r="B26" s="91" t="s">
        <v>25</v>
      </c>
      <c r="C26" s="90">
        <v>3.7088686467080086E-2</v>
      </c>
      <c r="D26" s="90">
        <v>-4.1251382319989004E-2</v>
      </c>
    </row>
    <row r="27" spans="1:4" x14ac:dyDescent="0.25">
      <c r="A27" s="118" t="s">
        <v>195</v>
      </c>
      <c r="B27" s="91" t="s">
        <v>6</v>
      </c>
      <c r="C27" s="90">
        <v>0.83152835059193553</v>
      </c>
      <c r="D27" s="90">
        <v>7.5509596850000094</v>
      </c>
    </row>
    <row r="28" spans="1:4" x14ac:dyDescent="0.25">
      <c r="A28" s="118"/>
      <c r="B28" s="91" t="s">
        <v>304</v>
      </c>
      <c r="C28" s="90">
        <v>5.0440613595228917E-2</v>
      </c>
      <c r="D28" s="90">
        <v>-0.29063665533780358</v>
      </c>
    </row>
    <row r="29" spans="1:4" x14ac:dyDescent="0.25">
      <c r="A29" s="118"/>
      <c r="B29" s="91" t="s">
        <v>44</v>
      </c>
      <c r="C29" s="90">
        <v>0.8760347743524316</v>
      </c>
      <c r="D29" s="90">
        <v>0.80813148149923997</v>
      </c>
    </row>
    <row r="30" spans="1:4" x14ac:dyDescent="0.25">
      <c r="A30" s="118"/>
      <c r="B30" s="91" t="s">
        <v>53</v>
      </c>
      <c r="C30" s="90">
        <v>0.89680443877399629</v>
      </c>
      <c r="D30" s="90">
        <v>0.50099940404216026</v>
      </c>
    </row>
  </sheetData>
  <mergeCells count="8">
    <mergeCell ref="A27:A30"/>
    <mergeCell ref="A3:A4"/>
    <mergeCell ref="A6:A8"/>
    <mergeCell ref="A13:A14"/>
    <mergeCell ref="A17:A20"/>
    <mergeCell ref="A23:A24"/>
    <mergeCell ref="A25:A26"/>
    <mergeCell ref="A15:A16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84"/>
  <sheetViews>
    <sheetView zoomScaleNormal="100" workbookViewId="0">
      <pane ySplit="1" topLeftCell="A2" activePane="bottomLeft" state="frozen"/>
      <selection pane="bottomLeft"/>
    </sheetView>
  </sheetViews>
  <sheetFormatPr defaultColWidth="8.42578125" defaultRowHeight="15" x14ac:dyDescent="0.25"/>
  <cols>
    <col min="1" max="1" width="40.85546875" style="76" customWidth="1"/>
    <col min="2" max="2" width="17.42578125" style="76" bestFit="1" customWidth="1"/>
    <col min="3" max="3" width="19.42578125" style="76" customWidth="1"/>
    <col min="4" max="4" width="12.42578125" style="76" customWidth="1"/>
    <col min="5" max="5" width="13.7109375" style="76" customWidth="1"/>
    <col min="6" max="6" width="12.42578125" style="76" customWidth="1"/>
  </cols>
  <sheetData>
    <row r="1" spans="1:6" ht="31.5" customHeight="1" x14ac:dyDescent="0.25">
      <c r="A1" s="68" t="s">
        <v>277</v>
      </c>
      <c r="B1" s="68" t="s">
        <v>0</v>
      </c>
      <c r="C1" s="69" t="s">
        <v>271</v>
      </c>
      <c r="D1" s="69" t="s">
        <v>273</v>
      </c>
      <c r="E1" s="70" t="s">
        <v>311</v>
      </c>
      <c r="F1" s="70" t="s">
        <v>316</v>
      </c>
    </row>
    <row r="2" spans="1:6" ht="15" customHeight="1" x14ac:dyDescent="0.25">
      <c r="A2" s="71" t="s">
        <v>4</v>
      </c>
      <c r="B2" s="71" t="s">
        <v>5</v>
      </c>
      <c r="C2" s="86">
        <v>0.4753</v>
      </c>
      <c r="D2" s="7">
        <v>3.5256505355606329</v>
      </c>
      <c r="E2" s="1">
        <v>9.3229488809999879</v>
      </c>
      <c r="F2" s="72">
        <f>D2*E2</f>
        <v>32.869459715302007</v>
      </c>
    </row>
    <row r="3" spans="1:6" x14ac:dyDescent="0.25">
      <c r="A3" s="71" t="s">
        <v>15</v>
      </c>
      <c r="B3" s="71" t="s">
        <v>5</v>
      </c>
      <c r="C3" s="86">
        <v>2.8E-3</v>
      </c>
      <c r="D3" s="7">
        <v>2.0769664421564846E-2</v>
      </c>
      <c r="E3" s="1">
        <v>3.5062720140000039</v>
      </c>
      <c r="F3" s="72">
        <f>D3*E3</f>
        <v>7.2824093101504395E-2</v>
      </c>
    </row>
    <row r="4" spans="1:6" x14ac:dyDescent="0.25">
      <c r="A4" s="110" t="s">
        <v>5</v>
      </c>
      <c r="B4" s="111"/>
      <c r="C4" s="73">
        <f>SUM(C2:C3)</f>
        <v>0.47810000000000002</v>
      </c>
      <c r="D4" s="73">
        <f>SUM(D2:D3)</f>
        <v>3.5464201999821978</v>
      </c>
      <c r="E4" s="74"/>
      <c r="F4" s="74">
        <f>(F2+F3)/D4</f>
        <v>9.288883423506574</v>
      </c>
    </row>
    <row r="5" spans="1:6" x14ac:dyDescent="0.25">
      <c r="A5" s="71" t="s">
        <v>144</v>
      </c>
      <c r="B5" s="71" t="s">
        <v>145</v>
      </c>
      <c r="C5" s="86">
        <v>0.33879999999999999</v>
      </c>
      <c r="D5" s="7">
        <v>2.5131293950093463</v>
      </c>
      <c r="E5" s="1">
        <v>2.6518726960999999</v>
      </c>
      <c r="F5" s="75">
        <f>D5*E5</f>
        <v>6.664499224391597</v>
      </c>
    </row>
    <row r="6" spans="1:6" x14ac:dyDescent="0.25">
      <c r="A6" s="71" t="s">
        <v>146</v>
      </c>
      <c r="B6" s="71" t="s">
        <v>145</v>
      </c>
      <c r="C6" s="86">
        <v>0.56140000000000001</v>
      </c>
      <c r="D6" s="7">
        <v>4.1643177165237519</v>
      </c>
      <c r="E6" s="1">
        <v>3.1309848601999875</v>
      </c>
      <c r="F6" s="75">
        <f>D6*E6</f>
        <v>13.038415723498451</v>
      </c>
    </row>
    <row r="7" spans="1:6" x14ac:dyDescent="0.25">
      <c r="A7" s="110" t="s">
        <v>280</v>
      </c>
      <c r="B7" s="111"/>
      <c r="C7" s="73">
        <f>SUM(C5:C6)</f>
        <v>0.9002</v>
      </c>
      <c r="D7" s="73">
        <f>SUM(D5:D6)</f>
        <v>6.6774471115330982</v>
      </c>
      <c r="E7" s="74"/>
      <c r="F7" s="74">
        <f>(F5+F6)/D7</f>
        <v>2.9506658186569128</v>
      </c>
    </row>
    <row r="8" spans="1:6" x14ac:dyDescent="0.25">
      <c r="A8" s="71" t="s">
        <v>147</v>
      </c>
      <c r="B8" s="71" t="s">
        <v>148</v>
      </c>
      <c r="C8" s="86">
        <v>0.22520000000000001</v>
      </c>
      <c r="D8" s="7">
        <v>1.6704744384772869</v>
      </c>
      <c r="E8" s="1">
        <v>5.1924561802999989</v>
      </c>
      <c r="F8" s="75">
        <f>D8*E8</f>
        <v>8.6738653221045592</v>
      </c>
    </row>
    <row r="9" spans="1:6" x14ac:dyDescent="0.25">
      <c r="A9" s="110" t="s">
        <v>279</v>
      </c>
      <c r="B9" s="111"/>
      <c r="C9" s="73">
        <f>SUM(C8)</f>
        <v>0.22520000000000001</v>
      </c>
      <c r="D9" s="73">
        <f>SUM(D8)</f>
        <v>1.6704744384772869</v>
      </c>
      <c r="E9" s="74"/>
      <c r="F9" s="74">
        <f>F8/D8</f>
        <v>5.1924561802999989</v>
      </c>
    </row>
    <row r="10" spans="1:6" x14ac:dyDescent="0.25">
      <c r="A10" s="71" t="s">
        <v>64</v>
      </c>
      <c r="B10" s="71" t="s">
        <v>65</v>
      </c>
      <c r="C10" s="86">
        <v>1.8499999999999999E-2</v>
      </c>
      <c r="D10" s="7">
        <v>0.13722813992819632</v>
      </c>
      <c r="E10" s="1">
        <v>2.2039302899999882</v>
      </c>
      <c r="F10" s="75">
        <f>D10*E10</f>
        <v>0.30244125422810869</v>
      </c>
    </row>
    <row r="11" spans="1:6" x14ac:dyDescent="0.25">
      <c r="A11" s="71" t="s">
        <v>69</v>
      </c>
      <c r="B11" s="71" t="s">
        <v>65</v>
      </c>
      <c r="C11" s="86">
        <v>9.5299999999999996E-2</v>
      </c>
      <c r="D11" s="7">
        <v>0.70691036406254637</v>
      </c>
      <c r="E11" s="1">
        <v>11.505615199999994</v>
      </c>
      <c r="F11" s="75">
        <f>D11*E11</f>
        <v>8.1334386297955632</v>
      </c>
    </row>
    <row r="12" spans="1:6" x14ac:dyDescent="0.25">
      <c r="A12" s="71" t="s">
        <v>70</v>
      </c>
      <c r="B12" s="71" t="s">
        <v>65</v>
      </c>
      <c r="C12" s="86">
        <v>4.0000000000000001E-3</v>
      </c>
      <c r="D12" s="7">
        <v>2.9670949173664071E-2</v>
      </c>
      <c r="E12" s="1">
        <v>14.626262161599982</v>
      </c>
      <c r="F12" s="75">
        <f>D12*E12</f>
        <v>0.43397508119751904</v>
      </c>
    </row>
    <row r="13" spans="1:6" x14ac:dyDescent="0.25">
      <c r="A13" s="71" t="s">
        <v>71</v>
      </c>
      <c r="B13" s="71" t="s">
        <v>65</v>
      </c>
      <c r="C13" s="86">
        <v>0.14879999999999999</v>
      </c>
      <c r="D13" s="7">
        <v>1.1037593092603031</v>
      </c>
      <c r="E13" s="1">
        <v>26.595772060400023</v>
      </c>
      <c r="F13" s="75">
        <f>D13*E13</f>
        <v>29.355330998631597</v>
      </c>
    </row>
    <row r="14" spans="1:6" x14ac:dyDescent="0.25">
      <c r="A14" s="112" t="s">
        <v>65</v>
      </c>
      <c r="B14" s="113"/>
      <c r="C14" s="73">
        <f>SUM(C10:C13)</f>
        <v>0.2666</v>
      </c>
      <c r="D14" s="73">
        <f>SUM(D10:D13)</f>
        <v>1.9775687624247098</v>
      </c>
      <c r="E14" s="74"/>
      <c r="F14" s="74">
        <f>(F10+F11+F12+F13)/D14</f>
        <v>19.329383984091983</v>
      </c>
    </row>
    <row r="15" spans="1:6" x14ac:dyDescent="0.25">
      <c r="A15" s="71" t="s">
        <v>29</v>
      </c>
      <c r="B15" s="71" t="s">
        <v>30</v>
      </c>
      <c r="C15" s="86">
        <v>0.1462</v>
      </c>
      <c r="D15" s="7">
        <v>1.0844731922974216</v>
      </c>
      <c r="E15" s="1">
        <v>17.738714163500006</v>
      </c>
      <c r="F15" s="75">
        <f>D15*E15</f>
        <v>19.237159976142337</v>
      </c>
    </row>
    <row r="16" spans="1:6" x14ac:dyDescent="0.25">
      <c r="A16" s="112" t="s">
        <v>30</v>
      </c>
      <c r="B16" s="113"/>
      <c r="C16" s="73">
        <f>SUM(C15)</f>
        <v>0.1462</v>
      </c>
      <c r="D16" s="73">
        <f>SUM(D15)</f>
        <v>1.0844731922974216</v>
      </c>
      <c r="E16" s="74"/>
      <c r="F16" s="74">
        <f>F15/D16</f>
        <v>17.738714163500006</v>
      </c>
    </row>
    <row r="17" spans="1:6" x14ac:dyDescent="0.25">
      <c r="A17" s="78" t="s">
        <v>89</v>
      </c>
      <c r="B17" s="78" t="s">
        <v>90</v>
      </c>
      <c r="C17" s="86">
        <v>1.77E-2</v>
      </c>
      <c r="D17" s="7">
        <v>0.13129395009346351</v>
      </c>
      <c r="E17" s="1">
        <v>-5.743584938799998</v>
      </c>
      <c r="F17" s="75">
        <f t="shared" ref="F17:F33" si="0">D17*E17</f>
        <v>-0.75409795431237558</v>
      </c>
    </row>
    <row r="18" spans="1:6" x14ac:dyDescent="0.25">
      <c r="A18" s="78" t="s">
        <v>95</v>
      </c>
      <c r="B18" s="78" t="s">
        <v>90</v>
      </c>
      <c r="C18" s="86">
        <v>8.8000000000000005E-3</v>
      </c>
      <c r="D18" s="7">
        <v>6.527608818206096E-2</v>
      </c>
      <c r="E18" s="1">
        <v>-0.83144723620000605</v>
      </c>
      <c r="F18" s="75">
        <f t="shared" si="0"/>
        <v>-5.4273623108922461E-2</v>
      </c>
    </row>
    <row r="19" spans="1:6" x14ac:dyDescent="0.25">
      <c r="A19" s="78" t="s">
        <v>96</v>
      </c>
      <c r="B19" s="78" t="s">
        <v>90</v>
      </c>
      <c r="C19" s="86">
        <v>0.45140000000000002</v>
      </c>
      <c r="D19" s="7">
        <v>3.3483666142479898</v>
      </c>
      <c r="E19" s="1">
        <v>-2.1815286988000082</v>
      </c>
      <c r="F19" s="75">
        <f t="shared" si="0"/>
        <v>-7.3045578630858063</v>
      </c>
    </row>
    <row r="20" spans="1:6" x14ac:dyDescent="0.25">
      <c r="A20" s="78" t="s">
        <v>97</v>
      </c>
      <c r="B20" s="78" t="s">
        <v>90</v>
      </c>
      <c r="C20" s="86">
        <v>3.0200000000000001E-2</v>
      </c>
      <c r="D20" s="7">
        <v>0.2240156662611637</v>
      </c>
      <c r="E20" s="1">
        <v>-0.82851203650000116</v>
      </c>
      <c r="F20" s="75">
        <f t="shared" si="0"/>
        <v>-0.18559967586194134</v>
      </c>
    </row>
    <row r="21" spans="1:6" x14ac:dyDescent="0.25">
      <c r="A21" s="78" t="s">
        <v>98</v>
      </c>
      <c r="B21" s="78" t="s">
        <v>90</v>
      </c>
      <c r="C21" s="86">
        <v>0.30459999999999998</v>
      </c>
      <c r="D21" s="7">
        <v>2.2594427795745187</v>
      </c>
      <c r="E21" s="1">
        <v>-1.2380790800000199</v>
      </c>
      <c r="F21" s="75">
        <f t="shared" si="0"/>
        <v>-2.7973688378483077</v>
      </c>
    </row>
    <row r="22" spans="1:6" x14ac:dyDescent="0.25">
      <c r="A22" s="78" t="s">
        <v>99</v>
      </c>
      <c r="B22" s="78" t="s">
        <v>90</v>
      </c>
      <c r="C22" s="86">
        <v>0.36049999999999999</v>
      </c>
      <c r="D22" s="7">
        <v>2.6740942942764736</v>
      </c>
      <c r="E22" s="1">
        <v>-1.0742706976000136</v>
      </c>
      <c r="F22" s="75">
        <f t="shared" si="0"/>
        <v>-2.8727011429606035</v>
      </c>
    </row>
    <row r="23" spans="1:6" x14ac:dyDescent="0.25">
      <c r="A23" s="78" t="s">
        <v>100</v>
      </c>
      <c r="B23" s="78" t="s">
        <v>90</v>
      </c>
      <c r="C23" s="86">
        <v>0.16839999999999999</v>
      </c>
      <c r="D23" s="7">
        <v>1.249146960211257</v>
      </c>
      <c r="E23" s="1">
        <v>-0.71646502599999451</v>
      </c>
      <c r="F23" s="75">
        <f t="shared" si="0"/>
        <v>-0.89497010932557242</v>
      </c>
    </row>
    <row r="24" spans="1:6" x14ac:dyDescent="0.25">
      <c r="A24" s="78" t="s">
        <v>101</v>
      </c>
      <c r="B24" s="78" t="s">
        <v>90</v>
      </c>
      <c r="C24" s="86">
        <v>8.2000000000000007E-3</v>
      </c>
      <c r="D24" s="7">
        <v>6.082544580601134E-2</v>
      </c>
      <c r="E24" s="1">
        <v>-1.632564811999984</v>
      </c>
      <c r="F24" s="75">
        <f t="shared" si="0"/>
        <v>-9.9301482497106117E-2</v>
      </c>
    </row>
    <row r="25" spans="1:6" x14ac:dyDescent="0.25">
      <c r="A25" s="78" t="s">
        <v>102</v>
      </c>
      <c r="B25" s="78" t="s">
        <v>90</v>
      </c>
      <c r="C25" s="86">
        <v>6.8599999999999994E-2</v>
      </c>
      <c r="D25" s="7">
        <v>0.50885677832833875</v>
      </c>
      <c r="E25" s="1">
        <v>-0.55999963000000719</v>
      </c>
      <c r="F25" s="75">
        <f t="shared" si="0"/>
        <v>-0.28495960758686539</v>
      </c>
    </row>
    <row r="26" spans="1:6" x14ac:dyDescent="0.25">
      <c r="A26" s="78" t="s">
        <v>103</v>
      </c>
      <c r="B26" s="78" t="s">
        <v>90</v>
      </c>
      <c r="C26" s="86">
        <v>0.1368</v>
      </c>
      <c r="D26" s="7">
        <v>1.0147464617393112</v>
      </c>
      <c r="E26" s="1">
        <v>-1.2878087859999994</v>
      </c>
      <c r="F26" s="75">
        <f t="shared" si="0"/>
        <v>-1.306799408990297</v>
      </c>
    </row>
    <row r="27" spans="1:6" x14ac:dyDescent="0.25">
      <c r="A27" s="78" t="s">
        <v>104</v>
      </c>
      <c r="B27" s="78" t="s">
        <v>90</v>
      </c>
      <c r="C27" s="86">
        <v>0.1061</v>
      </c>
      <c r="D27" s="7">
        <v>0.78702192683143946</v>
      </c>
      <c r="E27" s="1">
        <v>-1.0941865984000145</v>
      </c>
      <c r="F27" s="75">
        <f t="shared" si="0"/>
        <v>-0.86114884498591782</v>
      </c>
    </row>
    <row r="28" spans="1:6" x14ac:dyDescent="0.25">
      <c r="A28" s="78" t="s">
        <v>105</v>
      </c>
      <c r="B28" s="78" t="s">
        <v>90</v>
      </c>
      <c r="C28" s="86">
        <v>0.25159999999999999</v>
      </c>
      <c r="D28" s="7">
        <v>1.8663027030234698</v>
      </c>
      <c r="E28" s="1">
        <v>-1.5227926515999997</v>
      </c>
      <c r="F28" s="75">
        <f t="shared" si="0"/>
        <v>-2.8419920418253564</v>
      </c>
    </row>
    <row r="29" spans="1:6" x14ac:dyDescent="0.25">
      <c r="A29" s="78" t="s">
        <v>106</v>
      </c>
      <c r="B29" s="78" t="s">
        <v>90</v>
      </c>
      <c r="C29" s="86">
        <v>1.35E-2</v>
      </c>
      <c r="D29" s="7">
        <v>0.10013945346111623</v>
      </c>
      <c r="E29" s="1">
        <v>-1.6058834759000149</v>
      </c>
      <c r="F29" s="75">
        <f t="shared" si="0"/>
        <v>-0.16081229359886512</v>
      </c>
    </row>
    <row r="30" spans="1:6" x14ac:dyDescent="0.25">
      <c r="A30" s="78" t="s">
        <v>107</v>
      </c>
      <c r="B30" s="78" t="s">
        <v>90</v>
      </c>
      <c r="C30" s="86">
        <v>3.7699999999999997E-2</v>
      </c>
      <c r="D30" s="7">
        <v>0.27964869596178382</v>
      </c>
      <c r="E30" s="1">
        <v>-0.25148573199999191</v>
      </c>
      <c r="F30" s="75">
        <f t="shared" si="0"/>
        <v>-7.0327657006792388E-2</v>
      </c>
    </row>
    <row r="31" spans="1:6" x14ac:dyDescent="0.25">
      <c r="A31" s="78" t="s">
        <v>108</v>
      </c>
      <c r="B31" s="78" t="s">
        <v>90</v>
      </c>
      <c r="C31" s="86">
        <v>0.32290000000000002</v>
      </c>
      <c r="D31" s="7">
        <v>2.395187372044032</v>
      </c>
      <c r="E31" s="1">
        <v>-1.3189506144000092</v>
      </c>
      <c r="F31" s="75">
        <f t="shared" si="0"/>
        <v>-3.1591338559606195</v>
      </c>
    </row>
    <row r="32" spans="1:6" x14ac:dyDescent="0.25">
      <c r="A32" s="78" t="s">
        <v>109</v>
      </c>
      <c r="B32" s="78" t="s">
        <v>90</v>
      </c>
      <c r="C32" s="86">
        <v>3.9600000000000003E-2</v>
      </c>
      <c r="D32" s="7">
        <v>0.29374239681927428</v>
      </c>
      <c r="E32" s="1">
        <v>-0.32777344000000141</v>
      </c>
      <c r="F32" s="75">
        <f t="shared" si="0"/>
        <v>-9.628095587929901E-2</v>
      </c>
    </row>
    <row r="33" spans="1:6" x14ac:dyDescent="0.25">
      <c r="A33" s="78" t="s">
        <v>141</v>
      </c>
      <c r="B33" s="78" t="s">
        <v>90</v>
      </c>
      <c r="C33" s="86">
        <v>0.10630000000000001</v>
      </c>
      <c r="D33" s="7">
        <v>0.78850547429012252</v>
      </c>
      <c r="E33" s="1">
        <v>-1.8638733279999826</v>
      </c>
      <c r="F33" s="75">
        <f t="shared" si="0"/>
        <v>-1.4696743225113353</v>
      </c>
    </row>
    <row r="34" spans="1:6" x14ac:dyDescent="0.25">
      <c r="A34" s="110" t="s">
        <v>281</v>
      </c>
      <c r="B34" s="111"/>
      <c r="C34" s="73">
        <f>SUM(C17:C33)</f>
        <v>2.4329000000000005</v>
      </c>
      <c r="D34" s="73">
        <f>SUM(D17:D33)</f>
        <v>18.046613061151827</v>
      </c>
      <c r="E34" s="74"/>
      <c r="F34" s="74">
        <f>(F17+F18+F19+F20+F21+F22+F23+F24+F25+F26+F27+F28+F29+F30+F31+F32+F33)/D34</f>
        <v>-1.3971596549395235</v>
      </c>
    </row>
    <row r="35" spans="1:6" x14ac:dyDescent="0.25">
      <c r="A35" s="78" t="s">
        <v>48</v>
      </c>
      <c r="B35" s="78" t="s">
        <v>49</v>
      </c>
      <c r="C35" s="86">
        <v>0.18160000000000001</v>
      </c>
      <c r="D35" s="7">
        <v>1.3470610924843487</v>
      </c>
      <c r="E35" s="1">
        <v>-1.7384132844000106</v>
      </c>
      <c r="F35" s="75">
        <f>D35*E35</f>
        <v>-2.3417488980731829</v>
      </c>
    </row>
    <row r="36" spans="1:6" x14ac:dyDescent="0.25">
      <c r="A36" s="110" t="s">
        <v>282</v>
      </c>
      <c r="B36" s="111"/>
      <c r="C36" s="73">
        <f>SUM(C35)</f>
        <v>0.18160000000000001</v>
      </c>
      <c r="D36" s="73">
        <f>SUM(D35)</f>
        <v>1.3470610924843487</v>
      </c>
      <c r="E36" s="74"/>
      <c r="F36" s="74">
        <f>F35/D36</f>
        <v>-1.7384132844000104</v>
      </c>
    </row>
    <row r="37" spans="1:6" x14ac:dyDescent="0.25">
      <c r="A37" s="78" t="s">
        <v>175</v>
      </c>
      <c r="B37" s="78" t="s">
        <v>176</v>
      </c>
      <c r="C37" s="86">
        <v>0.28389999999999999</v>
      </c>
      <c r="D37" s="7">
        <v>2.1058956176008068</v>
      </c>
      <c r="E37" s="1">
        <v>2.1026061439999921</v>
      </c>
      <c r="F37" s="75">
        <f>D37*E37</f>
        <v>4.4278690641901139</v>
      </c>
    </row>
    <row r="38" spans="1:6" x14ac:dyDescent="0.25">
      <c r="A38" s="78" t="s">
        <v>177</v>
      </c>
      <c r="B38" s="78" t="s">
        <v>176</v>
      </c>
      <c r="C38" s="86">
        <v>8.0999999999999996E-3</v>
      </c>
      <c r="D38" s="7">
        <v>6.0083672076669731E-2</v>
      </c>
      <c r="E38" s="1">
        <v>3.3535607551999931</v>
      </c>
      <c r="F38" s="75">
        <f>D38*E38</f>
        <v>0.20149424470462529</v>
      </c>
    </row>
    <row r="39" spans="1:6" x14ac:dyDescent="0.25">
      <c r="A39" s="110" t="s">
        <v>176</v>
      </c>
      <c r="B39" s="111"/>
      <c r="C39" s="73">
        <f>SUM(C37:C38)</f>
        <v>0.29199999999999998</v>
      </c>
      <c r="D39" s="73">
        <f>SUM(D37:D38)</f>
        <v>2.1659792896774763</v>
      </c>
      <c r="E39" s="74"/>
      <c r="F39" s="74">
        <f>(F37+F38)/D39</f>
        <v>2.1373072821873893</v>
      </c>
    </row>
    <row r="40" spans="1:6" x14ac:dyDescent="0.25">
      <c r="A40" s="78" t="s">
        <v>38</v>
      </c>
      <c r="B40" s="78" t="s">
        <v>39</v>
      </c>
      <c r="C40" s="86">
        <v>0.1027</v>
      </c>
      <c r="D40" s="7">
        <v>0.7618016200338249</v>
      </c>
      <c r="E40" s="1">
        <v>15.92874400940002</v>
      </c>
      <c r="F40" s="75">
        <f>D40*E40</f>
        <v>12.134542991465018</v>
      </c>
    </row>
    <row r="41" spans="1:6" x14ac:dyDescent="0.25">
      <c r="A41" s="110" t="s">
        <v>39</v>
      </c>
      <c r="B41" s="111"/>
      <c r="C41" s="73">
        <f>SUM(C40)</f>
        <v>0.1027</v>
      </c>
      <c r="D41" s="73">
        <f>SUM(D40)</f>
        <v>0.7618016200338249</v>
      </c>
      <c r="E41" s="74"/>
      <c r="F41" s="74">
        <f>F40/D41</f>
        <v>15.92874400940002</v>
      </c>
    </row>
    <row r="42" spans="1:6" x14ac:dyDescent="0.25">
      <c r="A42" s="78" t="s">
        <v>167</v>
      </c>
      <c r="B42" s="78" t="s">
        <v>168</v>
      </c>
      <c r="C42" s="86">
        <v>0.17760000000000001</v>
      </c>
      <c r="D42" s="7">
        <v>1.3173901433106845</v>
      </c>
      <c r="E42" s="1">
        <v>-1.048226139999997</v>
      </c>
      <c r="F42" s="75">
        <f>D42*E42</f>
        <v>-1.3809227847966017</v>
      </c>
    </row>
    <row r="43" spans="1:6" x14ac:dyDescent="0.25">
      <c r="A43" s="78" t="s">
        <v>170</v>
      </c>
      <c r="B43" s="78" t="s">
        <v>168</v>
      </c>
      <c r="C43" s="86">
        <v>9.0200000000000002E-2</v>
      </c>
      <c r="D43" s="7">
        <v>0.6690799038661247</v>
      </c>
      <c r="E43" s="1">
        <v>-2.4418219137999984</v>
      </c>
      <c r="F43" s="75">
        <f>D43*E43</f>
        <v>-1.6337739713434996</v>
      </c>
    </row>
    <row r="44" spans="1:6" x14ac:dyDescent="0.25">
      <c r="A44" s="110" t="s">
        <v>168</v>
      </c>
      <c r="B44" s="111"/>
      <c r="C44" s="73">
        <f>SUM(C42:C43)</f>
        <v>0.26780000000000004</v>
      </c>
      <c r="D44" s="73">
        <f>SUM(D42:D43)</f>
        <v>1.9864700471768093</v>
      </c>
      <c r="E44" s="74"/>
      <c r="F44" s="74">
        <f>(F42+F43)/D44</f>
        <v>-1.5176150077996988</v>
      </c>
    </row>
    <row r="45" spans="1:6" x14ac:dyDescent="0.25">
      <c r="A45" s="78" t="s">
        <v>42</v>
      </c>
      <c r="B45" s="78" t="s">
        <v>43</v>
      </c>
      <c r="C45" s="86">
        <v>8.7999999999999995E-2</v>
      </c>
      <c r="D45" s="7">
        <v>0.65276088182060943</v>
      </c>
      <c r="E45" s="1">
        <v>2.5389510860000115</v>
      </c>
      <c r="F45" s="75">
        <f>D45*E45</f>
        <v>1.6573279497967615</v>
      </c>
    </row>
    <row r="46" spans="1:6" x14ac:dyDescent="0.25">
      <c r="A46" s="78" t="s">
        <v>45</v>
      </c>
      <c r="B46" s="78" t="s">
        <v>43</v>
      </c>
      <c r="C46" s="86">
        <v>9.2700000000000005E-2</v>
      </c>
      <c r="D46" s="7">
        <v>0.68762424709966485</v>
      </c>
      <c r="E46" s="1">
        <v>0.37935634020001885</v>
      </c>
      <c r="F46" s="75">
        <f>D46*E46</f>
        <v>0.26085461781252228</v>
      </c>
    </row>
    <row r="47" spans="1:6" x14ac:dyDescent="0.25">
      <c r="A47" s="78" t="s">
        <v>54</v>
      </c>
      <c r="B47" s="78" t="s">
        <v>43</v>
      </c>
      <c r="C47" s="86">
        <v>5.0000000000000001E-4</v>
      </c>
      <c r="D47" s="7">
        <v>3.7088686467080089E-3</v>
      </c>
      <c r="E47" s="1">
        <v>4.0873705344000086</v>
      </c>
      <c r="F47" s="75">
        <f>D47*E47</f>
        <v>1.5159520422514351E-2</v>
      </c>
    </row>
    <row r="48" spans="1:6" x14ac:dyDescent="0.25">
      <c r="A48" s="110" t="s">
        <v>283</v>
      </c>
      <c r="B48" s="111"/>
      <c r="C48" s="73">
        <f>SUM(C45:C47)</f>
        <v>0.1812</v>
      </c>
      <c r="D48" s="73">
        <f>SUM(D45:D47)</f>
        <v>1.3440939975669823</v>
      </c>
      <c r="E48" s="74"/>
      <c r="F48" s="74">
        <f>(F45+F46+F47)/D48</f>
        <v>1.4383979777689997</v>
      </c>
    </row>
    <row r="49" spans="1:6" x14ac:dyDescent="0.25">
      <c r="A49" s="78" t="s">
        <v>7</v>
      </c>
      <c r="B49" s="78" t="s">
        <v>8</v>
      </c>
      <c r="C49" s="86">
        <v>1.1599999999999999E-2</v>
      </c>
      <c r="D49" s="7">
        <v>8.6045752603625791E-2</v>
      </c>
      <c r="E49" s="1">
        <v>9.4895315756000116</v>
      </c>
      <c r="F49" s="75">
        <f>D49*E49</f>
        <v>0.81653388627837387</v>
      </c>
    </row>
    <row r="50" spans="1:6" x14ac:dyDescent="0.25">
      <c r="A50" s="78" t="s">
        <v>9</v>
      </c>
      <c r="B50" s="78" t="s">
        <v>8</v>
      </c>
      <c r="C50" s="86">
        <v>4.8599999999999997E-2</v>
      </c>
      <c r="D50" s="7">
        <v>0.36050203246001838</v>
      </c>
      <c r="E50" s="1">
        <v>14.699319340599985</v>
      </c>
      <c r="F50" s="75">
        <f>D50*E50</f>
        <v>5.2991344980651514</v>
      </c>
    </row>
    <row r="51" spans="1:6" x14ac:dyDescent="0.25">
      <c r="A51" s="78" t="s">
        <v>10</v>
      </c>
      <c r="B51" s="78" t="s">
        <v>8</v>
      </c>
      <c r="C51" s="86">
        <v>1.21E-2</v>
      </c>
      <c r="D51" s="7">
        <v>8.9754621250333802E-2</v>
      </c>
      <c r="E51" s="1">
        <v>18.376034218000001</v>
      </c>
      <c r="F51" s="75">
        <f>D51*E51</f>
        <v>1.649333991319764</v>
      </c>
    </row>
    <row r="52" spans="1:6" x14ac:dyDescent="0.25">
      <c r="A52" s="78" t="s">
        <v>11</v>
      </c>
      <c r="B52" s="78" t="s">
        <v>8</v>
      </c>
      <c r="C52" s="86">
        <v>0.13500000000000001</v>
      </c>
      <c r="D52" s="7">
        <v>1.0013945346111623</v>
      </c>
      <c r="E52" s="1">
        <v>16.160831962000003</v>
      </c>
      <c r="F52" s="75">
        <f>D52*E52</f>
        <v>16.183368801516192</v>
      </c>
    </row>
    <row r="53" spans="1:6" x14ac:dyDescent="0.25">
      <c r="A53" s="110" t="s">
        <v>8</v>
      </c>
      <c r="B53" s="111"/>
      <c r="C53" s="73">
        <f>SUM(C49:C52)</f>
        <v>0.20730000000000001</v>
      </c>
      <c r="D53" s="73">
        <f>SUM(D49:D52)</f>
        <v>1.5376969409251404</v>
      </c>
      <c r="E53" s="74"/>
      <c r="F53" s="74">
        <f>(F49+F50+F51+F52)/D53</f>
        <v>15.574181452667245</v>
      </c>
    </row>
    <row r="54" spans="1:6" x14ac:dyDescent="0.25">
      <c r="A54" s="78" t="s">
        <v>66</v>
      </c>
      <c r="B54" s="78" t="s">
        <v>67</v>
      </c>
      <c r="C54" s="86">
        <v>1.78E-2</v>
      </c>
      <c r="D54" s="7">
        <v>0.1320357238228051</v>
      </c>
      <c r="E54" s="1">
        <v>12.640414575500003</v>
      </c>
      <c r="F54" s="75">
        <f t="shared" ref="F54:F71" si="1">D54*E54</f>
        <v>1.6689862878964785</v>
      </c>
    </row>
    <row r="55" spans="1:6" x14ac:dyDescent="0.25">
      <c r="A55" s="78" t="s">
        <v>68</v>
      </c>
      <c r="B55" s="78" t="s">
        <v>67</v>
      </c>
      <c r="C55" s="86">
        <v>1.6999999999999999E-3</v>
      </c>
      <c r="D55" s="7">
        <v>1.2610153398807229E-2</v>
      </c>
      <c r="E55" s="1">
        <v>1.4619187200000141</v>
      </c>
      <c r="F55" s="75">
        <f t="shared" si="1"/>
        <v>1.8435019315788091E-2</v>
      </c>
    </row>
    <row r="56" spans="1:6" x14ac:dyDescent="0.25">
      <c r="A56" s="78" t="s">
        <v>76</v>
      </c>
      <c r="B56" s="78" t="s">
        <v>67</v>
      </c>
      <c r="C56" s="86">
        <v>0.13439999999999999</v>
      </c>
      <c r="D56" s="7">
        <v>0.99694389223511271</v>
      </c>
      <c r="E56" s="1">
        <v>2.9334157207999993</v>
      </c>
      <c r="F56" s="75">
        <f t="shared" si="1"/>
        <v>2.9244508862380201</v>
      </c>
    </row>
    <row r="57" spans="1:6" x14ac:dyDescent="0.25">
      <c r="A57" s="78" t="s">
        <v>77</v>
      </c>
      <c r="B57" s="78" t="s">
        <v>67</v>
      </c>
      <c r="C57" s="86">
        <v>7.51E-2</v>
      </c>
      <c r="D57" s="7">
        <v>0.55707207073554288</v>
      </c>
      <c r="E57" s="1">
        <v>1.9448990000000066</v>
      </c>
      <c r="F57" s="75">
        <f t="shared" si="1"/>
        <v>1.0834489133014902</v>
      </c>
    </row>
    <row r="58" spans="1:6" x14ac:dyDescent="0.25">
      <c r="A58" s="78" t="s">
        <v>78</v>
      </c>
      <c r="B58" s="78" t="s">
        <v>67</v>
      </c>
      <c r="C58" s="86">
        <v>4.7199999999999999E-2</v>
      </c>
      <c r="D58" s="7">
        <v>0.35011720024923598</v>
      </c>
      <c r="E58" s="1">
        <v>47.395492518500021</v>
      </c>
      <c r="F58" s="75">
        <f t="shared" si="1"/>
        <v>16.593977145010836</v>
      </c>
    </row>
    <row r="59" spans="1:6" x14ac:dyDescent="0.25">
      <c r="A59" s="78" t="s">
        <v>79</v>
      </c>
      <c r="B59" s="78" t="s">
        <v>67</v>
      </c>
      <c r="C59" s="86">
        <v>7.7000000000000002E-3</v>
      </c>
      <c r="D59" s="7">
        <v>5.7116577159303329E-2</v>
      </c>
      <c r="E59" s="1">
        <v>-8.9363631396000045</v>
      </c>
      <c r="F59" s="75">
        <f t="shared" si="1"/>
        <v>-0.5104144747865178</v>
      </c>
    </row>
    <row r="60" spans="1:6" x14ac:dyDescent="0.25">
      <c r="A60" s="78" t="s">
        <v>80</v>
      </c>
      <c r="B60" s="78" t="s">
        <v>67</v>
      </c>
      <c r="C60" s="86">
        <v>2.87E-2</v>
      </c>
      <c r="D60" s="7">
        <v>0.21288906032103966</v>
      </c>
      <c r="E60" s="1">
        <v>-1.5482262734000187</v>
      </c>
      <c r="F60" s="75">
        <f t="shared" si="1"/>
        <v>-0.32960043650847504</v>
      </c>
    </row>
    <row r="61" spans="1:6" x14ac:dyDescent="0.25">
      <c r="A61" s="78" t="s">
        <v>81</v>
      </c>
      <c r="B61" s="78" t="s">
        <v>67</v>
      </c>
      <c r="C61" s="86">
        <v>1.43E-2</v>
      </c>
      <c r="D61" s="7">
        <v>0.10607364329584903</v>
      </c>
      <c r="E61" s="1">
        <v>7.6726261820000161</v>
      </c>
      <c r="F61" s="75">
        <f t="shared" si="1"/>
        <v>0.8138634127718618</v>
      </c>
    </row>
    <row r="62" spans="1:6" x14ac:dyDescent="0.25">
      <c r="A62" s="78" t="s">
        <v>82</v>
      </c>
      <c r="B62" s="78" t="s">
        <v>67</v>
      </c>
      <c r="C62" s="86">
        <v>1.9400000000000001E-2</v>
      </c>
      <c r="D62" s="7">
        <v>0.14390410349227073</v>
      </c>
      <c r="E62" s="1">
        <v>-3.1294863939999971</v>
      </c>
      <c r="F62" s="75">
        <f t="shared" si="1"/>
        <v>-0.45034593391982869</v>
      </c>
    </row>
    <row r="63" spans="1:6" x14ac:dyDescent="0.25">
      <c r="A63" s="78" t="s">
        <v>84</v>
      </c>
      <c r="B63" s="78" t="s">
        <v>67</v>
      </c>
      <c r="C63" s="86">
        <v>7.5300000000000006E-2</v>
      </c>
      <c r="D63" s="7">
        <v>0.55855561819422606</v>
      </c>
      <c r="E63" s="1">
        <v>7.7089917200000144</v>
      </c>
      <c r="F63" s="75">
        <f t="shared" si="1"/>
        <v>4.3059006358187784</v>
      </c>
    </row>
    <row r="64" spans="1:6" x14ac:dyDescent="0.25">
      <c r="A64" s="78" t="s">
        <v>86</v>
      </c>
      <c r="B64" s="78" t="s">
        <v>67</v>
      </c>
      <c r="C64" s="86">
        <v>7.1000000000000004E-3</v>
      </c>
      <c r="D64" s="7">
        <v>5.2665934783253723E-2</v>
      </c>
      <c r="E64" s="1">
        <v>3.5503522831999987</v>
      </c>
      <c r="F64" s="75">
        <f t="shared" si="1"/>
        <v>0.18698262180458708</v>
      </c>
    </row>
    <row r="65" spans="1:6" x14ac:dyDescent="0.25">
      <c r="A65" s="78" t="s">
        <v>87</v>
      </c>
      <c r="B65" s="78" t="s">
        <v>67</v>
      </c>
      <c r="C65" s="86">
        <v>5.0000000000000001E-3</v>
      </c>
      <c r="D65" s="7">
        <v>3.7088686467080086E-2</v>
      </c>
      <c r="E65" s="1">
        <v>7.680553673599988</v>
      </c>
      <c r="F65" s="75">
        <f t="shared" si="1"/>
        <v>0.28486164709373013</v>
      </c>
    </row>
    <row r="66" spans="1:6" x14ac:dyDescent="0.25">
      <c r="A66" s="78" t="s">
        <v>172</v>
      </c>
      <c r="B66" s="78" t="s">
        <v>67</v>
      </c>
      <c r="C66" s="86">
        <v>0.12620000000000001</v>
      </c>
      <c r="D66" s="7">
        <v>0.93611844642910136</v>
      </c>
      <c r="E66" s="1">
        <v>2.0568257643999885</v>
      </c>
      <c r="F66" s="75">
        <f t="shared" si="1"/>
        <v>1.9254325391454661</v>
      </c>
    </row>
    <row r="67" spans="1:6" x14ac:dyDescent="0.25">
      <c r="A67" s="78" t="s">
        <v>173</v>
      </c>
      <c r="B67" s="78" t="s">
        <v>67</v>
      </c>
      <c r="C67" s="86">
        <v>1.32E-2</v>
      </c>
      <c r="D67" s="7">
        <v>9.7914132273091425E-2</v>
      </c>
      <c r="E67" s="1">
        <v>3.8402970109999757</v>
      </c>
      <c r="F67" s="75">
        <f t="shared" si="1"/>
        <v>0.37601934950300925</v>
      </c>
    </row>
    <row r="68" spans="1:6" x14ac:dyDescent="0.25">
      <c r="A68" s="78" t="s">
        <v>174</v>
      </c>
      <c r="B68" s="78" t="s">
        <v>67</v>
      </c>
      <c r="C68" s="86">
        <v>5.21E-2</v>
      </c>
      <c r="D68" s="7">
        <v>0.38646411298697447</v>
      </c>
      <c r="E68" s="1">
        <v>48.403795327999973</v>
      </c>
      <c r="F68" s="75">
        <f t="shared" si="1"/>
        <v>18.706329826638569</v>
      </c>
    </row>
    <row r="69" spans="1:6" x14ac:dyDescent="0.25">
      <c r="A69" s="78" t="s">
        <v>181</v>
      </c>
      <c r="B69" s="78" t="s">
        <v>67</v>
      </c>
      <c r="C69" s="86">
        <v>6.7799999999999999E-2</v>
      </c>
      <c r="D69" s="7">
        <v>0.50292258849360594</v>
      </c>
      <c r="E69" s="1">
        <v>1.7281372838000095</v>
      </c>
      <c r="F69" s="75">
        <f t="shared" si="1"/>
        <v>0.86911927604101014</v>
      </c>
    </row>
    <row r="70" spans="1:6" x14ac:dyDescent="0.25">
      <c r="A70" s="78" t="s">
        <v>196</v>
      </c>
      <c r="B70" s="78" t="s">
        <v>67</v>
      </c>
      <c r="C70" s="86">
        <v>2E-3</v>
      </c>
      <c r="D70" s="7">
        <v>1.4835474586832036E-2</v>
      </c>
      <c r="E70" s="1">
        <v>-1.5726377318000004</v>
      </c>
      <c r="F70" s="75">
        <f t="shared" si="1"/>
        <v>-2.3330827104412082E-2</v>
      </c>
    </row>
    <row r="71" spans="1:6" x14ac:dyDescent="0.25">
      <c r="A71" s="78" t="s">
        <v>204</v>
      </c>
      <c r="B71" s="78" t="s">
        <v>67</v>
      </c>
      <c r="C71" s="86">
        <v>1.6500000000000001E-2</v>
      </c>
      <c r="D71" s="7">
        <v>0.12239266534136428</v>
      </c>
      <c r="E71" s="1">
        <v>1.0852472960000057</v>
      </c>
      <c r="F71" s="75">
        <f t="shared" si="1"/>
        <v>0.1328263091119492</v>
      </c>
    </row>
    <row r="72" spans="1:6" x14ac:dyDescent="0.25">
      <c r="A72" s="110" t="s">
        <v>67</v>
      </c>
      <c r="B72" s="111"/>
      <c r="C72" s="73">
        <f>SUM(C54:C71)</f>
        <v>0.71149999999999991</v>
      </c>
      <c r="D72" s="73">
        <f>SUM(D54:D71)</f>
        <v>5.2777200842654963</v>
      </c>
      <c r="E72" s="74"/>
      <c r="F72" s="74">
        <f>(F54+F55+F56+F57+F58+F59+F60+F61+F62+F63+F64+F65+F66+F67+F68+F69+F70+F71)/D72</f>
        <v>9.2041528201154748</v>
      </c>
    </row>
    <row r="73" spans="1:6" x14ac:dyDescent="0.25">
      <c r="A73" s="78" t="s">
        <v>27</v>
      </c>
      <c r="B73" s="78" t="s">
        <v>28</v>
      </c>
      <c r="C73" s="86">
        <v>2.07E-2</v>
      </c>
      <c r="D73" s="7">
        <v>0.15354716197371154</v>
      </c>
      <c r="E73" s="1">
        <v>13.5572652404</v>
      </c>
      <c r="F73" s="75">
        <f t="shared" ref="F73:F92" si="2">D73*E73</f>
        <v>2.0816796017882679</v>
      </c>
    </row>
    <row r="74" spans="1:6" x14ac:dyDescent="0.25">
      <c r="A74" s="78" t="s">
        <v>31</v>
      </c>
      <c r="B74" s="78" t="s">
        <v>28</v>
      </c>
      <c r="C74" s="86">
        <v>1.9E-3</v>
      </c>
      <c r="D74" s="7">
        <v>1.4093700857490432E-2</v>
      </c>
      <c r="E74" s="1">
        <v>6.7851781567999865</v>
      </c>
      <c r="F74" s="75">
        <f t="shared" si="2"/>
        <v>9.5628271206717311E-2</v>
      </c>
    </row>
    <row r="75" spans="1:6" x14ac:dyDescent="0.25">
      <c r="A75" s="78" t="s">
        <v>33</v>
      </c>
      <c r="B75" s="78" t="s">
        <v>28</v>
      </c>
      <c r="C75" s="86">
        <v>6.1999999999999998E-3</v>
      </c>
      <c r="D75" s="7">
        <v>4.5989971219179297E-2</v>
      </c>
      <c r="E75" s="1">
        <v>-2.2689505000101917E-3</v>
      </c>
      <c r="F75" s="75">
        <f t="shared" si="2"/>
        <v>-1.0434896819321119E-4</v>
      </c>
    </row>
    <row r="76" spans="1:6" x14ac:dyDescent="0.25">
      <c r="A76" s="78" t="s">
        <v>34</v>
      </c>
      <c r="B76" s="78" t="s">
        <v>28</v>
      </c>
      <c r="C76" s="86">
        <v>2.5999999999999999E-3</v>
      </c>
      <c r="D76" s="7">
        <v>1.9286116962881641E-2</v>
      </c>
      <c r="E76" s="1">
        <v>-24.209000531200005</v>
      </c>
      <c r="F76" s="75">
        <f t="shared" si="2"/>
        <v>-0.46689761579918709</v>
      </c>
    </row>
    <row r="77" spans="1:6" x14ac:dyDescent="0.25">
      <c r="A77" s="78" t="s">
        <v>35</v>
      </c>
      <c r="B77" s="78" t="s">
        <v>28</v>
      </c>
      <c r="C77" s="86">
        <v>1.34E-2</v>
      </c>
      <c r="D77" s="7">
        <v>9.939767973177463E-2</v>
      </c>
      <c r="E77" s="1">
        <v>-1.312489916399997</v>
      </c>
      <c r="F77" s="75">
        <f t="shared" si="2"/>
        <v>-0.13045845236151057</v>
      </c>
    </row>
    <row r="78" spans="1:6" x14ac:dyDescent="0.25">
      <c r="A78" s="78" t="s">
        <v>40</v>
      </c>
      <c r="B78" s="78" t="s">
        <v>28</v>
      </c>
      <c r="C78" s="86">
        <v>4.1099999999999998E-2</v>
      </c>
      <c r="D78" s="7">
        <v>0.30486900275939827</v>
      </c>
      <c r="E78" s="1">
        <v>45.068456970499994</v>
      </c>
      <c r="F78" s="75">
        <f t="shared" si="2"/>
        <v>13.739975532501186</v>
      </c>
    </row>
    <row r="79" spans="1:6" x14ac:dyDescent="0.25">
      <c r="A79" s="78" t="s">
        <v>56</v>
      </c>
      <c r="B79" s="78" t="s">
        <v>28</v>
      </c>
      <c r="C79" s="86">
        <v>8.0299999999999996E-2</v>
      </c>
      <c r="D79" s="7">
        <v>0.59564430466130613</v>
      </c>
      <c r="E79" s="1">
        <v>5.0661411800000167</v>
      </c>
      <c r="F79" s="75">
        <f t="shared" si="2"/>
        <v>3.017618140477119</v>
      </c>
    </row>
    <row r="80" spans="1:6" x14ac:dyDescent="0.25">
      <c r="A80" s="78" t="s">
        <v>57</v>
      </c>
      <c r="B80" s="78" t="s">
        <v>28</v>
      </c>
      <c r="C80" s="86">
        <v>7.6E-3</v>
      </c>
      <c r="D80" s="7">
        <v>5.6374803429961727E-2</v>
      </c>
      <c r="E80" s="1">
        <v>35.960574661999999</v>
      </c>
      <c r="F80" s="75">
        <f t="shared" si="2"/>
        <v>2.0272703277987123</v>
      </c>
    </row>
    <row r="81" spans="1:6" x14ac:dyDescent="0.25">
      <c r="A81" s="78" t="s">
        <v>58</v>
      </c>
      <c r="B81" s="78" t="s">
        <v>28</v>
      </c>
      <c r="C81" s="86">
        <v>1.4800000000000001E-2</v>
      </c>
      <c r="D81" s="7">
        <v>0.10978251194255706</v>
      </c>
      <c r="E81" s="1">
        <v>6.488299635200022</v>
      </c>
      <c r="F81" s="75">
        <f t="shared" si="2"/>
        <v>0.71230183218823506</v>
      </c>
    </row>
    <row r="82" spans="1:6" x14ac:dyDescent="0.25">
      <c r="A82" s="78" t="s">
        <v>59</v>
      </c>
      <c r="B82" s="78" t="s">
        <v>28</v>
      </c>
      <c r="C82" s="86">
        <v>2.8E-3</v>
      </c>
      <c r="D82" s="7">
        <v>2.0769664421564846E-2</v>
      </c>
      <c r="E82" s="1">
        <v>9.7798265180000215</v>
      </c>
      <c r="F82" s="75">
        <f t="shared" si="2"/>
        <v>0.20312371487998146</v>
      </c>
    </row>
    <row r="83" spans="1:6" x14ac:dyDescent="0.25">
      <c r="A83" s="78" t="s">
        <v>60</v>
      </c>
      <c r="B83" s="78" t="s">
        <v>28</v>
      </c>
      <c r="C83" s="86">
        <v>1.3100000000000001E-2</v>
      </c>
      <c r="D83" s="7">
        <v>9.7172358543749823E-2</v>
      </c>
      <c r="E83" s="1">
        <v>10.199284764800012</v>
      </c>
      <c r="F83" s="75">
        <f t="shared" si="2"/>
        <v>0.99108855605495183</v>
      </c>
    </row>
    <row r="84" spans="1:6" x14ac:dyDescent="0.25">
      <c r="A84" s="78" t="s">
        <v>61</v>
      </c>
      <c r="B84" s="78" t="s">
        <v>28</v>
      </c>
      <c r="C84" s="86">
        <v>3.8699999999999998E-2</v>
      </c>
      <c r="D84" s="7">
        <v>0.28706643325519982</v>
      </c>
      <c r="E84" s="1">
        <v>7.0750169899999946</v>
      </c>
      <c r="F84" s="75">
        <f t="shared" si="2"/>
        <v>2.0309998925392381</v>
      </c>
    </row>
    <row r="85" spans="1:6" x14ac:dyDescent="0.25">
      <c r="A85" s="78" t="s">
        <v>62</v>
      </c>
      <c r="B85" s="78" t="s">
        <v>28</v>
      </c>
      <c r="C85" s="86">
        <v>2.3699999999999999E-2</v>
      </c>
      <c r="D85" s="7">
        <v>0.17580037385395961</v>
      </c>
      <c r="E85" s="1">
        <v>1.8683836352000043</v>
      </c>
      <c r="F85" s="75">
        <f t="shared" si="2"/>
        <v>0.32846254157078086</v>
      </c>
    </row>
    <row r="86" spans="1:6" x14ac:dyDescent="0.25">
      <c r="A86" s="78" t="s">
        <v>169</v>
      </c>
      <c r="B86" s="78" t="s">
        <v>28</v>
      </c>
      <c r="C86" s="86">
        <v>6.1100000000000002E-2</v>
      </c>
      <c r="D86" s="7">
        <v>0.45322374862771864</v>
      </c>
      <c r="E86" s="1">
        <v>10.274143385599984</v>
      </c>
      <c r="F86" s="75">
        <f t="shared" si="2"/>
        <v>4.6564857791603051</v>
      </c>
    </row>
    <row r="87" spans="1:6" x14ac:dyDescent="0.25">
      <c r="A87" s="78" t="s">
        <v>183</v>
      </c>
      <c r="B87" s="78" t="s">
        <v>28</v>
      </c>
      <c r="C87" s="86">
        <v>2.7799999999999998E-2</v>
      </c>
      <c r="D87" s="7">
        <v>0.20621309675696525</v>
      </c>
      <c r="E87" s="1">
        <v>2.4043213725000072</v>
      </c>
      <c r="F87" s="75">
        <f t="shared" si="2"/>
        <v>0.49580255582218347</v>
      </c>
    </row>
    <row r="88" spans="1:6" x14ac:dyDescent="0.25">
      <c r="A88" s="78" t="s">
        <v>186</v>
      </c>
      <c r="B88" s="78" t="s">
        <v>28</v>
      </c>
      <c r="C88" s="86">
        <v>1.84E-2</v>
      </c>
      <c r="D88" s="7">
        <v>0.13648636619885471</v>
      </c>
      <c r="E88" s="1">
        <v>2.8154254071999958</v>
      </c>
      <c r="F88" s="75">
        <f t="shared" si="2"/>
        <v>0.38426718313265829</v>
      </c>
    </row>
    <row r="89" spans="1:6" x14ac:dyDescent="0.25">
      <c r="A89" s="78" t="s">
        <v>187</v>
      </c>
      <c r="B89" s="78" t="s">
        <v>28</v>
      </c>
      <c r="C89" s="86">
        <v>3.8999999999999998E-3</v>
      </c>
      <c r="D89" s="7">
        <v>2.8929175444322466E-2</v>
      </c>
      <c r="E89" s="1">
        <v>0.33052673420000644</v>
      </c>
      <c r="F89" s="75">
        <f t="shared" si="2"/>
        <v>9.5618658827109244E-3</v>
      </c>
    </row>
    <row r="90" spans="1:6" x14ac:dyDescent="0.25">
      <c r="A90" s="78" t="s">
        <v>192</v>
      </c>
      <c r="B90" s="78" t="s">
        <v>28</v>
      </c>
      <c r="C90" s="86">
        <v>3.1399999999999997E-2</v>
      </c>
      <c r="D90" s="7">
        <v>0.2329169510132629</v>
      </c>
      <c r="E90" s="1">
        <v>1.4458658796000066</v>
      </c>
      <c r="F90" s="75">
        <f t="shared" si="2"/>
        <v>0.33676667225054302</v>
      </c>
    </row>
    <row r="91" spans="1:6" x14ac:dyDescent="0.25">
      <c r="A91" s="78" t="s">
        <v>198</v>
      </c>
      <c r="B91" s="78" t="s">
        <v>28</v>
      </c>
      <c r="C91" s="86">
        <v>0.11210000000000001</v>
      </c>
      <c r="D91" s="7">
        <v>0.83152835059193553</v>
      </c>
      <c r="E91" s="1">
        <v>7.5509596850000094</v>
      </c>
      <c r="F91" s="75">
        <f t="shared" si="2"/>
        <v>6.2788370522542589</v>
      </c>
    </row>
    <row r="92" spans="1:6" x14ac:dyDescent="0.25">
      <c r="A92" s="78" t="s">
        <v>200</v>
      </c>
      <c r="B92" s="78" t="s">
        <v>28</v>
      </c>
      <c r="C92" s="86">
        <v>6.9999999999999999E-4</v>
      </c>
      <c r="D92" s="7">
        <v>5.1924161053912114E-3</v>
      </c>
      <c r="E92" s="1">
        <v>7.1282450308000165</v>
      </c>
      <c r="F92" s="75">
        <f t="shared" si="2"/>
        <v>3.7012814301100878E-2</v>
      </c>
    </row>
    <row r="93" spans="1:6" x14ac:dyDescent="0.25">
      <c r="A93" s="110" t="s">
        <v>28</v>
      </c>
      <c r="B93" s="111"/>
      <c r="C93" s="73">
        <f>SUM(C73:C92)</f>
        <v>0.52229999999999999</v>
      </c>
      <c r="D93" s="73">
        <f>SUM(D73:D92)</f>
        <v>3.8742841883511852</v>
      </c>
      <c r="E93" s="74"/>
      <c r="F93" s="74">
        <f>(F73+F74+F75+F76+F77+F78+F79+F80+F81+F82+F83+F84+F85+F86+F87+F88+F89+F90+F91+F92)/D93</f>
        <v>9.5061229703838261</v>
      </c>
    </row>
    <row r="94" spans="1:6" x14ac:dyDescent="0.25">
      <c r="A94" s="78" t="s">
        <v>46</v>
      </c>
      <c r="B94" s="78" t="s">
        <v>47</v>
      </c>
      <c r="C94" s="86">
        <v>1.7000000000000001E-2</v>
      </c>
      <c r="D94" s="7">
        <v>0.12610153398807228</v>
      </c>
      <c r="E94" s="1">
        <v>-0.15758290000002262</v>
      </c>
      <c r="F94" s="75">
        <f t="shared" ref="F94:F108" si="3">D94*E94</f>
        <v>-1.9871445420291848E-2</v>
      </c>
    </row>
    <row r="95" spans="1:6" x14ac:dyDescent="0.25">
      <c r="A95" s="78" t="s">
        <v>50</v>
      </c>
      <c r="B95" s="78" t="s">
        <v>47</v>
      </c>
      <c r="C95" s="86">
        <v>0.13159999999999999</v>
      </c>
      <c r="D95" s="7">
        <v>0.97617422781354768</v>
      </c>
      <c r="E95" s="1">
        <v>-0.55106225800001596</v>
      </c>
      <c r="F95" s="75">
        <f t="shared" si="3"/>
        <v>-0.53793277418035557</v>
      </c>
    </row>
    <row r="96" spans="1:6" x14ac:dyDescent="0.25">
      <c r="A96" s="78" t="s">
        <v>51</v>
      </c>
      <c r="B96" s="78" t="s">
        <v>47</v>
      </c>
      <c r="C96" s="86">
        <v>0.1062</v>
      </c>
      <c r="D96" s="7">
        <v>0.78776370056078093</v>
      </c>
      <c r="E96" s="1">
        <v>9.6390718999998626E-2</v>
      </c>
      <c r="F96" s="75">
        <f t="shared" si="3"/>
        <v>7.5933109499153301E-2</v>
      </c>
    </row>
    <row r="97" spans="1:6" x14ac:dyDescent="0.25">
      <c r="A97" s="78" t="s">
        <v>52</v>
      </c>
      <c r="B97" s="78" t="s">
        <v>47</v>
      </c>
      <c r="C97" s="86">
        <v>1.4E-3</v>
      </c>
      <c r="D97" s="7">
        <v>1.0384832210782423E-2</v>
      </c>
      <c r="E97" s="1">
        <v>-1.0938685528000036</v>
      </c>
      <c r="F97" s="75">
        <f t="shared" si="3"/>
        <v>-1.1359641381479432E-2</v>
      </c>
    </row>
    <row r="98" spans="1:6" x14ac:dyDescent="0.25">
      <c r="A98" s="78" t="s">
        <v>178</v>
      </c>
      <c r="B98" s="78" t="s">
        <v>47</v>
      </c>
      <c r="C98" s="86">
        <v>0.49469999999999997</v>
      </c>
      <c r="D98" s="7">
        <v>3.6695546390529037</v>
      </c>
      <c r="E98" s="1">
        <v>1.715450489600002</v>
      </c>
      <c r="F98" s="75">
        <f t="shared" si="3"/>
        <v>6.2949393021772622</v>
      </c>
    </row>
    <row r="99" spans="1:6" x14ac:dyDescent="0.25">
      <c r="A99" s="78" t="s">
        <v>179</v>
      </c>
      <c r="B99" s="78" t="s">
        <v>47</v>
      </c>
      <c r="C99" s="86">
        <v>0.40589999999999998</v>
      </c>
      <c r="D99" s="7">
        <v>3.0108595673975609</v>
      </c>
      <c r="E99" s="1">
        <v>1.0519455679999936</v>
      </c>
      <c r="F99" s="75">
        <f t="shared" si="3"/>
        <v>3.1672603777942423</v>
      </c>
    </row>
    <row r="100" spans="1:6" x14ac:dyDescent="0.25">
      <c r="A100" s="78" t="s">
        <v>180</v>
      </c>
      <c r="B100" s="78" t="s">
        <v>47</v>
      </c>
      <c r="C100" s="86">
        <v>3.3399999999999999E-2</v>
      </c>
      <c r="D100" s="7">
        <v>0.24775242560009497</v>
      </c>
      <c r="E100" s="1">
        <v>2.5995773473999861</v>
      </c>
      <c r="F100" s="75">
        <f t="shared" si="3"/>
        <v>0.64405159335340734</v>
      </c>
    </row>
    <row r="101" spans="1:6" x14ac:dyDescent="0.25">
      <c r="A101" s="78" t="s">
        <v>182</v>
      </c>
      <c r="B101" s="78" t="s">
        <v>47</v>
      </c>
      <c r="C101" s="86">
        <v>4.9500000000000002E-2</v>
      </c>
      <c r="D101" s="7">
        <v>0.36717799602409285</v>
      </c>
      <c r="E101" s="1">
        <v>0.26990689849998262</v>
      </c>
      <c r="F101" s="75">
        <f t="shared" si="3"/>
        <v>9.9103874104301853E-2</v>
      </c>
    </row>
    <row r="102" spans="1:6" x14ac:dyDescent="0.25">
      <c r="A102" s="78" t="s">
        <v>185</v>
      </c>
      <c r="B102" s="78" t="s">
        <v>47</v>
      </c>
      <c r="C102" s="86">
        <v>1.9E-3</v>
      </c>
      <c r="D102" s="7">
        <v>1.4093700857490432E-2</v>
      </c>
      <c r="E102" s="1">
        <v>0.84715285400001505</v>
      </c>
      <c r="F102" s="75">
        <f>D102*E102</f>
        <v>1.1939518904845479E-2</v>
      </c>
    </row>
    <row r="103" spans="1:6" x14ac:dyDescent="0.25">
      <c r="A103" s="78" t="s">
        <v>191</v>
      </c>
      <c r="B103" s="78" t="s">
        <v>47</v>
      </c>
      <c r="C103" s="86">
        <v>1.9E-3</v>
      </c>
      <c r="D103" s="7">
        <v>1.4093700857490432E-2</v>
      </c>
      <c r="E103" s="1">
        <v>-1.3778451939999883</v>
      </c>
      <c r="F103" s="75">
        <f t="shared" si="3"/>
        <v>-1.9418937992166704E-2</v>
      </c>
    </row>
    <row r="104" spans="1:6" x14ac:dyDescent="0.25">
      <c r="A104" s="78" t="s">
        <v>199</v>
      </c>
      <c r="B104" s="78" t="s">
        <v>47</v>
      </c>
      <c r="C104" s="86">
        <v>4.3E-3</v>
      </c>
      <c r="D104" s="7">
        <v>3.1896270361688871E-2</v>
      </c>
      <c r="E104" s="1">
        <v>4.8735954230000118</v>
      </c>
      <c r="F104" s="75">
        <f t="shared" si="3"/>
        <v>0.1554495172454978</v>
      </c>
    </row>
    <row r="105" spans="1:6" x14ac:dyDescent="0.25">
      <c r="A105" s="78" t="s">
        <v>202</v>
      </c>
      <c r="B105" s="78" t="s">
        <v>47</v>
      </c>
      <c r="C105" s="86">
        <v>5.7999999999999996E-3</v>
      </c>
      <c r="D105" s="7">
        <v>4.3022876301812896E-2</v>
      </c>
      <c r="E105" s="1">
        <v>-6.8340133279999975</v>
      </c>
      <c r="F105" s="75">
        <f t="shared" si="3"/>
        <v>-0.29401891005548458</v>
      </c>
    </row>
    <row r="106" spans="1:6" x14ac:dyDescent="0.25">
      <c r="A106" s="78" t="s">
        <v>203</v>
      </c>
      <c r="B106" s="78" t="s">
        <v>47</v>
      </c>
      <c r="C106" s="86">
        <v>4.4499999999999998E-2</v>
      </c>
      <c r="D106" s="7">
        <v>0.33008930955701277</v>
      </c>
      <c r="E106" s="1">
        <v>-5.3534180800014042E-2</v>
      </c>
      <c r="F106" s="75">
        <f t="shared" si="3"/>
        <v>-1.7671060777976925E-2</v>
      </c>
    </row>
    <row r="107" spans="1:6" x14ac:dyDescent="0.25">
      <c r="A107" s="78" t="s">
        <v>205</v>
      </c>
      <c r="B107" s="78" t="s">
        <v>47</v>
      </c>
      <c r="C107" s="86">
        <v>9.2999999999999992E-3</v>
      </c>
      <c r="D107" s="7">
        <v>6.8984956828768942E-2</v>
      </c>
      <c r="E107" s="1">
        <v>-0.70035544900001412</v>
      </c>
      <c r="F107" s="75">
        <f t="shared" si="3"/>
        <v>-4.8313990414059066E-2</v>
      </c>
    </row>
    <row r="108" spans="1:6" x14ac:dyDescent="0.25">
      <c r="A108" s="78" t="s">
        <v>206</v>
      </c>
      <c r="B108" s="78" t="s">
        <v>47</v>
      </c>
      <c r="C108" s="86">
        <v>5.21E-2</v>
      </c>
      <c r="D108" s="7">
        <v>0.38646411298697447</v>
      </c>
      <c r="E108" s="1">
        <v>1.0358884220000135</v>
      </c>
      <c r="F108" s="75">
        <f t="shared" si="3"/>
        <v>0.40033370016171194</v>
      </c>
    </row>
    <row r="109" spans="1:6" x14ac:dyDescent="0.25">
      <c r="A109" s="110" t="s">
        <v>47</v>
      </c>
      <c r="B109" s="111"/>
      <c r="C109" s="73">
        <f>SUM(C94:C108)</f>
        <v>1.3595000000000004</v>
      </c>
      <c r="D109" s="73">
        <f>SUM(D94:D108)</f>
        <v>10.084413850399075</v>
      </c>
      <c r="E109" s="74"/>
      <c r="F109" s="74">
        <f>(F94+F95+F96+F97+F98+F99+F100+F101+F102+F103+F104+F105+F106+F107+F108)/D109</f>
        <v>0.98175505090232018</v>
      </c>
    </row>
    <row r="110" spans="1:6" x14ac:dyDescent="0.25">
      <c r="A110" s="78" t="s">
        <v>150</v>
      </c>
      <c r="B110" s="78" t="s">
        <v>151</v>
      </c>
      <c r="C110" s="86">
        <v>0.61709999999999998</v>
      </c>
      <c r="D110" s="7">
        <v>4.5774856837670237</v>
      </c>
      <c r="E110" s="1">
        <v>6.9658906876999964</v>
      </c>
      <c r="F110" s="75">
        <f t="shared" ref="F110:F117" si="4">D110*E110</f>
        <v>31.88626489763276</v>
      </c>
    </row>
    <row r="111" spans="1:6" x14ac:dyDescent="0.25">
      <c r="A111" s="78" t="s">
        <v>152</v>
      </c>
      <c r="B111" s="78" t="s">
        <v>151</v>
      </c>
      <c r="C111" s="86">
        <v>1.9300000000000001E-2</v>
      </c>
      <c r="D111" s="7">
        <v>0.14316232976292914</v>
      </c>
      <c r="E111" s="1">
        <v>0.75089931920000197</v>
      </c>
      <c r="F111" s="75">
        <f t="shared" si="4"/>
        <v>0.10750049595406967</v>
      </c>
    </row>
    <row r="112" spans="1:6" x14ac:dyDescent="0.25">
      <c r="A112" s="78" t="s">
        <v>153</v>
      </c>
      <c r="B112" s="78" t="s">
        <v>151</v>
      </c>
      <c r="C112" s="86">
        <v>0.18290000000000001</v>
      </c>
      <c r="D112" s="7">
        <v>1.3567041509657896</v>
      </c>
      <c r="E112" s="1">
        <v>-0.11144758400000399</v>
      </c>
      <c r="F112" s="75">
        <f t="shared" si="4"/>
        <v>-0.15120139982791392</v>
      </c>
    </row>
    <row r="113" spans="1:6" x14ac:dyDescent="0.25">
      <c r="A113" s="78" t="s">
        <v>154</v>
      </c>
      <c r="B113" s="78" t="s">
        <v>151</v>
      </c>
      <c r="C113" s="86">
        <v>0.48549999999999999</v>
      </c>
      <c r="D113" s="7">
        <v>3.6013114559534758</v>
      </c>
      <c r="E113" s="1">
        <v>-0.61893663399999355</v>
      </c>
      <c r="F113" s="75">
        <f t="shared" si="4"/>
        <v>-2.2289835905334603</v>
      </c>
    </row>
    <row r="114" spans="1:6" x14ac:dyDescent="0.25">
      <c r="A114" s="78" t="s">
        <v>155</v>
      </c>
      <c r="B114" s="78" t="s">
        <v>151</v>
      </c>
      <c r="C114" s="86">
        <v>0.14899999999999999</v>
      </c>
      <c r="D114" s="7">
        <v>1.1052428567189865</v>
      </c>
      <c r="E114" s="1">
        <v>-0.21155796189999876</v>
      </c>
      <c r="F114" s="75">
        <f t="shared" si="4"/>
        <v>-0.23382292617200112</v>
      </c>
    </row>
    <row r="115" spans="1:6" x14ac:dyDescent="0.25">
      <c r="A115" s="78" t="s">
        <v>156</v>
      </c>
      <c r="B115" s="78" t="s">
        <v>151</v>
      </c>
      <c r="C115" s="86">
        <v>4.9000000000000002E-2</v>
      </c>
      <c r="D115" s="7">
        <v>0.36346912737738485</v>
      </c>
      <c r="E115" s="1">
        <v>-2.3535731199999077E-2</v>
      </c>
      <c r="F115" s="75">
        <f t="shared" si="4"/>
        <v>-8.5545116814523554E-3</v>
      </c>
    </row>
    <row r="116" spans="1:6" x14ac:dyDescent="0.25">
      <c r="A116" s="78" t="s">
        <v>157</v>
      </c>
      <c r="B116" s="78" t="s">
        <v>151</v>
      </c>
      <c r="C116" s="86">
        <v>5.8500000000000003E-2</v>
      </c>
      <c r="D116" s="7">
        <v>0.43393763166483695</v>
      </c>
      <c r="E116" s="1">
        <v>2.6367914972000079</v>
      </c>
      <c r="F116" s="75">
        <f t="shared" si="4"/>
        <v>1.144203057488951</v>
      </c>
    </row>
    <row r="117" spans="1:6" x14ac:dyDescent="0.25">
      <c r="A117" s="78" t="s">
        <v>158</v>
      </c>
      <c r="B117" s="78" t="s">
        <v>151</v>
      </c>
      <c r="C117" s="86">
        <v>1.0500000000000001E-2</v>
      </c>
      <c r="D117" s="7">
        <v>7.7886241580868182E-2</v>
      </c>
      <c r="E117" s="1">
        <v>-0.43054453599999931</v>
      </c>
      <c r="F117" s="75">
        <f t="shared" si="4"/>
        <v>-3.3533495742218741E-2</v>
      </c>
    </row>
    <row r="118" spans="1:6" x14ac:dyDescent="0.25">
      <c r="A118" s="110" t="s">
        <v>284</v>
      </c>
      <c r="B118" s="111"/>
      <c r="C118" s="73">
        <f>SUM(C110:C117)</f>
        <v>1.5717999999999999</v>
      </c>
      <c r="D118" s="73">
        <f>SUM(D110:D117)</f>
        <v>11.659199477791294</v>
      </c>
      <c r="E118" s="74"/>
      <c r="F118" s="74">
        <f>(F110+F111+F112+F113+F114+F115+F116+F117)/D118</f>
        <v>2.6144052672896878</v>
      </c>
    </row>
    <row r="119" spans="1:6" x14ac:dyDescent="0.25">
      <c r="A119" s="78" t="s">
        <v>72</v>
      </c>
      <c r="B119" s="78" t="s">
        <v>73</v>
      </c>
      <c r="C119" s="86">
        <v>4.1000000000000003E-3</v>
      </c>
      <c r="D119" s="7">
        <v>3.041272290300567E-2</v>
      </c>
      <c r="E119" s="1">
        <v>8.8376118199999922</v>
      </c>
      <c r="F119" s="75">
        <f>D119*E119</f>
        <v>0.26877583940598737</v>
      </c>
    </row>
    <row r="120" spans="1:6" x14ac:dyDescent="0.25">
      <c r="A120" s="78" t="s">
        <v>74</v>
      </c>
      <c r="B120" s="78" t="s">
        <v>73</v>
      </c>
      <c r="C120" s="86">
        <v>4.7000000000000002E-3</v>
      </c>
      <c r="D120" s="7">
        <v>3.4863365279055279E-2</v>
      </c>
      <c r="E120" s="1">
        <v>32.590681480399979</v>
      </c>
      <c r="F120" s="75">
        <f>D120*E120</f>
        <v>1.1362208331445265</v>
      </c>
    </row>
    <row r="121" spans="1:6" x14ac:dyDescent="0.25">
      <c r="A121" s="78" t="s">
        <v>75</v>
      </c>
      <c r="B121" s="78" t="s">
        <v>73</v>
      </c>
      <c r="C121" s="86">
        <v>2.6499999999999999E-2</v>
      </c>
      <c r="D121" s="7">
        <v>0.19657003827552444</v>
      </c>
      <c r="E121" s="1">
        <v>-16.245638332800013</v>
      </c>
      <c r="F121" s="75">
        <f>D121*E121</f>
        <v>-3.1934057488888254</v>
      </c>
    </row>
    <row r="122" spans="1:6" x14ac:dyDescent="0.25">
      <c r="A122" s="78" t="s">
        <v>83</v>
      </c>
      <c r="B122" s="78" t="s">
        <v>73</v>
      </c>
      <c r="C122" s="86">
        <v>2.7900000000000001E-2</v>
      </c>
      <c r="D122" s="7">
        <v>0.20695487048630687</v>
      </c>
      <c r="E122" s="1">
        <v>13.812748179200014</v>
      </c>
      <c r="F122" s="75">
        <f>D122*E122</f>
        <v>2.85861551048631</v>
      </c>
    </row>
    <row r="123" spans="1:6" x14ac:dyDescent="0.25">
      <c r="A123" s="78" t="s">
        <v>85</v>
      </c>
      <c r="B123" s="78" t="s">
        <v>73</v>
      </c>
      <c r="C123" s="86">
        <v>8.4699999999999998E-2</v>
      </c>
      <c r="D123" s="7">
        <v>0.62828234875233657</v>
      </c>
      <c r="E123" s="1">
        <v>23.283380173799983</v>
      </c>
      <c r="F123" s="75">
        <f>D123*E123</f>
        <v>14.62853678248864</v>
      </c>
    </row>
    <row r="124" spans="1:6" x14ac:dyDescent="0.25">
      <c r="A124" s="110" t="s">
        <v>73</v>
      </c>
      <c r="B124" s="111"/>
      <c r="C124" s="73">
        <f>SUM(C119:C123)</f>
        <v>0.1479</v>
      </c>
      <c r="D124" s="73">
        <f>SUM(D119:D123)</f>
        <v>1.0970833456962288</v>
      </c>
      <c r="E124" s="74"/>
      <c r="F124" s="74">
        <f>(F119+F120+F121+F123)/D124</f>
        <v>11.703876242877202</v>
      </c>
    </row>
    <row r="125" spans="1:6" x14ac:dyDescent="0.25">
      <c r="A125" s="78" t="s">
        <v>21</v>
      </c>
      <c r="B125" s="78" t="s">
        <v>22</v>
      </c>
      <c r="C125" s="86">
        <v>9.2200000000000004E-2</v>
      </c>
      <c r="D125" s="7">
        <v>0.6839153784529568</v>
      </c>
      <c r="E125" s="1">
        <v>2.1626308177999931</v>
      </c>
      <c r="F125" s="75">
        <f>D125*E125</f>
        <v>1.4790564742097096</v>
      </c>
    </row>
    <row r="126" spans="1:6" x14ac:dyDescent="0.25">
      <c r="A126" s="78" t="s">
        <v>32</v>
      </c>
      <c r="B126" s="78" t="s">
        <v>22</v>
      </c>
      <c r="C126" s="86">
        <v>1.35E-2</v>
      </c>
      <c r="D126" s="7">
        <v>0.10013945346111623</v>
      </c>
      <c r="E126" s="1">
        <v>5.1253928543000029</v>
      </c>
      <c r="F126" s="75">
        <f>D126*E126</f>
        <v>0.51325403920311286</v>
      </c>
    </row>
    <row r="127" spans="1:6" x14ac:dyDescent="0.25">
      <c r="A127" s="78" t="s">
        <v>165</v>
      </c>
      <c r="B127" s="78" t="s">
        <v>22</v>
      </c>
      <c r="C127" s="86">
        <v>2.69E-2</v>
      </c>
      <c r="D127" s="7">
        <v>0.19953713319289085</v>
      </c>
      <c r="E127" s="1">
        <v>-0.26690397279998024</v>
      </c>
      <c r="F127" s="75">
        <f>D127*E127</f>
        <v>-5.3257253570301373E-2</v>
      </c>
    </row>
    <row r="128" spans="1:6" x14ac:dyDescent="0.25">
      <c r="A128" s="78" t="s">
        <v>201</v>
      </c>
      <c r="B128" s="78" t="s">
        <v>22</v>
      </c>
      <c r="C128" s="86">
        <v>1E-3</v>
      </c>
      <c r="D128" s="7">
        <v>7.4177372934160178E-3</v>
      </c>
      <c r="E128" s="1">
        <v>0.4559685230000099</v>
      </c>
      <c r="F128" s="75">
        <f>D128*E128</f>
        <v>3.3822547176809927E-3</v>
      </c>
    </row>
    <row r="129" spans="1:6" x14ac:dyDescent="0.25">
      <c r="A129" s="110" t="s">
        <v>22</v>
      </c>
      <c r="B129" s="111"/>
      <c r="C129" s="73">
        <f>SUM(C125:C128)</f>
        <v>0.1336</v>
      </c>
      <c r="D129" s="73">
        <f>SUM(D125:D128)</f>
        <v>0.99100970240037978</v>
      </c>
      <c r="E129" s="74"/>
      <c r="F129" s="74">
        <f>(F125+F126+F127+F128)/D129</f>
        <v>1.960057010395883</v>
      </c>
    </row>
    <row r="130" spans="1:6" x14ac:dyDescent="0.25">
      <c r="A130" s="78" t="s">
        <v>12</v>
      </c>
      <c r="B130" s="78" t="s">
        <v>13</v>
      </c>
      <c r="C130" s="86">
        <v>0.01</v>
      </c>
      <c r="D130" s="7">
        <v>7.4177372934160171E-2</v>
      </c>
      <c r="E130" s="1">
        <v>-4.0918811380000193</v>
      </c>
      <c r="F130" s="75">
        <f>D130*E130</f>
        <v>-0.30352499317568316</v>
      </c>
    </row>
    <row r="131" spans="1:6" x14ac:dyDescent="0.25">
      <c r="A131" s="78" t="s">
        <v>18</v>
      </c>
      <c r="B131" s="78" t="s">
        <v>13</v>
      </c>
      <c r="C131" s="86">
        <v>7.9000000000000008E-3</v>
      </c>
      <c r="D131" s="7">
        <v>5.860012461798654E-2</v>
      </c>
      <c r="E131" s="1">
        <v>-2.1693113626000127</v>
      </c>
      <c r="F131" s="75">
        <f>D131*E131</f>
        <v>-0.12712191618357493</v>
      </c>
    </row>
    <row r="132" spans="1:6" x14ac:dyDescent="0.25">
      <c r="A132" s="78" t="s">
        <v>19</v>
      </c>
      <c r="B132" s="78" t="s">
        <v>13</v>
      </c>
      <c r="C132" s="86">
        <v>1.0200000000000001E-2</v>
      </c>
      <c r="D132" s="7">
        <v>7.5660920392843375E-2</v>
      </c>
      <c r="E132" s="1">
        <v>0.29024569600001371</v>
      </c>
      <c r="F132" s="75">
        <f>D132*E132</f>
        <v>2.1960256499422456E-2</v>
      </c>
    </row>
    <row r="133" spans="1:6" x14ac:dyDescent="0.25">
      <c r="A133" s="78" t="s">
        <v>193</v>
      </c>
      <c r="B133" s="78" t="s">
        <v>13</v>
      </c>
      <c r="C133" s="86">
        <v>2.5899999999999999E-2</v>
      </c>
      <c r="D133" s="7">
        <v>0.19211939589947483</v>
      </c>
      <c r="E133" s="1">
        <v>-2.6956127584000171</v>
      </c>
      <c r="F133" s="75">
        <f>D133*E133</f>
        <v>-0.51787949472272832</v>
      </c>
    </row>
    <row r="134" spans="1:6" x14ac:dyDescent="0.25">
      <c r="A134" s="110" t="s">
        <v>13</v>
      </c>
      <c r="B134" s="111"/>
      <c r="C134" s="73">
        <f>SUM(C130:C133)</f>
        <v>5.3999999999999999E-2</v>
      </c>
      <c r="D134" s="73">
        <f>SUM(D130:D133)</f>
        <v>0.40055781384446487</v>
      </c>
      <c r="E134" s="74"/>
      <c r="F134" s="74">
        <f>(F130+F131+F132+F133)/D134</f>
        <v>-2.3131895460722336</v>
      </c>
    </row>
    <row r="135" spans="1:6" x14ac:dyDescent="0.25">
      <c r="A135" s="78" t="s">
        <v>93</v>
      </c>
      <c r="B135" s="78" t="s">
        <v>94</v>
      </c>
      <c r="C135" s="86">
        <v>2.5999999999999999E-3</v>
      </c>
      <c r="D135" s="7">
        <v>1.9286116962881641E-2</v>
      </c>
      <c r="E135" s="1">
        <v>-0.95983280259999049</v>
      </c>
      <c r="F135" s="75">
        <f>D135*E135</f>
        <v>-1.8511447695753903E-2</v>
      </c>
    </row>
    <row r="136" spans="1:6" x14ac:dyDescent="0.25">
      <c r="A136" s="110" t="s">
        <v>285</v>
      </c>
      <c r="B136" s="111"/>
      <c r="C136" s="73">
        <f>SUM(C135)</f>
        <v>2.5999999999999999E-3</v>
      </c>
      <c r="D136" s="73">
        <f>SUM(D135)</f>
        <v>1.9286116962881641E-2</v>
      </c>
      <c r="E136" s="74"/>
      <c r="F136" s="74">
        <f>F135/D136</f>
        <v>-0.95983280259999049</v>
      </c>
    </row>
    <row r="137" spans="1:6" x14ac:dyDescent="0.25">
      <c r="A137" s="78" t="s">
        <v>111</v>
      </c>
      <c r="B137" s="78" t="s">
        <v>112</v>
      </c>
      <c r="C137" s="86">
        <v>5.9999999999999995E-4</v>
      </c>
      <c r="D137" s="7">
        <v>4.4506423760496102E-3</v>
      </c>
      <c r="E137" s="1">
        <v>-8.2637199999999922</v>
      </c>
      <c r="F137" s="75">
        <f t="shared" ref="F137:F161" si="5">D137*E137</f>
        <v>-3.6778862415808647E-2</v>
      </c>
    </row>
    <row r="138" spans="1:6" x14ac:dyDescent="0.25">
      <c r="A138" s="78" t="s">
        <v>113</v>
      </c>
      <c r="B138" s="78" t="s">
        <v>112</v>
      </c>
      <c r="C138" s="86">
        <v>2.12E-2</v>
      </c>
      <c r="D138" s="7">
        <v>0.15725603062041957</v>
      </c>
      <c r="E138" s="1">
        <v>10.909350275000008</v>
      </c>
      <c r="F138" s="75">
        <f t="shared" si="5"/>
        <v>1.715561120894284</v>
      </c>
    </row>
    <row r="139" spans="1:6" x14ac:dyDescent="0.25">
      <c r="A139" s="78" t="s">
        <v>114</v>
      </c>
      <c r="B139" s="78" t="s">
        <v>112</v>
      </c>
      <c r="C139" s="86">
        <v>1.6000000000000001E-3</v>
      </c>
      <c r="D139" s="7">
        <v>1.1868379669465627E-2</v>
      </c>
      <c r="E139" s="1">
        <v>0.45137932919998036</v>
      </c>
      <c r="F139" s="75">
        <f t="shared" si="5"/>
        <v>5.3571412538940795E-3</v>
      </c>
    </row>
    <row r="140" spans="1:6" x14ac:dyDescent="0.25">
      <c r="A140" s="78" t="s">
        <v>115</v>
      </c>
      <c r="B140" s="78" t="s">
        <v>112</v>
      </c>
      <c r="C140" s="86">
        <v>5.3E-3</v>
      </c>
      <c r="D140" s="7">
        <v>3.9314007655104892E-2</v>
      </c>
      <c r="E140" s="1">
        <v>5.6870482577000132</v>
      </c>
      <c r="F140" s="75">
        <f t="shared" si="5"/>
        <v>0.22358065873816926</v>
      </c>
    </row>
    <row r="141" spans="1:6" x14ac:dyDescent="0.25">
      <c r="A141" s="78" t="s">
        <v>116</v>
      </c>
      <c r="B141" s="78" t="s">
        <v>112</v>
      </c>
      <c r="C141" s="86">
        <v>3.0700000000000002E-2</v>
      </c>
      <c r="D141" s="7">
        <v>0.2277245349078717</v>
      </c>
      <c r="E141" s="1">
        <v>2.0001644900000031</v>
      </c>
      <c r="F141" s="75">
        <f t="shared" si="5"/>
        <v>0.45548652822449109</v>
      </c>
    </row>
    <row r="142" spans="1:6" x14ac:dyDescent="0.25">
      <c r="A142" s="78" t="s">
        <v>117</v>
      </c>
      <c r="B142" s="78" t="s">
        <v>112</v>
      </c>
      <c r="C142" s="86">
        <v>8.0000000000000004E-4</v>
      </c>
      <c r="D142" s="7">
        <v>5.9341898347328136E-3</v>
      </c>
      <c r="E142" s="1">
        <v>6.4486891664000012</v>
      </c>
      <c r="F142" s="75">
        <f t="shared" si="5"/>
        <v>3.8267745698602508E-2</v>
      </c>
    </row>
    <row r="143" spans="1:6" x14ac:dyDescent="0.25">
      <c r="A143" s="78" t="s">
        <v>118</v>
      </c>
      <c r="B143" s="78" t="s">
        <v>112</v>
      </c>
      <c r="C143" s="86">
        <v>6.7000000000000002E-3</v>
      </c>
      <c r="D143" s="7">
        <v>4.9698839865887315E-2</v>
      </c>
      <c r="E143" s="1">
        <v>0.70654907599998751</v>
      </c>
      <c r="F143" s="75">
        <f t="shared" si="5"/>
        <v>3.5114669385514025E-2</v>
      </c>
    </row>
    <row r="144" spans="1:6" x14ac:dyDescent="0.25">
      <c r="A144" s="78" t="s">
        <v>119</v>
      </c>
      <c r="B144" s="78" t="s">
        <v>112</v>
      </c>
      <c r="C144" s="86">
        <v>1.5900000000000001E-2</v>
      </c>
      <c r="D144" s="7">
        <v>0.11794202296531468</v>
      </c>
      <c r="E144" s="1">
        <v>2.0282638451999873</v>
      </c>
      <c r="F144" s="75">
        <f t="shared" si="5"/>
        <v>0.23921754101029435</v>
      </c>
    </row>
    <row r="145" spans="1:6" x14ac:dyDescent="0.25">
      <c r="A145" s="78" t="s">
        <v>120</v>
      </c>
      <c r="B145" s="78" t="s">
        <v>112</v>
      </c>
      <c r="C145" s="86">
        <v>1.1999999999999999E-3</v>
      </c>
      <c r="D145" s="7">
        <v>8.9012847520992203E-3</v>
      </c>
      <c r="E145" s="1">
        <v>-5.976077467600021</v>
      </c>
      <c r="F145" s="75">
        <f t="shared" si="5"/>
        <v>-5.3194767239711789E-2</v>
      </c>
    </row>
    <row r="146" spans="1:6" x14ac:dyDescent="0.25">
      <c r="A146" s="78" t="s">
        <v>121</v>
      </c>
      <c r="B146" s="78" t="s">
        <v>112</v>
      </c>
      <c r="C146" s="86">
        <v>2.9000000000000001E-2</v>
      </c>
      <c r="D146" s="7">
        <v>0.21511438150906451</v>
      </c>
      <c r="E146" s="1">
        <v>4.6833547500000208</v>
      </c>
      <c r="F146" s="75">
        <f t="shared" si="5"/>
        <v>1.007456960433794</v>
      </c>
    </row>
    <row r="147" spans="1:6" x14ac:dyDescent="0.25">
      <c r="A147" s="78" t="s">
        <v>122</v>
      </c>
      <c r="B147" s="78" t="s">
        <v>112</v>
      </c>
      <c r="C147" s="86">
        <v>5.0000000000000001E-3</v>
      </c>
      <c r="D147" s="7">
        <v>3.7088686467080086E-2</v>
      </c>
      <c r="E147" s="1">
        <v>4.5273592912999874</v>
      </c>
      <c r="F147" s="75">
        <f t="shared" si="5"/>
        <v>0.16791380927884714</v>
      </c>
    </row>
    <row r="148" spans="1:6" x14ac:dyDescent="0.25">
      <c r="A148" s="78" t="s">
        <v>123</v>
      </c>
      <c r="B148" s="78" t="s">
        <v>112</v>
      </c>
      <c r="C148" s="86">
        <v>1E-3</v>
      </c>
      <c r="D148" s="7">
        <v>7.4177372934160178E-3</v>
      </c>
      <c r="E148" s="1">
        <v>3.1365155959999953</v>
      </c>
      <c r="F148" s="75">
        <f t="shared" si="5"/>
        <v>2.3265848707830133E-2</v>
      </c>
    </row>
    <row r="149" spans="1:6" x14ac:dyDescent="0.25">
      <c r="A149" s="78" t="s">
        <v>124</v>
      </c>
      <c r="B149" s="78" t="s">
        <v>112</v>
      </c>
      <c r="C149" s="86">
        <v>6.9999999999999999E-4</v>
      </c>
      <c r="D149" s="7">
        <v>5.1924161053912114E-3</v>
      </c>
      <c r="E149" s="1">
        <v>0.14066087119999793</v>
      </c>
      <c r="F149" s="75">
        <f t="shared" si="5"/>
        <v>7.3036977301722805E-4</v>
      </c>
    </row>
    <row r="150" spans="1:6" x14ac:dyDescent="0.25">
      <c r="A150" s="78" t="s">
        <v>125</v>
      </c>
      <c r="B150" s="78" t="s">
        <v>112</v>
      </c>
      <c r="C150" s="86">
        <v>5.9999999999999995E-4</v>
      </c>
      <c r="D150" s="7">
        <v>4.4506423760496102E-3</v>
      </c>
      <c r="E150" s="1">
        <v>7.6424674711999927</v>
      </c>
      <c r="F150" s="75">
        <f t="shared" si="5"/>
        <v>3.4013889584903388E-2</v>
      </c>
    </row>
    <row r="151" spans="1:6" x14ac:dyDescent="0.25">
      <c r="A151" s="78" t="s">
        <v>126</v>
      </c>
      <c r="B151" s="78" t="s">
        <v>112</v>
      </c>
      <c r="C151" s="86">
        <v>1.5699999999999999E-2</v>
      </c>
      <c r="D151" s="7">
        <v>0.11645847550663145</v>
      </c>
      <c r="E151" s="1">
        <v>3.6802623471999993</v>
      </c>
      <c r="F151" s="75">
        <f t="shared" si="5"/>
        <v>0.4285977424193691</v>
      </c>
    </row>
    <row r="152" spans="1:6" x14ac:dyDescent="0.25">
      <c r="A152" s="78" t="s">
        <v>127</v>
      </c>
      <c r="B152" s="78" t="s">
        <v>112</v>
      </c>
      <c r="C152" s="86">
        <v>4.6699999999999998E-2</v>
      </c>
      <c r="D152" s="7">
        <v>0.34640833160252793</v>
      </c>
      <c r="E152" s="1">
        <v>4.5010089304000047</v>
      </c>
      <c r="F152" s="75">
        <f t="shared" si="5"/>
        <v>1.5591869941079444</v>
      </c>
    </row>
    <row r="153" spans="1:6" x14ac:dyDescent="0.25">
      <c r="A153" s="78" t="s">
        <v>128</v>
      </c>
      <c r="B153" s="78" t="s">
        <v>112</v>
      </c>
      <c r="C153" s="86">
        <v>2.2800000000000001E-2</v>
      </c>
      <c r="D153" s="7">
        <v>0.1691244102898852</v>
      </c>
      <c r="E153" s="1">
        <v>3.8916486367999852</v>
      </c>
      <c r="F153" s="75">
        <f t="shared" si="5"/>
        <v>0.65817278075423313</v>
      </c>
    </row>
    <row r="154" spans="1:6" x14ac:dyDescent="0.25">
      <c r="A154" s="78" t="s">
        <v>129</v>
      </c>
      <c r="B154" s="78" t="s">
        <v>112</v>
      </c>
      <c r="C154" s="86">
        <v>7.1999999999999998E-3</v>
      </c>
      <c r="D154" s="7">
        <v>5.3407708512595312E-2</v>
      </c>
      <c r="E154" s="1">
        <v>-18.753787679999988</v>
      </c>
      <c r="F154" s="75">
        <f t="shared" si="5"/>
        <v>-1.0015968259205403</v>
      </c>
    </row>
    <row r="155" spans="1:6" x14ac:dyDescent="0.25">
      <c r="A155" s="78" t="s">
        <v>130</v>
      </c>
      <c r="B155" s="78" t="s">
        <v>112</v>
      </c>
      <c r="C155" s="86">
        <v>3.2000000000000002E-3</v>
      </c>
      <c r="D155" s="7">
        <v>2.3736759338931254E-2</v>
      </c>
      <c r="E155" s="1">
        <v>-6.7490784999989728E-2</v>
      </c>
      <c r="F155" s="75">
        <f t="shared" si="5"/>
        <v>-1.6020125211403077E-3</v>
      </c>
    </row>
    <row r="156" spans="1:6" x14ac:dyDescent="0.25">
      <c r="A156" s="78" t="s">
        <v>131</v>
      </c>
      <c r="B156" s="78" t="s">
        <v>112</v>
      </c>
      <c r="C156" s="86">
        <v>6.9999999999999999E-4</v>
      </c>
      <c r="D156" s="7">
        <v>5.1924161053912114E-3</v>
      </c>
      <c r="E156" s="1">
        <v>8.4610026483999974</v>
      </c>
      <c r="F156" s="75">
        <f t="shared" si="5"/>
        <v>4.393304641930984E-2</v>
      </c>
    </row>
    <row r="157" spans="1:6" x14ac:dyDescent="0.25">
      <c r="A157" s="78" t="s">
        <v>132</v>
      </c>
      <c r="B157" s="78" t="s">
        <v>112</v>
      </c>
      <c r="C157" s="86">
        <v>2.9999999999999997E-4</v>
      </c>
      <c r="D157" s="7">
        <v>2.2253211880248051E-3</v>
      </c>
      <c r="E157" s="1">
        <v>-0.10847426600000176</v>
      </c>
      <c r="F157" s="75">
        <f t="shared" si="5"/>
        <v>-2.4139008248524264E-4</v>
      </c>
    </row>
    <row r="158" spans="1:6" x14ac:dyDescent="0.25">
      <c r="A158" s="78" t="s">
        <v>133</v>
      </c>
      <c r="B158" s="78" t="s">
        <v>112</v>
      </c>
      <c r="C158" s="86">
        <v>5.9999999999999995E-4</v>
      </c>
      <c r="D158" s="7">
        <v>4.4506423760496102E-3</v>
      </c>
      <c r="E158" s="1">
        <v>2.0297298209000019</v>
      </c>
      <c r="F158" s="75">
        <f t="shared" si="5"/>
        <v>9.0336015528291336E-3</v>
      </c>
    </row>
    <row r="159" spans="1:6" x14ac:dyDescent="0.25">
      <c r="A159" s="78" t="s">
        <v>140</v>
      </c>
      <c r="B159" s="78" t="s">
        <v>112</v>
      </c>
      <c r="C159" s="86">
        <v>9.7000000000000003E-3</v>
      </c>
      <c r="D159" s="7">
        <v>7.1952051746135365E-2</v>
      </c>
      <c r="E159" s="1">
        <v>2.9654723775999798</v>
      </c>
      <c r="F159" s="75">
        <f t="shared" si="5"/>
        <v>0.21337182196480883</v>
      </c>
    </row>
    <row r="160" spans="1:6" x14ac:dyDescent="0.25">
      <c r="A160" s="78" t="s">
        <v>188</v>
      </c>
      <c r="B160" s="78" t="s">
        <v>112</v>
      </c>
      <c r="C160" s="86">
        <v>3.8600000000000002E-2</v>
      </c>
      <c r="D160" s="7">
        <v>0.28632465952585828</v>
      </c>
      <c r="E160" s="1">
        <v>-1.5740440282000066</v>
      </c>
      <c r="F160" s="75">
        <f t="shared" si="5"/>
        <v>-0.45068762045307736</v>
      </c>
    </row>
    <row r="161" spans="1:6" x14ac:dyDescent="0.25">
      <c r="A161" s="78" t="s">
        <v>194</v>
      </c>
      <c r="B161" s="78" t="s">
        <v>112</v>
      </c>
      <c r="C161" s="86">
        <v>2.1000000000000001E-2</v>
      </c>
      <c r="D161" s="7">
        <v>0.15577248316173636</v>
      </c>
      <c r="E161" s="1">
        <v>-0.49693687119999197</v>
      </c>
      <c r="F161" s="75">
        <f t="shared" si="5"/>
        <v>-7.7409090401446695E-2</v>
      </c>
    </row>
    <row r="162" spans="1:6" x14ac:dyDescent="0.25">
      <c r="A162" s="110" t="s">
        <v>112</v>
      </c>
      <c r="B162" s="111"/>
      <c r="C162" s="73">
        <f>SUM(C137:C161)</f>
        <v>0.28680000000000005</v>
      </c>
      <c r="D162" s="73">
        <f>SUM(D137:D161)</f>
        <v>2.1274070557517133</v>
      </c>
      <c r="E162" s="74"/>
      <c r="F162" s="74">
        <f>(F137+F138+F139+F140+F141+F142+F143+F144+F145+F146+F147+F148+F149+F150+F151+F152+F153+F154+F155+F156+F157+F158+F159+F160+F161)/D162</f>
        <v>2.4615654474820445</v>
      </c>
    </row>
    <row r="163" spans="1:6" x14ac:dyDescent="0.25">
      <c r="A163" s="78" t="s">
        <v>91</v>
      </c>
      <c r="B163" s="78" t="s">
        <v>92</v>
      </c>
      <c r="C163" s="86">
        <v>0.33639999999999998</v>
      </c>
      <c r="D163" s="7">
        <v>2.4953268255051477</v>
      </c>
      <c r="E163" s="1">
        <v>-1.7855300000000085</v>
      </c>
      <c r="F163" s="75">
        <f t="shared" ref="F163:F170" si="6">D163*E163</f>
        <v>-4.4554809067442278</v>
      </c>
    </row>
    <row r="164" spans="1:6" x14ac:dyDescent="0.25">
      <c r="A164" s="78" t="s">
        <v>135</v>
      </c>
      <c r="B164" s="78" t="s">
        <v>92</v>
      </c>
      <c r="C164" s="86">
        <v>9.6299999999999997E-2</v>
      </c>
      <c r="D164" s="7">
        <v>0.71432810135596236</v>
      </c>
      <c r="E164" s="1">
        <v>-0.11944480360001819</v>
      </c>
      <c r="F164" s="75">
        <f t="shared" si="6"/>
        <v>-8.532277977243681E-2</v>
      </c>
    </row>
    <row r="165" spans="1:6" x14ac:dyDescent="0.25">
      <c r="A165" s="78" t="s">
        <v>136</v>
      </c>
      <c r="B165" s="78" t="s">
        <v>92</v>
      </c>
      <c r="C165" s="86">
        <v>4.2099999999999999E-2</v>
      </c>
      <c r="D165" s="7">
        <v>0.31228674005281426</v>
      </c>
      <c r="E165" s="1">
        <v>0.79734332199998903</v>
      </c>
      <c r="F165" s="75">
        <f t="shared" si="6"/>
        <v>0.24899974673025796</v>
      </c>
    </row>
    <row r="166" spans="1:6" x14ac:dyDescent="0.25">
      <c r="A166" s="78" t="s">
        <v>137</v>
      </c>
      <c r="B166" s="78" t="s">
        <v>92</v>
      </c>
      <c r="C166" s="86">
        <v>0.3004</v>
      </c>
      <c r="D166" s="7">
        <v>2.2282882829421715</v>
      </c>
      <c r="E166" s="1">
        <v>0.56812176620000798</v>
      </c>
      <c r="F166" s="75">
        <f t="shared" si="6"/>
        <v>1.2659390749078896</v>
      </c>
    </row>
    <row r="167" spans="1:6" x14ac:dyDescent="0.25">
      <c r="A167" s="78" t="s">
        <v>138</v>
      </c>
      <c r="B167" s="78" t="s">
        <v>92</v>
      </c>
      <c r="C167" s="86">
        <v>5.21E-2</v>
      </c>
      <c r="D167" s="7">
        <v>0.38646411298697447</v>
      </c>
      <c r="E167" s="1">
        <v>0.19882850599999813</v>
      </c>
      <c r="F167" s="75">
        <f t="shared" si="6"/>
        <v>7.6840082207814603E-2</v>
      </c>
    </row>
    <row r="168" spans="1:6" x14ac:dyDescent="0.25">
      <c r="A168" s="78" t="s">
        <v>139</v>
      </c>
      <c r="B168" s="78" t="s">
        <v>92</v>
      </c>
      <c r="C168" s="86">
        <v>8.6999999999999994E-3</v>
      </c>
      <c r="D168" s="7">
        <v>6.4534314452719344E-2</v>
      </c>
      <c r="E168" s="1">
        <v>0.78820074259998307</v>
      </c>
      <c r="F168" s="75">
        <f t="shared" si="6"/>
        <v>5.0865994574814208E-2</v>
      </c>
    </row>
    <row r="169" spans="1:6" x14ac:dyDescent="0.25">
      <c r="A169" s="78" t="s">
        <v>142</v>
      </c>
      <c r="B169" s="78" t="s">
        <v>92</v>
      </c>
      <c r="C169" s="86">
        <v>8.8000000000000005E-3</v>
      </c>
      <c r="D169" s="7">
        <v>6.527608818206096E-2</v>
      </c>
      <c r="E169" s="1">
        <v>2.0168792719999971</v>
      </c>
      <c r="F169" s="75">
        <f t="shared" si="6"/>
        <v>0.13165398921164273</v>
      </c>
    </row>
    <row r="170" spans="1:6" x14ac:dyDescent="0.25">
      <c r="A170" s="78" t="s">
        <v>190</v>
      </c>
      <c r="B170" s="78" t="s">
        <v>92</v>
      </c>
      <c r="C170" s="86">
        <v>1.1999999999999999E-3</v>
      </c>
      <c r="D170" s="7">
        <v>8.9012847520992203E-3</v>
      </c>
      <c r="E170" s="1">
        <v>0.6683821120000033</v>
      </c>
      <c r="F170" s="75">
        <f t="shared" si="6"/>
        <v>5.9494595021215031E-3</v>
      </c>
    </row>
    <row r="171" spans="1:6" x14ac:dyDescent="0.25">
      <c r="A171" s="110" t="s">
        <v>92</v>
      </c>
      <c r="B171" s="111"/>
      <c r="C171" s="73">
        <f>SUM(C163:C170)</f>
        <v>0.84600000000000009</v>
      </c>
      <c r="D171" s="73">
        <f>SUM(D163:D170)</f>
        <v>6.2754057502299494</v>
      </c>
      <c r="E171" s="74"/>
      <c r="F171" s="74">
        <f>(F163+F164+F165+F166+F167+F168+F169+F170)/D171</f>
        <v>-0.4399006931593179</v>
      </c>
    </row>
    <row r="172" spans="1:6" x14ac:dyDescent="0.25">
      <c r="A172" s="78" t="s">
        <v>36</v>
      </c>
      <c r="B172" s="78" t="s">
        <v>37</v>
      </c>
      <c r="C172" s="86">
        <v>0.17979999999999999</v>
      </c>
      <c r="D172" s="7">
        <v>1.3337091653561997</v>
      </c>
      <c r="E172" s="1">
        <v>13.203351403999989</v>
      </c>
      <c r="F172" s="75">
        <f>D172*E172</f>
        <v>17.609430780933433</v>
      </c>
    </row>
    <row r="173" spans="1:6" x14ac:dyDescent="0.25">
      <c r="A173" s="78" t="s">
        <v>197</v>
      </c>
      <c r="B173" s="78" t="s">
        <v>37</v>
      </c>
      <c r="C173" s="86">
        <v>0.1096</v>
      </c>
      <c r="D173" s="7">
        <v>0.81298400735839538</v>
      </c>
      <c r="E173" s="1">
        <v>0.64077927999997542</v>
      </c>
      <c r="F173" s="75">
        <f>D173*E173</f>
        <v>0.52094330688660728</v>
      </c>
    </row>
    <row r="174" spans="1:6" x14ac:dyDescent="0.25">
      <c r="A174" s="110" t="s">
        <v>37</v>
      </c>
      <c r="B174" s="111"/>
      <c r="C174" s="73">
        <f>SUM(C172:C173)</f>
        <v>0.28939999999999999</v>
      </c>
      <c r="D174" s="73">
        <f>SUM(D172:D173)</f>
        <v>2.146693172714595</v>
      </c>
      <c r="E174" s="74"/>
      <c r="F174" s="74">
        <f>(F172+F173)/D174</f>
        <v>8.4457221545514702</v>
      </c>
    </row>
    <row r="175" spans="1:6" x14ac:dyDescent="0.25">
      <c r="A175" s="78" t="s">
        <v>16</v>
      </c>
      <c r="B175" s="78" t="s">
        <v>17</v>
      </c>
      <c r="C175" s="86">
        <v>0.1467</v>
      </c>
      <c r="D175" s="7">
        <v>1.0881820609441297</v>
      </c>
      <c r="E175" s="1">
        <v>-1.3773947199999981</v>
      </c>
      <c r="F175" s="75">
        <f t="shared" ref="F175:F183" si="7">D175*E175</f>
        <v>-1.4988562251431603</v>
      </c>
    </row>
    <row r="176" spans="1:6" x14ac:dyDescent="0.25">
      <c r="A176" s="78" t="s">
        <v>20</v>
      </c>
      <c r="B176" s="78" t="s">
        <v>17</v>
      </c>
      <c r="C176" s="86">
        <v>4.5900000000000003E-2</v>
      </c>
      <c r="D176" s="7">
        <v>0.34047414176779517</v>
      </c>
      <c r="E176" s="1">
        <v>-4.2109508932000068</v>
      </c>
      <c r="F176" s="75">
        <f t="shared" si="7"/>
        <v>-1.4337198913886029</v>
      </c>
    </row>
    <row r="177" spans="1:6" x14ac:dyDescent="0.25">
      <c r="A177" s="78" t="s">
        <v>23</v>
      </c>
      <c r="B177" s="78" t="s">
        <v>17</v>
      </c>
      <c r="C177" s="86">
        <v>0.1166</v>
      </c>
      <c r="D177" s="7">
        <v>0.86490816841230755</v>
      </c>
      <c r="E177" s="1">
        <v>-1.0745968220000037</v>
      </c>
      <c r="F177" s="75">
        <f t="shared" si="7"/>
        <v>-0.92942756909770974</v>
      </c>
    </row>
    <row r="178" spans="1:6" x14ac:dyDescent="0.25">
      <c r="A178" s="78" t="s">
        <v>24</v>
      </c>
      <c r="B178" s="78" t="s">
        <v>17</v>
      </c>
      <c r="C178" s="86">
        <v>2.7099999999999999E-2</v>
      </c>
      <c r="D178" s="7">
        <v>0.20102068065157405</v>
      </c>
      <c r="E178" s="1">
        <v>0.86949612529998888</v>
      </c>
      <c r="F178" s="75">
        <f t="shared" si="7"/>
        <v>0.17478670293171009</v>
      </c>
    </row>
    <row r="179" spans="1:6" x14ac:dyDescent="0.25">
      <c r="A179" s="78" t="s">
        <v>160</v>
      </c>
      <c r="B179" s="78" t="s">
        <v>17</v>
      </c>
      <c r="C179" s="86">
        <v>0.42909999999999998</v>
      </c>
      <c r="D179" s="7">
        <v>3.1829510726048129</v>
      </c>
      <c r="E179" s="1">
        <v>-0.86869012239999677</v>
      </c>
      <c r="F179" s="75">
        <f t="shared" si="7"/>
        <v>-2.7649981568542761</v>
      </c>
    </row>
    <row r="180" spans="1:6" x14ac:dyDescent="0.25">
      <c r="A180" s="78" t="s">
        <v>161</v>
      </c>
      <c r="B180" s="78" t="s">
        <v>17</v>
      </c>
      <c r="C180" s="86">
        <v>0.7944</v>
      </c>
      <c r="D180" s="7">
        <v>5.8926505058896836</v>
      </c>
      <c r="E180" s="1">
        <v>0.84947000480001122</v>
      </c>
      <c r="F180" s="75">
        <f t="shared" si="7"/>
        <v>5.0056298535228985</v>
      </c>
    </row>
    <row r="181" spans="1:6" x14ac:dyDescent="0.25">
      <c r="A181" s="78" t="s">
        <v>162</v>
      </c>
      <c r="B181" s="78" t="s">
        <v>17</v>
      </c>
      <c r="C181" s="86">
        <v>8.4500000000000006E-2</v>
      </c>
      <c r="D181" s="7">
        <v>0.6267988012936534</v>
      </c>
      <c r="E181" s="1">
        <v>1.6742367125000044</v>
      </c>
      <c r="F181" s="75">
        <f t="shared" si="7"/>
        <v>1.0494095644768298</v>
      </c>
    </row>
    <row r="182" spans="1:6" x14ac:dyDescent="0.25">
      <c r="A182" s="78" t="s">
        <v>163</v>
      </c>
      <c r="B182" s="78" t="s">
        <v>17</v>
      </c>
      <c r="C182" s="86">
        <v>9.3399999999999997E-2</v>
      </c>
      <c r="D182" s="7">
        <v>0.69281666320505586</v>
      </c>
      <c r="E182" s="1">
        <v>1.169420474000006</v>
      </c>
      <c r="F182" s="75">
        <f t="shared" si="7"/>
        <v>0.81019399068035902</v>
      </c>
    </row>
    <row r="183" spans="1:6" x14ac:dyDescent="0.25">
      <c r="A183" s="78" t="s">
        <v>164</v>
      </c>
      <c r="B183" s="78" t="s">
        <v>17</v>
      </c>
      <c r="C183" s="86">
        <v>0.1363</v>
      </c>
      <c r="D183" s="7">
        <v>1.011037593092603</v>
      </c>
      <c r="E183" s="1">
        <v>1.4563265175999902</v>
      </c>
      <c r="F183" s="75">
        <f t="shared" si="7"/>
        <v>1.4724008571112264</v>
      </c>
    </row>
    <row r="184" spans="1:6" x14ac:dyDescent="0.25">
      <c r="A184" s="110" t="s">
        <v>17</v>
      </c>
      <c r="B184" s="111"/>
      <c r="C184" s="73">
        <f>SUM(C175:C183)</f>
        <v>1.8740000000000001</v>
      </c>
      <c r="D184" s="73">
        <f>SUM(D175:D183)</f>
        <v>13.900839687861614</v>
      </c>
      <c r="E184" s="74"/>
      <c r="F184" s="74">
        <f>(F175+F176+F177+F178+F179+F180+F181+F182+F183)/D184</f>
        <v>0.13563347024896968</v>
      </c>
    </row>
  </sheetData>
  <mergeCells count="24">
    <mergeCell ref="A4:B4"/>
    <mergeCell ref="A7:B7"/>
    <mergeCell ref="A9:B9"/>
    <mergeCell ref="A14:B14"/>
    <mergeCell ref="A16:B16"/>
    <mergeCell ref="A34:B34"/>
    <mergeCell ref="A36:B36"/>
    <mergeCell ref="A39:B39"/>
    <mergeCell ref="A41:B41"/>
    <mergeCell ref="A44:B44"/>
    <mergeCell ref="A48:B48"/>
    <mergeCell ref="A53:B53"/>
    <mergeCell ref="A72:B72"/>
    <mergeCell ref="A93:B93"/>
    <mergeCell ref="A109:B109"/>
    <mergeCell ref="A118:B118"/>
    <mergeCell ref="A171:B171"/>
    <mergeCell ref="A174:B174"/>
    <mergeCell ref="A184:B184"/>
    <mergeCell ref="A124:B124"/>
    <mergeCell ref="A129:B129"/>
    <mergeCell ref="A136:B136"/>
    <mergeCell ref="A134:B134"/>
    <mergeCell ref="A162:B16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Índice</vt:lpstr>
      <vt:lpstr>Fontes</vt:lpstr>
      <vt:lpstr>1.PlanilhaMãe</vt:lpstr>
      <vt:lpstr>2.PlanilhaMãeSint</vt:lpstr>
      <vt:lpstr>3.Grupos</vt:lpstr>
      <vt:lpstr>4.ItemDom</vt:lpstr>
      <vt:lpstr>4.1ItemDomNP</vt:lpstr>
      <vt:lpstr>4.2ItemDomNPSíntese</vt:lpstr>
      <vt:lpstr>5.Cadeias</vt:lpstr>
      <vt:lpstr>6.CadeiasSint</vt:lpstr>
      <vt:lpstr>7.NProc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Giacomo Baccarin</dc:creator>
  <dc:description/>
  <cp:lastModifiedBy>Gustavo Jun</cp:lastModifiedBy>
  <cp:revision>3</cp:revision>
  <dcterms:created xsi:type="dcterms:W3CDTF">2020-09-10T13:23:56Z</dcterms:created>
  <dcterms:modified xsi:type="dcterms:W3CDTF">2024-04-21T16:15:30Z</dcterms:modified>
  <dc:language>pt-BR</dc:language>
</cp:coreProperties>
</file>