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illiammathieson/Library/Mobile Documents/com~apple~CloudDocs/Golden Rock/"/>
    </mc:Choice>
  </mc:AlternateContent>
  <xr:revisionPtr revIDLastSave="0" documentId="8_{809A77B8-604F-1244-B589-33E7391BFC7D}" xr6:coauthVersionLast="47" xr6:coauthVersionMax="47" xr10:uidLastSave="{00000000-0000-0000-0000-000000000000}"/>
  <bookViews>
    <workbookView xWindow="14580" yWindow="-28300" windowWidth="24140" windowHeight="15760" activeTab="1" xr2:uid="{00000000-000D-0000-FFFF-FFFF00000000}"/>
  </bookViews>
  <sheets>
    <sheet name="Version History" sheetId="12" r:id="rId1"/>
    <sheet name="Stats Summary" sheetId="11" r:id="rId2"/>
    <sheet name="C1 payout" sheetId="73" r:id="rId3"/>
    <sheet name="P1 payout" sheetId="75" r:id="rId4"/>
    <sheet name="Stakes And Prizes" sheetId="4" r:id="rId5"/>
    <sheet name="Winlines" sheetId="36" r:id="rId6"/>
    <sheet name="BuyABonus" sheetId="65" r:id="rId7"/>
    <sheet name="BaseGame" sheetId="55" r:id="rId8"/>
    <sheet name="UBL BaseGame" sheetId="57" r:id="rId9"/>
    <sheet name="UBL Feature Description" sheetId="71" r:id="rId10"/>
    <sheet name="UBL Feature Maths" sheetId="58" r:id="rId11"/>
    <sheet name="UBL Feature Spins" sheetId="68" r:id="rId12"/>
    <sheet name="UBL Feature Reels" sheetId="69" r:id="rId13"/>
    <sheet name="UBL Feature Example" sheetId="61" r:id="rId14"/>
    <sheet name="UBL Feature Example #1" sheetId="70" r:id="rId15"/>
    <sheet name="FreeSpins Description" sheetId="63" r:id="rId16"/>
    <sheet name="FreeSpins Bands" sheetId="56" r:id="rId17"/>
    <sheet name="Sheet1" sheetId="76" r:id="rId18"/>
    <sheet name="Reels" sheetId="77" r:id="rId19"/>
  </sheets>
  <externalReferences>
    <externalReference r:id="rId20"/>
  </externalReferences>
  <definedNames>
    <definedName name="_xlnm._FilterDatabase" localSheetId="7" hidden="1">BaseGame!$C$4:$G$4</definedName>
    <definedName name="BandsList">'[1]OB Reel Data'!$B$5:$B$23</definedName>
    <definedName name="OverlaysList">'[1]OB Overlay Data'!$B$5:$B$17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" i="55" l="1"/>
  <c r="K5" i="55"/>
  <c r="L5" i="55"/>
  <c r="M5" i="55"/>
  <c r="N5" i="55"/>
  <c r="J6" i="55"/>
  <c r="K6" i="55"/>
  <c r="L6" i="55"/>
  <c r="M6" i="55"/>
  <c r="N6" i="55"/>
  <c r="J7" i="55"/>
  <c r="K7" i="55"/>
  <c r="L7" i="55"/>
  <c r="M7" i="55"/>
  <c r="N7" i="55"/>
  <c r="J8" i="55"/>
  <c r="K8" i="55"/>
  <c r="L8" i="55"/>
  <c r="M8" i="55"/>
  <c r="N8" i="55"/>
  <c r="J9" i="55"/>
  <c r="K9" i="55"/>
  <c r="L9" i="55"/>
  <c r="M9" i="55"/>
  <c r="N9" i="55"/>
  <c r="J10" i="55"/>
  <c r="K10" i="55"/>
  <c r="L10" i="55"/>
  <c r="M10" i="55"/>
  <c r="N10" i="55"/>
  <c r="J11" i="55"/>
  <c r="K11" i="55"/>
  <c r="L11" i="55"/>
  <c r="M11" i="55"/>
  <c r="N11" i="55"/>
  <c r="J12" i="55"/>
  <c r="K12" i="55"/>
  <c r="L12" i="55"/>
  <c r="M12" i="55"/>
  <c r="N12" i="55"/>
  <c r="J13" i="55"/>
  <c r="K13" i="55"/>
  <c r="L13" i="55"/>
  <c r="M13" i="55"/>
  <c r="N13" i="55"/>
  <c r="J14" i="55"/>
  <c r="K14" i="55"/>
  <c r="L14" i="55"/>
  <c r="M14" i="55"/>
  <c r="N14" i="55"/>
  <c r="J15" i="55"/>
  <c r="K15" i="55"/>
  <c r="L15" i="55"/>
  <c r="M15" i="55"/>
  <c r="N15" i="55"/>
  <c r="J16" i="55"/>
  <c r="K16" i="55"/>
  <c r="L16" i="55"/>
  <c r="M16" i="55"/>
  <c r="N16" i="55"/>
  <c r="J17" i="55"/>
  <c r="K17" i="55"/>
  <c r="L17" i="55"/>
  <c r="M17" i="55"/>
  <c r="N17" i="55"/>
  <c r="J18" i="55"/>
  <c r="K18" i="55"/>
  <c r="L18" i="55"/>
  <c r="M18" i="55"/>
  <c r="N18" i="55"/>
  <c r="J19" i="55"/>
  <c r="K19" i="55"/>
  <c r="L19" i="55"/>
  <c r="M19" i="55"/>
  <c r="N19" i="55"/>
  <c r="J20" i="55"/>
  <c r="K20" i="55"/>
  <c r="L20" i="55"/>
  <c r="M20" i="55"/>
  <c r="N20" i="55"/>
  <c r="J21" i="55"/>
  <c r="K21" i="55"/>
  <c r="L21" i="55"/>
  <c r="M21" i="55"/>
  <c r="N21" i="55"/>
  <c r="J22" i="55"/>
  <c r="K22" i="55"/>
  <c r="L22" i="55"/>
  <c r="M22" i="55"/>
  <c r="N22" i="55"/>
  <c r="J23" i="55"/>
  <c r="K23" i="55"/>
  <c r="L23" i="55"/>
  <c r="M23" i="55"/>
  <c r="N23" i="55"/>
  <c r="J24" i="55"/>
  <c r="K24" i="55"/>
  <c r="L24" i="55"/>
  <c r="M24" i="55"/>
  <c r="N24" i="55"/>
  <c r="J25" i="55"/>
  <c r="K25" i="55"/>
  <c r="L25" i="55"/>
  <c r="M25" i="55"/>
  <c r="N25" i="55"/>
  <c r="J26" i="55"/>
  <c r="K26" i="55"/>
  <c r="L26" i="55"/>
  <c r="M26" i="55"/>
  <c r="N26" i="55"/>
  <c r="J27" i="55"/>
  <c r="K27" i="55"/>
  <c r="L27" i="55"/>
  <c r="M27" i="55"/>
  <c r="N27" i="55"/>
  <c r="J28" i="55"/>
  <c r="K28" i="55"/>
  <c r="L28" i="55"/>
  <c r="M28" i="55"/>
  <c r="N28" i="55"/>
  <c r="J29" i="55"/>
  <c r="K29" i="55"/>
  <c r="L29" i="55"/>
  <c r="M29" i="55"/>
  <c r="N29" i="55"/>
  <c r="J30" i="55"/>
  <c r="K30" i="55"/>
  <c r="L30" i="55"/>
  <c r="M30" i="55"/>
  <c r="N30" i="55"/>
  <c r="J31" i="55"/>
  <c r="K31" i="55"/>
  <c r="L31" i="55"/>
  <c r="M31" i="55"/>
  <c r="N31" i="55"/>
  <c r="J32" i="55"/>
  <c r="K32" i="55"/>
  <c r="L32" i="55"/>
  <c r="M32" i="55"/>
  <c r="N32" i="55"/>
  <c r="J33" i="55"/>
  <c r="K33" i="55"/>
  <c r="L33" i="55"/>
  <c r="M33" i="55"/>
  <c r="N33" i="55"/>
  <c r="J34" i="55"/>
  <c r="K34" i="55"/>
  <c r="L34" i="55"/>
  <c r="M34" i="55"/>
  <c r="N34" i="55"/>
  <c r="J35" i="55"/>
  <c r="K35" i="55"/>
  <c r="L35" i="55"/>
  <c r="M35" i="55"/>
  <c r="N35" i="55"/>
  <c r="J36" i="55"/>
  <c r="K36" i="55"/>
  <c r="L36" i="55"/>
  <c r="M36" i="55"/>
  <c r="N36" i="55"/>
  <c r="J37" i="55"/>
  <c r="K37" i="55"/>
  <c r="L37" i="55"/>
  <c r="M37" i="55"/>
  <c r="N37" i="55"/>
  <c r="J38" i="55"/>
  <c r="K38" i="55"/>
  <c r="L38" i="55"/>
  <c r="M38" i="55"/>
  <c r="N38" i="55"/>
  <c r="J39" i="55"/>
  <c r="K39" i="55"/>
  <c r="L39" i="55"/>
  <c r="M39" i="55"/>
  <c r="N39" i="55"/>
  <c r="J40" i="55"/>
  <c r="K40" i="55"/>
  <c r="L40" i="55"/>
  <c r="M40" i="55"/>
  <c r="N40" i="55"/>
  <c r="J41" i="55"/>
  <c r="K41" i="55"/>
  <c r="L41" i="55"/>
  <c r="M41" i="55"/>
  <c r="N41" i="55"/>
  <c r="J42" i="55"/>
  <c r="K42" i="55"/>
  <c r="L42" i="55"/>
  <c r="M42" i="55"/>
  <c r="N42" i="55"/>
  <c r="J43" i="55"/>
  <c r="K43" i="55"/>
  <c r="L43" i="55"/>
  <c r="M43" i="55"/>
  <c r="N43" i="55"/>
  <c r="J44" i="55"/>
  <c r="K44" i="55"/>
  <c r="L44" i="55"/>
  <c r="M44" i="55"/>
  <c r="N44" i="55"/>
  <c r="J45" i="55"/>
  <c r="K45" i="55"/>
  <c r="L45" i="55"/>
  <c r="M45" i="55"/>
  <c r="N45" i="55"/>
  <c r="J46" i="55"/>
  <c r="K46" i="55"/>
  <c r="L46" i="55"/>
  <c r="M46" i="55"/>
  <c r="N46" i="55"/>
  <c r="J47" i="55"/>
  <c r="K47" i="55"/>
  <c r="L47" i="55"/>
  <c r="M47" i="55"/>
  <c r="N47" i="55"/>
  <c r="J48" i="55"/>
  <c r="K48" i="55"/>
  <c r="L48" i="55"/>
  <c r="M48" i="55"/>
  <c r="N48" i="55"/>
  <c r="J49" i="55"/>
  <c r="K49" i="55"/>
  <c r="L49" i="55"/>
  <c r="M49" i="55"/>
  <c r="N49" i="55"/>
  <c r="J50" i="55"/>
  <c r="K50" i="55"/>
  <c r="L50" i="55"/>
  <c r="M50" i="55"/>
  <c r="N50" i="55"/>
  <c r="J51" i="55"/>
  <c r="K51" i="55"/>
  <c r="L51" i="55"/>
  <c r="M51" i="55"/>
  <c r="N51" i="55"/>
  <c r="J52" i="55"/>
  <c r="K52" i="55"/>
  <c r="L52" i="55"/>
  <c r="M52" i="55"/>
  <c r="N52" i="55"/>
  <c r="J53" i="55"/>
  <c r="K53" i="55"/>
  <c r="L53" i="55"/>
  <c r="M53" i="55"/>
  <c r="N53" i="55"/>
  <c r="J54" i="55"/>
  <c r="K54" i="55"/>
  <c r="L54" i="55"/>
  <c r="M54" i="55"/>
  <c r="N54" i="55"/>
  <c r="J55" i="55"/>
  <c r="K55" i="55"/>
  <c r="L55" i="55"/>
  <c r="M55" i="55"/>
  <c r="N55" i="55"/>
  <c r="J56" i="55"/>
  <c r="K56" i="55"/>
  <c r="L56" i="55"/>
  <c r="M56" i="55"/>
  <c r="N56" i="55"/>
  <c r="J57" i="55"/>
  <c r="K57" i="55"/>
  <c r="L57" i="55"/>
  <c r="M57" i="55"/>
  <c r="N57" i="55"/>
  <c r="J58" i="55"/>
  <c r="K58" i="55"/>
  <c r="L58" i="55"/>
  <c r="M58" i="55"/>
  <c r="N58" i="55"/>
  <c r="J59" i="55"/>
  <c r="K59" i="55"/>
  <c r="L59" i="55"/>
  <c r="M59" i="55"/>
  <c r="N59" i="55"/>
  <c r="J60" i="55"/>
  <c r="K60" i="55"/>
  <c r="L60" i="55"/>
  <c r="M60" i="55"/>
  <c r="N60" i="55"/>
  <c r="J61" i="55"/>
  <c r="K61" i="55"/>
  <c r="L61" i="55"/>
  <c r="M61" i="55"/>
  <c r="N61" i="55"/>
  <c r="J62" i="55"/>
  <c r="K62" i="55"/>
  <c r="L62" i="55"/>
  <c r="M62" i="55"/>
  <c r="N62" i="55"/>
  <c r="J63" i="55"/>
  <c r="K63" i="55"/>
  <c r="L63" i="55"/>
  <c r="M63" i="55"/>
  <c r="N63" i="55"/>
  <c r="J64" i="55"/>
  <c r="K64" i="55"/>
  <c r="L64" i="55"/>
  <c r="M64" i="55"/>
  <c r="N64" i="55"/>
  <c r="J65" i="55"/>
  <c r="K65" i="55"/>
  <c r="L65" i="55"/>
  <c r="M65" i="55"/>
  <c r="N65" i="55"/>
  <c r="J66" i="55"/>
  <c r="K66" i="55"/>
  <c r="L66" i="55"/>
  <c r="M66" i="55"/>
  <c r="N66" i="55"/>
  <c r="J67" i="55"/>
  <c r="K67" i="55"/>
  <c r="L67" i="55"/>
  <c r="M67" i="55"/>
  <c r="N67" i="55"/>
  <c r="J68" i="55"/>
  <c r="K68" i="55"/>
  <c r="L68" i="55"/>
  <c r="M68" i="55"/>
  <c r="N68" i="55"/>
  <c r="J69" i="55"/>
  <c r="K69" i="55"/>
  <c r="L69" i="55"/>
  <c r="M69" i="55"/>
  <c r="N69" i="55"/>
  <c r="J70" i="55"/>
  <c r="K70" i="55"/>
  <c r="L70" i="55"/>
  <c r="M70" i="55"/>
  <c r="N70" i="55"/>
  <c r="J71" i="55"/>
  <c r="K71" i="55"/>
  <c r="L71" i="55"/>
  <c r="M71" i="55"/>
  <c r="N71" i="55"/>
  <c r="J72" i="55"/>
  <c r="K72" i="55"/>
  <c r="L72" i="55"/>
  <c r="M72" i="55"/>
  <c r="N72" i="55"/>
  <c r="J73" i="55"/>
  <c r="K73" i="55"/>
  <c r="L73" i="55"/>
  <c r="M73" i="55"/>
  <c r="N73" i="55"/>
  <c r="J74" i="55"/>
  <c r="K74" i="55"/>
  <c r="L74" i="55"/>
  <c r="M74" i="55"/>
  <c r="N74" i="55"/>
  <c r="J75" i="55"/>
  <c r="K75" i="55"/>
  <c r="L75" i="55"/>
  <c r="M75" i="55"/>
  <c r="N75" i="55"/>
  <c r="J76" i="55"/>
  <c r="K76" i="55"/>
  <c r="L76" i="55"/>
  <c r="M76" i="55"/>
  <c r="N76" i="55"/>
  <c r="J77" i="55"/>
  <c r="K77" i="55"/>
  <c r="L77" i="55"/>
  <c r="M77" i="55"/>
  <c r="N77" i="55"/>
  <c r="J78" i="55"/>
  <c r="K78" i="55"/>
  <c r="L78" i="55"/>
  <c r="M78" i="55"/>
  <c r="N78" i="55"/>
  <c r="J79" i="55"/>
  <c r="K79" i="55"/>
  <c r="L79" i="55"/>
  <c r="M79" i="55"/>
  <c r="N79" i="55"/>
  <c r="J80" i="55"/>
  <c r="K80" i="55"/>
  <c r="L80" i="55"/>
  <c r="M80" i="55"/>
  <c r="N80" i="55"/>
  <c r="J81" i="55"/>
  <c r="K81" i="55"/>
  <c r="L81" i="55"/>
  <c r="M81" i="55"/>
  <c r="N81" i="55"/>
  <c r="J82" i="55"/>
  <c r="K82" i="55"/>
  <c r="L82" i="55"/>
  <c r="M82" i="55"/>
  <c r="N82" i="55"/>
  <c r="J83" i="55"/>
  <c r="K83" i="55"/>
  <c r="L83" i="55"/>
  <c r="M83" i="55"/>
  <c r="N83" i="55"/>
  <c r="J84" i="55"/>
  <c r="K84" i="55"/>
  <c r="L84" i="55"/>
  <c r="M84" i="55"/>
  <c r="N84" i="55"/>
  <c r="J85" i="55"/>
  <c r="K85" i="55"/>
  <c r="L85" i="55"/>
  <c r="M85" i="55"/>
  <c r="N85" i="55"/>
  <c r="J86" i="55"/>
  <c r="K86" i="55"/>
  <c r="L86" i="55"/>
  <c r="M86" i="55"/>
  <c r="N86" i="55"/>
  <c r="J87" i="55"/>
  <c r="K87" i="55"/>
  <c r="L87" i="55"/>
  <c r="M87" i="55"/>
  <c r="N87" i="55"/>
  <c r="J88" i="55"/>
  <c r="K88" i="55"/>
  <c r="L88" i="55"/>
  <c r="M88" i="55"/>
  <c r="N88" i="55"/>
  <c r="J89" i="55"/>
  <c r="K89" i="55"/>
  <c r="L89" i="55"/>
  <c r="M89" i="55"/>
  <c r="N89" i="55"/>
  <c r="J90" i="55"/>
  <c r="K90" i="55"/>
  <c r="L90" i="55"/>
  <c r="M90" i="55"/>
  <c r="N90" i="55"/>
  <c r="J91" i="55"/>
  <c r="K91" i="55"/>
  <c r="L91" i="55"/>
  <c r="M91" i="55"/>
  <c r="N91" i="55"/>
  <c r="J92" i="55"/>
  <c r="K92" i="55"/>
  <c r="L92" i="55"/>
  <c r="M92" i="55"/>
  <c r="N92" i="55"/>
  <c r="J93" i="55"/>
  <c r="K93" i="55"/>
  <c r="L93" i="55"/>
  <c r="M93" i="55"/>
  <c r="N93" i="55"/>
  <c r="J94" i="55"/>
  <c r="K94" i="55"/>
  <c r="L94" i="55"/>
  <c r="M94" i="55"/>
  <c r="N94" i="55"/>
  <c r="J95" i="55"/>
  <c r="K95" i="55"/>
  <c r="L95" i="55"/>
  <c r="M95" i="55"/>
  <c r="N95" i="55"/>
  <c r="J96" i="55"/>
  <c r="K96" i="55"/>
  <c r="L96" i="55"/>
  <c r="M96" i="55"/>
  <c r="N96" i="55"/>
  <c r="J97" i="55"/>
  <c r="K97" i="55"/>
  <c r="L97" i="55"/>
  <c r="M97" i="55"/>
  <c r="N97" i="55"/>
  <c r="J98" i="55"/>
  <c r="K98" i="55"/>
  <c r="L98" i="55"/>
  <c r="M98" i="55"/>
  <c r="N98" i="55"/>
  <c r="J99" i="55"/>
  <c r="K99" i="55"/>
  <c r="L99" i="55"/>
  <c r="M99" i="55"/>
  <c r="N99" i="55"/>
  <c r="J100" i="55"/>
  <c r="K100" i="55"/>
  <c r="L100" i="55"/>
  <c r="M100" i="55"/>
  <c r="N100" i="55"/>
  <c r="J101" i="55"/>
  <c r="K101" i="55"/>
  <c r="L101" i="55"/>
  <c r="M101" i="55"/>
  <c r="N101" i="55"/>
  <c r="J102" i="55"/>
  <c r="K102" i="55"/>
  <c r="L102" i="55"/>
  <c r="M102" i="55"/>
  <c r="N102" i="55"/>
  <c r="J103" i="55"/>
  <c r="K103" i="55"/>
  <c r="L103" i="55"/>
  <c r="M103" i="55"/>
  <c r="N103" i="55"/>
  <c r="J104" i="55"/>
  <c r="K104" i="55"/>
  <c r="L104" i="55"/>
  <c r="M104" i="55"/>
  <c r="N104" i="55"/>
  <c r="J105" i="55"/>
  <c r="K105" i="55"/>
  <c r="L105" i="55"/>
  <c r="M105" i="55"/>
  <c r="N105" i="55"/>
  <c r="J106" i="55"/>
  <c r="K106" i="55"/>
  <c r="L106" i="55"/>
  <c r="M106" i="55"/>
  <c r="N106" i="55"/>
  <c r="J107" i="55"/>
  <c r="K107" i="55"/>
  <c r="L107" i="55"/>
  <c r="M107" i="55"/>
  <c r="N107" i="55"/>
  <c r="J108" i="55"/>
  <c r="K108" i="55"/>
  <c r="L108" i="55"/>
  <c r="M108" i="55"/>
  <c r="N108" i="55"/>
  <c r="J109" i="55"/>
  <c r="K109" i="55"/>
  <c r="L109" i="55"/>
  <c r="M109" i="55"/>
  <c r="N109" i="55"/>
  <c r="J110" i="55"/>
  <c r="K110" i="55"/>
  <c r="L110" i="55"/>
  <c r="M110" i="55"/>
  <c r="N110" i="55"/>
  <c r="J111" i="55"/>
  <c r="K111" i="55"/>
  <c r="L111" i="55"/>
  <c r="M111" i="55"/>
  <c r="N111" i="55"/>
  <c r="J112" i="55"/>
  <c r="K112" i="55"/>
  <c r="L112" i="55"/>
  <c r="M112" i="55"/>
  <c r="N112" i="55"/>
  <c r="J113" i="55"/>
  <c r="K113" i="55"/>
  <c r="L113" i="55"/>
  <c r="M113" i="55"/>
  <c r="N113" i="55"/>
  <c r="J114" i="55"/>
  <c r="K114" i="55"/>
  <c r="L114" i="55"/>
  <c r="M114" i="55"/>
  <c r="N114" i="55"/>
  <c r="J115" i="55"/>
  <c r="K115" i="55"/>
  <c r="L115" i="55"/>
  <c r="M115" i="55"/>
  <c r="N115" i="55"/>
  <c r="J116" i="55"/>
  <c r="K116" i="55"/>
  <c r="L116" i="55"/>
  <c r="M116" i="55"/>
  <c r="N116" i="55"/>
  <c r="J117" i="55"/>
  <c r="K117" i="55"/>
  <c r="L117" i="55"/>
  <c r="M117" i="55"/>
  <c r="N117" i="55"/>
  <c r="J118" i="55"/>
  <c r="K118" i="55"/>
  <c r="L118" i="55"/>
  <c r="M118" i="55"/>
  <c r="N118" i="55"/>
  <c r="J119" i="55"/>
  <c r="K119" i="55"/>
  <c r="L119" i="55"/>
  <c r="M119" i="55"/>
  <c r="N119" i="55"/>
  <c r="J120" i="55"/>
  <c r="K120" i="55"/>
  <c r="L120" i="55"/>
  <c r="M120" i="55"/>
  <c r="N120" i="55"/>
  <c r="J121" i="55"/>
  <c r="K121" i="55"/>
  <c r="L121" i="55"/>
  <c r="M121" i="55"/>
  <c r="N121" i="55"/>
  <c r="J122" i="55"/>
  <c r="K122" i="55"/>
  <c r="L122" i="55"/>
  <c r="M122" i="55"/>
  <c r="N122" i="55"/>
  <c r="J123" i="55"/>
  <c r="K123" i="55"/>
  <c r="L123" i="55"/>
  <c r="M123" i="55"/>
  <c r="N123" i="55"/>
  <c r="J124" i="55"/>
  <c r="K124" i="55"/>
  <c r="L124" i="55"/>
  <c r="M124" i="55"/>
  <c r="N124" i="55"/>
  <c r="J125" i="55"/>
  <c r="K125" i="55"/>
  <c r="L125" i="55"/>
  <c r="M125" i="55"/>
  <c r="N125" i="55"/>
  <c r="J126" i="55"/>
  <c r="K126" i="55"/>
  <c r="L126" i="55"/>
  <c r="M126" i="55"/>
  <c r="N126" i="55"/>
  <c r="J127" i="55"/>
  <c r="K127" i="55"/>
  <c r="L127" i="55"/>
  <c r="M127" i="55"/>
  <c r="N127" i="55"/>
  <c r="J128" i="55"/>
  <c r="K128" i="55"/>
  <c r="L128" i="55"/>
  <c r="M128" i="55"/>
  <c r="N128" i="55"/>
  <c r="J129" i="55"/>
  <c r="K129" i="55"/>
  <c r="L129" i="55"/>
  <c r="M129" i="55"/>
  <c r="N129" i="55"/>
  <c r="J130" i="55"/>
  <c r="K130" i="55"/>
  <c r="L130" i="55"/>
  <c r="M130" i="55"/>
  <c r="N130" i="55"/>
  <c r="J131" i="55"/>
  <c r="K131" i="55"/>
  <c r="L131" i="55"/>
  <c r="M131" i="55"/>
  <c r="N131" i="55"/>
  <c r="J132" i="55"/>
  <c r="K132" i="55"/>
  <c r="L132" i="55"/>
  <c r="M132" i="55"/>
  <c r="N132" i="55"/>
  <c r="J133" i="55"/>
  <c r="K133" i="55"/>
  <c r="L133" i="55"/>
  <c r="M133" i="55"/>
  <c r="N133" i="55"/>
  <c r="C5" i="55"/>
  <c r="D5" i="55"/>
  <c r="E5" i="55"/>
  <c r="F5" i="55"/>
  <c r="G5" i="55"/>
  <c r="C6" i="55"/>
  <c r="D6" i="55"/>
  <c r="E6" i="55"/>
  <c r="F6" i="55"/>
  <c r="G6" i="55"/>
  <c r="C7" i="55"/>
  <c r="D7" i="55"/>
  <c r="E7" i="55"/>
  <c r="F7" i="55"/>
  <c r="G7" i="55"/>
  <c r="C8" i="55"/>
  <c r="D8" i="55"/>
  <c r="E8" i="55"/>
  <c r="F8" i="55"/>
  <c r="G8" i="55"/>
  <c r="C9" i="55"/>
  <c r="D9" i="55"/>
  <c r="E9" i="55"/>
  <c r="F9" i="55"/>
  <c r="G9" i="55"/>
  <c r="C10" i="55"/>
  <c r="D10" i="55"/>
  <c r="E10" i="55"/>
  <c r="F10" i="55"/>
  <c r="G10" i="55"/>
  <c r="C11" i="55"/>
  <c r="D11" i="55"/>
  <c r="E11" i="55"/>
  <c r="F11" i="55"/>
  <c r="G11" i="55"/>
  <c r="C12" i="55"/>
  <c r="D12" i="55"/>
  <c r="E12" i="55"/>
  <c r="F12" i="55"/>
  <c r="G12" i="55"/>
  <c r="C13" i="55"/>
  <c r="D13" i="55"/>
  <c r="E13" i="55"/>
  <c r="F13" i="55"/>
  <c r="G13" i="55"/>
  <c r="C14" i="55"/>
  <c r="D14" i="55"/>
  <c r="E14" i="55"/>
  <c r="F14" i="55"/>
  <c r="G14" i="55"/>
  <c r="C15" i="55"/>
  <c r="D15" i="55"/>
  <c r="E15" i="55"/>
  <c r="F15" i="55"/>
  <c r="G15" i="55"/>
  <c r="C16" i="55"/>
  <c r="D16" i="55"/>
  <c r="E16" i="55"/>
  <c r="F16" i="55"/>
  <c r="G16" i="55"/>
  <c r="C17" i="55"/>
  <c r="D17" i="55"/>
  <c r="E17" i="55"/>
  <c r="F17" i="55"/>
  <c r="G17" i="55"/>
  <c r="C18" i="55"/>
  <c r="D18" i="55"/>
  <c r="E18" i="55"/>
  <c r="F18" i="55"/>
  <c r="G18" i="55"/>
  <c r="C19" i="55"/>
  <c r="D19" i="55"/>
  <c r="E19" i="55"/>
  <c r="F19" i="55"/>
  <c r="G19" i="55"/>
  <c r="C20" i="55"/>
  <c r="D20" i="55"/>
  <c r="E20" i="55"/>
  <c r="F20" i="55"/>
  <c r="G20" i="55"/>
  <c r="C21" i="55"/>
  <c r="D21" i="55"/>
  <c r="E21" i="55"/>
  <c r="F21" i="55"/>
  <c r="G21" i="55"/>
  <c r="C22" i="55"/>
  <c r="D22" i="55"/>
  <c r="E22" i="55"/>
  <c r="F22" i="55"/>
  <c r="G22" i="55"/>
  <c r="C23" i="55"/>
  <c r="D23" i="55"/>
  <c r="E23" i="55"/>
  <c r="F23" i="55"/>
  <c r="G23" i="55"/>
  <c r="C24" i="55"/>
  <c r="D24" i="55"/>
  <c r="E24" i="55"/>
  <c r="F24" i="55"/>
  <c r="G24" i="55"/>
  <c r="C25" i="55"/>
  <c r="D25" i="55"/>
  <c r="E25" i="55"/>
  <c r="F25" i="55"/>
  <c r="G25" i="55"/>
  <c r="C26" i="55"/>
  <c r="D26" i="55"/>
  <c r="E26" i="55"/>
  <c r="F26" i="55"/>
  <c r="G26" i="55"/>
  <c r="C27" i="55"/>
  <c r="D27" i="55"/>
  <c r="E27" i="55"/>
  <c r="F27" i="55"/>
  <c r="G27" i="55"/>
  <c r="C28" i="55"/>
  <c r="D28" i="55"/>
  <c r="E28" i="55"/>
  <c r="F28" i="55"/>
  <c r="G28" i="55"/>
  <c r="C29" i="55"/>
  <c r="D29" i="55"/>
  <c r="E29" i="55"/>
  <c r="F29" i="55"/>
  <c r="G29" i="55"/>
  <c r="C30" i="55"/>
  <c r="D30" i="55"/>
  <c r="E30" i="55"/>
  <c r="F30" i="55"/>
  <c r="G30" i="55"/>
  <c r="C31" i="55"/>
  <c r="D31" i="55"/>
  <c r="E31" i="55"/>
  <c r="F31" i="55"/>
  <c r="G31" i="55"/>
  <c r="C32" i="55"/>
  <c r="D32" i="55"/>
  <c r="E32" i="55"/>
  <c r="F32" i="55"/>
  <c r="G32" i="55"/>
  <c r="C33" i="55"/>
  <c r="D33" i="55"/>
  <c r="E33" i="55"/>
  <c r="F33" i="55"/>
  <c r="G33" i="55"/>
  <c r="C34" i="55"/>
  <c r="D34" i="55"/>
  <c r="E34" i="55"/>
  <c r="F34" i="55"/>
  <c r="G34" i="55"/>
  <c r="C35" i="55"/>
  <c r="D35" i="55"/>
  <c r="E35" i="55"/>
  <c r="F35" i="55"/>
  <c r="G35" i="55"/>
  <c r="C36" i="55"/>
  <c r="D36" i="55"/>
  <c r="E36" i="55"/>
  <c r="F36" i="55"/>
  <c r="G36" i="55"/>
  <c r="C37" i="55"/>
  <c r="D37" i="55"/>
  <c r="E37" i="55"/>
  <c r="F37" i="55"/>
  <c r="G37" i="55"/>
  <c r="C38" i="55"/>
  <c r="D38" i="55"/>
  <c r="E38" i="55"/>
  <c r="F38" i="55"/>
  <c r="G38" i="55"/>
  <c r="C39" i="55"/>
  <c r="D39" i="55"/>
  <c r="E39" i="55"/>
  <c r="F39" i="55"/>
  <c r="G39" i="55"/>
  <c r="C40" i="55"/>
  <c r="D40" i="55"/>
  <c r="E40" i="55"/>
  <c r="F40" i="55"/>
  <c r="G40" i="55"/>
  <c r="C41" i="55"/>
  <c r="D41" i="55"/>
  <c r="E41" i="55"/>
  <c r="F41" i="55"/>
  <c r="G41" i="55"/>
  <c r="C42" i="55"/>
  <c r="D42" i="55"/>
  <c r="E42" i="55"/>
  <c r="F42" i="55"/>
  <c r="G42" i="55"/>
  <c r="C43" i="55"/>
  <c r="D43" i="55"/>
  <c r="E43" i="55"/>
  <c r="F43" i="55"/>
  <c r="G43" i="55"/>
  <c r="C44" i="55"/>
  <c r="D44" i="55"/>
  <c r="E44" i="55"/>
  <c r="F44" i="55"/>
  <c r="G44" i="55"/>
  <c r="C45" i="55"/>
  <c r="D45" i="55"/>
  <c r="E45" i="55"/>
  <c r="F45" i="55"/>
  <c r="G45" i="55"/>
  <c r="C46" i="55"/>
  <c r="D46" i="55"/>
  <c r="E46" i="55"/>
  <c r="F46" i="55"/>
  <c r="G46" i="55"/>
  <c r="C47" i="55"/>
  <c r="D47" i="55"/>
  <c r="E47" i="55"/>
  <c r="F47" i="55"/>
  <c r="G47" i="55"/>
  <c r="C48" i="55"/>
  <c r="D48" i="55"/>
  <c r="E48" i="55"/>
  <c r="F48" i="55"/>
  <c r="G48" i="55"/>
  <c r="C49" i="55"/>
  <c r="D49" i="55"/>
  <c r="E49" i="55"/>
  <c r="F49" i="55"/>
  <c r="G49" i="55"/>
  <c r="C50" i="55"/>
  <c r="D50" i="55"/>
  <c r="E50" i="55"/>
  <c r="F50" i="55"/>
  <c r="G50" i="55"/>
  <c r="C51" i="55"/>
  <c r="D51" i="55"/>
  <c r="E51" i="55"/>
  <c r="F51" i="55"/>
  <c r="G51" i="55"/>
  <c r="C52" i="55"/>
  <c r="D52" i="55"/>
  <c r="E52" i="55"/>
  <c r="F52" i="55"/>
  <c r="G52" i="55"/>
  <c r="C53" i="55"/>
  <c r="D53" i="55"/>
  <c r="E53" i="55"/>
  <c r="F53" i="55"/>
  <c r="G53" i="55"/>
  <c r="C54" i="55"/>
  <c r="D54" i="55"/>
  <c r="E54" i="55"/>
  <c r="F54" i="55"/>
  <c r="G54" i="55"/>
  <c r="C55" i="55"/>
  <c r="D55" i="55"/>
  <c r="E55" i="55"/>
  <c r="F55" i="55"/>
  <c r="G55" i="55"/>
  <c r="C56" i="55"/>
  <c r="D56" i="55"/>
  <c r="E56" i="55"/>
  <c r="F56" i="55"/>
  <c r="G56" i="55"/>
  <c r="C57" i="55"/>
  <c r="D57" i="55"/>
  <c r="E57" i="55"/>
  <c r="F57" i="55"/>
  <c r="G57" i="55"/>
  <c r="C58" i="55"/>
  <c r="D58" i="55"/>
  <c r="E58" i="55"/>
  <c r="F58" i="55"/>
  <c r="G58" i="55"/>
  <c r="C59" i="55"/>
  <c r="D59" i="55"/>
  <c r="E59" i="55"/>
  <c r="F59" i="55"/>
  <c r="G59" i="55"/>
  <c r="C60" i="55"/>
  <c r="D60" i="55"/>
  <c r="E60" i="55"/>
  <c r="F60" i="55"/>
  <c r="G60" i="55"/>
  <c r="C61" i="55"/>
  <c r="D61" i="55"/>
  <c r="E61" i="55"/>
  <c r="F61" i="55"/>
  <c r="G61" i="55"/>
  <c r="C62" i="55"/>
  <c r="D62" i="55"/>
  <c r="E62" i="55"/>
  <c r="F62" i="55"/>
  <c r="G62" i="55"/>
  <c r="C63" i="55"/>
  <c r="D63" i="55"/>
  <c r="E63" i="55"/>
  <c r="F63" i="55"/>
  <c r="G63" i="55"/>
  <c r="C64" i="55"/>
  <c r="D64" i="55"/>
  <c r="E64" i="55"/>
  <c r="F64" i="55"/>
  <c r="G64" i="55"/>
  <c r="C65" i="55"/>
  <c r="D65" i="55"/>
  <c r="E65" i="55"/>
  <c r="F65" i="55"/>
  <c r="G65" i="55"/>
  <c r="C66" i="55"/>
  <c r="D66" i="55"/>
  <c r="E66" i="55"/>
  <c r="F66" i="55"/>
  <c r="G66" i="55"/>
  <c r="C67" i="55"/>
  <c r="D67" i="55"/>
  <c r="E67" i="55"/>
  <c r="F67" i="55"/>
  <c r="G67" i="55"/>
  <c r="C68" i="55"/>
  <c r="D68" i="55"/>
  <c r="E68" i="55"/>
  <c r="F68" i="55"/>
  <c r="G68" i="55"/>
  <c r="C69" i="55"/>
  <c r="D69" i="55"/>
  <c r="E69" i="55"/>
  <c r="F69" i="55"/>
  <c r="G69" i="55"/>
  <c r="C70" i="55"/>
  <c r="D70" i="55"/>
  <c r="E70" i="55"/>
  <c r="F70" i="55"/>
  <c r="G70" i="55"/>
  <c r="C71" i="55"/>
  <c r="D71" i="55"/>
  <c r="E71" i="55"/>
  <c r="F71" i="55"/>
  <c r="G71" i="55"/>
  <c r="C72" i="55"/>
  <c r="D72" i="55"/>
  <c r="E72" i="55"/>
  <c r="F72" i="55"/>
  <c r="G72" i="55"/>
  <c r="C73" i="55"/>
  <c r="D73" i="55"/>
  <c r="E73" i="55"/>
  <c r="F73" i="55"/>
  <c r="G73" i="55"/>
  <c r="C74" i="55"/>
  <c r="D74" i="55"/>
  <c r="E74" i="55"/>
  <c r="F74" i="55"/>
  <c r="G74" i="55"/>
  <c r="C75" i="55"/>
  <c r="D75" i="55"/>
  <c r="E75" i="55"/>
  <c r="F75" i="55"/>
  <c r="G75" i="55"/>
  <c r="C76" i="55"/>
  <c r="D76" i="55"/>
  <c r="E76" i="55"/>
  <c r="F76" i="55"/>
  <c r="G76" i="55"/>
  <c r="C77" i="55"/>
  <c r="D77" i="55"/>
  <c r="E77" i="55"/>
  <c r="F77" i="55"/>
  <c r="G77" i="55"/>
  <c r="C78" i="55"/>
  <c r="D78" i="55"/>
  <c r="E78" i="55"/>
  <c r="F78" i="55"/>
  <c r="G78" i="55"/>
  <c r="C79" i="55"/>
  <c r="D79" i="55"/>
  <c r="E79" i="55"/>
  <c r="F79" i="55"/>
  <c r="G79" i="55"/>
  <c r="C80" i="55"/>
  <c r="D80" i="55"/>
  <c r="E80" i="55"/>
  <c r="F80" i="55"/>
  <c r="G80" i="55"/>
  <c r="C81" i="55"/>
  <c r="D81" i="55"/>
  <c r="E81" i="55"/>
  <c r="F81" i="55"/>
  <c r="G81" i="55"/>
  <c r="C82" i="55"/>
  <c r="D82" i="55"/>
  <c r="E82" i="55"/>
  <c r="F82" i="55"/>
  <c r="G82" i="55"/>
  <c r="C83" i="55"/>
  <c r="D83" i="55"/>
  <c r="E83" i="55"/>
  <c r="F83" i="55"/>
  <c r="G83" i="55"/>
  <c r="C84" i="55"/>
  <c r="D84" i="55"/>
  <c r="E84" i="55"/>
  <c r="F84" i="55"/>
  <c r="G84" i="55"/>
  <c r="C85" i="55"/>
  <c r="D85" i="55"/>
  <c r="E85" i="55"/>
  <c r="F85" i="55"/>
  <c r="G85" i="55"/>
  <c r="C86" i="55"/>
  <c r="D86" i="55"/>
  <c r="E86" i="55"/>
  <c r="F86" i="55"/>
  <c r="G86" i="55"/>
  <c r="C87" i="55"/>
  <c r="D87" i="55"/>
  <c r="E87" i="55"/>
  <c r="F87" i="55"/>
  <c r="G87" i="55"/>
  <c r="C88" i="55"/>
  <c r="D88" i="55"/>
  <c r="E88" i="55"/>
  <c r="F88" i="55"/>
  <c r="G88" i="55"/>
  <c r="C89" i="55"/>
  <c r="D89" i="55"/>
  <c r="E89" i="55"/>
  <c r="F89" i="55"/>
  <c r="G89" i="55"/>
  <c r="C90" i="55"/>
  <c r="D90" i="55"/>
  <c r="E90" i="55"/>
  <c r="F90" i="55"/>
  <c r="G90" i="55"/>
  <c r="C91" i="55"/>
  <c r="D91" i="55"/>
  <c r="E91" i="55"/>
  <c r="F91" i="55"/>
  <c r="G91" i="55"/>
  <c r="C92" i="55"/>
  <c r="D92" i="55"/>
  <c r="E92" i="55"/>
  <c r="F92" i="55"/>
  <c r="G92" i="55"/>
  <c r="C93" i="55"/>
  <c r="D93" i="55"/>
  <c r="E93" i="55"/>
  <c r="F93" i="55"/>
  <c r="G93" i="55"/>
  <c r="C94" i="55"/>
  <c r="D94" i="55"/>
  <c r="E94" i="55"/>
  <c r="F94" i="55"/>
  <c r="G94" i="55"/>
  <c r="C95" i="55"/>
  <c r="D95" i="55"/>
  <c r="E95" i="55"/>
  <c r="F95" i="55"/>
  <c r="G95" i="55"/>
  <c r="C96" i="55"/>
  <c r="D96" i="55"/>
  <c r="E96" i="55"/>
  <c r="F96" i="55"/>
  <c r="G96" i="55"/>
  <c r="C97" i="55"/>
  <c r="D97" i="55"/>
  <c r="E97" i="55"/>
  <c r="F97" i="55"/>
  <c r="G97" i="55"/>
  <c r="C98" i="55"/>
  <c r="D98" i="55"/>
  <c r="E98" i="55"/>
  <c r="F98" i="55"/>
  <c r="G98" i="55"/>
  <c r="C99" i="55"/>
  <c r="D99" i="55"/>
  <c r="E99" i="55"/>
  <c r="F99" i="55"/>
  <c r="G99" i="55"/>
  <c r="C100" i="55"/>
  <c r="D100" i="55"/>
  <c r="E100" i="55"/>
  <c r="F100" i="55"/>
  <c r="G100" i="55"/>
  <c r="C101" i="55"/>
  <c r="D101" i="55"/>
  <c r="E101" i="55"/>
  <c r="F101" i="55"/>
  <c r="G101" i="55"/>
  <c r="C102" i="55"/>
  <c r="D102" i="55"/>
  <c r="E102" i="55"/>
  <c r="F102" i="55"/>
  <c r="G102" i="55"/>
  <c r="C103" i="55"/>
  <c r="D103" i="55"/>
  <c r="E103" i="55"/>
  <c r="F103" i="55"/>
  <c r="G103" i="55"/>
  <c r="C104" i="55"/>
  <c r="D104" i="55"/>
  <c r="E104" i="55"/>
  <c r="F104" i="55"/>
  <c r="G104" i="55"/>
  <c r="C105" i="55"/>
  <c r="D105" i="55"/>
  <c r="E105" i="55"/>
  <c r="F105" i="55"/>
  <c r="G105" i="55"/>
  <c r="C106" i="55"/>
  <c r="D106" i="55"/>
  <c r="E106" i="55"/>
  <c r="F106" i="55"/>
  <c r="G106" i="55"/>
  <c r="C107" i="55"/>
  <c r="D107" i="55"/>
  <c r="E107" i="55"/>
  <c r="F107" i="55"/>
  <c r="G107" i="55"/>
  <c r="C108" i="55"/>
  <c r="D108" i="55"/>
  <c r="E108" i="55"/>
  <c r="F108" i="55"/>
  <c r="G108" i="55"/>
  <c r="C109" i="55"/>
  <c r="D109" i="55"/>
  <c r="E109" i="55"/>
  <c r="F109" i="55"/>
  <c r="G109" i="55"/>
  <c r="C110" i="55"/>
  <c r="D110" i="55"/>
  <c r="E110" i="55"/>
  <c r="F110" i="55"/>
  <c r="G110" i="55"/>
  <c r="C111" i="55"/>
  <c r="D111" i="55"/>
  <c r="E111" i="55"/>
  <c r="F111" i="55"/>
  <c r="G111" i="55"/>
  <c r="C112" i="55"/>
  <c r="D112" i="55"/>
  <c r="E112" i="55"/>
  <c r="F112" i="55"/>
  <c r="G112" i="55"/>
  <c r="C113" i="55"/>
  <c r="D113" i="55"/>
  <c r="E113" i="55"/>
  <c r="F113" i="55"/>
  <c r="G113" i="55"/>
  <c r="C114" i="55"/>
  <c r="D114" i="55"/>
  <c r="E114" i="55"/>
  <c r="F114" i="55"/>
  <c r="G114" i="55"/>
  <c r="C115" i="55"/>
  <c r="D115" i="55"/>
  <c r="E115" i="55"/>
  <c r="F115" i="55"/>
  <c r="G115" i="55"/>
  <c r="C116" i="55"/>
  <c r="D116" i="55"/>
  <c r="E116" i="55"/>
  <c r="F116" i="55"/>
  <c r="G116" i="55"/>
  <c r="C117" i="55"/>
  <c r="D117" i="55"/>
  <c r="E117" i="55"/>
  <c r="F117" i="55"/>
  <c r="G117" i="55"/>
  <c r="C118" i="55"/>
  <c r="D118" i="55"/>
  <c r="E118" i="55"/>
  <c r="F118" i="55"/>
  <c r="G118" i="55"/>
  <c r="C119" i="55"/>
  <c r="D119" i="55"/>
  <c r="E119" i="55"/>
  <c r="F119" i="55"/>
  <c r="G119" i="55"/>
  <c r="C120" i="55"/>
  <c r="D120" i="55"/>
  <c r="E120" i="55"/>
  <c r="F120" i="55"/>
  <c r="G120" i="55"/>
  <c r="C121" i="55"/>
  <c r="D121" i="55"/>
  <c r="E121" i="55"/>
  <c r="F121" i="55"/>
  <c r="G121" i="55"/>
  <c r="C122" i="55"/>
  <c r="D122" i="55"/>
  <c r="E122" i="55"/>
  <c r="F122" i="55"/>
  <c r="G122" i="55"/>
  <c r="C123" i="55"/>
  <c r="D123" i="55"/>
  <c r="E123" i="55"/>
  <c r="F123" i="55"/>
  <c r="G123" i="55"/>
  <c r="C124" i="55"/>
  <c r="D124" i="55"/>
  <c r="E124" i="55"/>
  <c r="F124" i="55"/>
  <c r="G124" i="55"/>
  <c r="C125" i="55"/>
  <c r="D125" i="55"/>
  <c r="E125" i="55"/>
  <c r="F125" i="55"/>
  <c r="G125" i="55"/>
  <c r="C126" i="55"/>
  <c r="D126" i="55"/>
  <c r="E126" i="55"/>
  <c r="F126" i="55"/>
  <c r="G126" i="55"/>
  <c r="C127" i="55"/>
  <c r="D127" i="55"/>
  <c r="E127" i="55"/>
  <c r="F127" i="55"/>
  <c r="G127" i="55"/>
  <c r="C128" i="55"/>
  <c r="D128" i="55"/>
  <c r="E128" i="55"/>
  <c r="F128" i="55"/>
  <c r="G128" i="55"/>
  <c r="C129" i="55"/>
  <c r="D129" i="55"/>
  <c r="E129" i="55"/>
  <c r="F129" i="55"/>
  <c r="G129" i="55"/>
  <c r="C130" i="55"/>
  <c r="D130" i="55"/>
  <c r="E130" i="55"/>
  <c r="F130" i="55"/>
  <c r="G130" i="55"/>
  <c r="C131" i="55"/>
  <c r="D131" i="55"/>
  <c r="E131" i="55"/>
  <c r="F131" i="55"/>
  <c r="G131" i="55"/>
  <c r="C132" i="55"/>
  <c r="D132" i="55"/>
  <c r="E132" i="55"/>
  <c r="F132" i="55"/>
  <c r="G132" i="55"/>
  <c r="C133" i="55"/>
  <c r="D133" i="55"/>
  <c r="E133" i="55"/>
  <c r="F133" i="55"/>
  <c r="G133" i="55"/>
  <c r="R36" i="55" l="1"/>
  <c r="U36" i="55"/>
  <c r="S36" i="55"/>
  <c r="Q36" i="55"/>
  <c r="U43" i="55"/>
  <c r="T43" i="55"/>
  <c r="S43" i="55"/>
  <c r="R43" i="55"/>
  <c r="T36" i="55"/>
  <c r="Q43" i="55"/>
  <c r="B6" i="73" l="1"/>
  <c r="C6" i="73"/>
  <c r="D6" i="73"/>
  <c r="E6" i="73"/>
  <c r="F6" i="73"/>
  <c r="F12" i="75"/>
  <c r="E12" i="75"/>
  <c r="D12" i="75"/>
  <c r="C12" i="75"/>
  <c r="B12" i="75"/>
  <c r="F7" i="75"/>
  <c r="E7" i="75"/>
  <c r="D7" i="75"/>
  <c r="C7" i="75"/>
  <c r="B7" i="75"/>
  <c r="F6" i="75"/>
  <c r="E6" i="75"/>
  <c r="D6" i="75"/>
  <c r="C6" i="75"/>
  <c r="B6" i="75"/>
  <c r="C7" i="73"/>
  <c r="D7" i="73"/>
  <c r="E7" i="73"/>
  <c r="F7" i="73"/>
  <c r="B7" i="73"/>
  <c r="C13" i="73"/>
  <c r="D13" i="73"/>
  <c r="E13" i="73"/>
  <c r="F13" i="73"/>
  <c r="B13" i="73"/>
  <c r="C12" i="73"/>
  <c r="D12" i="73"/>
  <c r="E12" i="73"/>
  <c r="F12" i="73"/>
  <c r="B12" i="73"/>
  <c r="C2" i="11" l="1"/>
  <c r="J16" i="11"/>
  <c r="I16" i="11" s="1"/>
  <c r="H16" i="11"/>
  <c r="G11" i="75"/>
  <c r="G11" i="73"/>
  <c r="E28" i="75"/>
  <c r="F28" i="75"/>
  <c r="E29" i="75"/>
  <c r="F29" i="75"/>
  <c r="E30" i="75"/>
  <c r="F30" i="75"/>
  <c r="E31" i="75"/>
  <c r="F31" i="75"/>
  <c r="E27" i="75"/>
  <c r="F27" i="75"/>
  <c r="A13" i="75"/>
  <c r="A17" i="75"/>
  <c r="E59" i="75"/>
  <c r="D60" i="75"/>
  <c r="C60" i="75"/>
  <c r="I19" i="75"/>
  <c r="B17" i="75"/>
  <c r="J11" i="75"/>
  <c r="J19" i="75" s="1"/>
  <c r="A9" i="75"/>
  <c r="A8" i="75"/>
  <c r="K7" i="75"/>
  <c r="K11" i="75" s="1"/>
  <c r="L6" i="75"/>
  <c r="L5" i="75"/>
  <c r="L7" i="75" s="1"/>
  <c r="M4" i="75"/>
  <c r="M5" i="75" s="1"/>
  <c r="M6" i="75" s="1"/>
  <c r="M7" i="75" s="1"/>
  <c r="K4" i="75"/>
  <c r="K8" i="75" s="1"/>
  <c r="J4" i="75"/>
  <c r="J5" i="75" s="1"/>
  <c r="I4" i="75"/>
  <c r="I20" i="75" s="1"/>
  <c r="N3" i="75"/>
  <c r="M2" i="75"/>
  <c r="S2" i="75" s="1"/>
  <c r="L2" i="75"/>
  <c r="R2" i="75" s="1"/>
  <c r="K2" i="75"/>
  <c r="X2" i="75" s="1"/>
  <c r="J2" i="75"/>
  <c r="W2" i="75" s="1"/>
  <c r="I2" i="75"/>
  <c r="V2" i="75" s="1"/>
  <c r="F27" i="73"/>
  <c r="F28" i="73"/>
  <c r="F29" i="73"/>
  <c r="F30" i="73"/>
  <c r="F31" i="73"/>
  <c r="F32" i="73"/>
  <c r="E27" i="73"/>
  <c r="C28" i="73"/>
  <c r="D28" i="73"/>
  <c r="E28" i="73"/>
  <c r="C29" i="73"/>
  <c r="D29" i="73"/>
  <c r="E29" i="73"/>
  <c r="C30" i="73"/>
  <c r="D30" i="73"/>
  <c r="E30" i="73"/>
  <c r="C31" i="73"/>
  <c r="D31" i="73"/>
  <c r="E31" i="73"/>
  <c r="C32" i="73"/>
  <c r="D32" i="73"/>
  <c r="E32" i="73"/>
  <c r="B28" i="73"/>
  <c r="B29" i="73"/>
  <c r="B30" i="73"/>
  <c r="B31" i="73"/>
  <c r="B32" i="73"/>
  <c r="A30" i="73"/>
  <c r="A31" i="73" s="1"/>
  <c r="A32" i="73" s="1"/>
  <c r="A35" i="73"/>
  <c r="B35" i="73"/>
  <c r="A36" i="73"/>
  <c r="B36" i="73"/>
  <c r="A37" i="73"/>
  <c r="B37" i="73"/>
  <c r="A38" i="73"/>
  <c r="B38" i="73"/>
  <c r="A39" i="73"/>
  <c r="B39" i="73"/>
  <c r="A40" i="73"/>
  <c r="B40" i="73"/>
  <c r="A15" i="73"/>
  <c r="A14" i="73"/>
  <c r="A9" i="73"/>
  <c r="A8" i="73"/>
  <c r="I19" i="73"/>
  <c r="B17" i="73"/>
  <c r="J11" i="73"/>
  <c r="K7" i="73"/>
  <c r="K11" i="73" s="1"/>
  <c r="L6" i="73"/>
  <c r="L8" i="73" s="1"/>
  <c r="L5" i="73"/>
  <c r="L7" i="73" s="1"/>
  <c r="L9" i="73" s="1"/>
  <c r="M4" i="73"/>
  <c r="M5" i="73" s="1"/>
  <c r="M6" i="73" s="1"/>
  <c r="M7" i="73" s="1"/>
  <c r="K4" i="73"/>
  <c r="J4" i="73"/>
  <c r="J12" i="73" s="1"/>
  <c r="I4" i="73"/>
  <c r="N3" i="73"/>
  <c r="M2" i="73"/>
  <c r="S2" i="73" s="1"/>
  <c r="L2" i="73"/>
  <c r="R2" i="73" s="1"/>
  <c r="K2" i="73"/>
  <c r="Q2" i="73" s="1"/>
  <c r="J2" i="73"/>
  <c r="P2" i="73" s="1"/>
  <c r="I2" i="73"/>
  <c r="V2" i="73" s="1"/>
  <c r="W21" i="55"/>
  <c r="K5" i="75" l="1"/>
  <c r="B41" i="73"/>
  <c r="Z2" i="75"/>
  <c r="A15" i="75"/>
  <c r="F13" i="75"/>
  <c r="F14" i="75" s="1"/>
  <c r="E13" i="75"/>
  <c r="C13" i="75"/>
  <c r="D13" i="75"/>
  <c r="D14" i="75" s="1"/>
  <c r="B13" i="75"/>
  <c r="B14" i="75" s="1"/>
  <c r="T35" i="55"/>
  <c r="S35" i="55"/>
  <c r="S37" i="55" s="1"/>
  <c r="T42" i="55"/>
  <c r="R42" i="55"/>
  <c r="E8" i="73"/>
  <c r="E9" i="73" s="1"/>
  <c r="R3" i="73" s="1"/>
  <c r="U35" i="55"/>
  <c r="Q35" i="55"/>
  <c r="E8" i="75"/>
  <c r="E9" i="75" s="1"/>
  <c r="R7" i="75" s="1"/>
  <c r="C8" i="73"/>
  <c r="C9" i="73" s="1"/>
  <c r="F8" i="73"/>
  <c r="S42" i="55"/>
  <c r="S44" i="55" s="1"/>
  <c r="Q42" i="55"/>
  <c r="C14" i="73"/>
  <c r="F14" i="73"/>
  <c r="E14" i="73"/>
  <c r="U42" i="55"/>
  <c r="R35" i="55"/>
  <c r="R37" i="55" s="1"/>
  <c r="F8" i="75"/>
  <c r="F9" i="75" s="1"/>
  <c r="S3" i="75" s="1"/>
  <c r="D8" i="73"/>
  <c r="C8" i="75"/>
  <c r="C9" i="75" s="1"/>
  <c r="A14" i="75"/>
  <c r="Y2" i="75"/>
  <c r="L9" i="75"/>
  <c r="J6" i="75"/>
  <c r="J13" i="75"/>
  <c r="K12" i="75"/>
  <c r="M8" i="75"/>
  <c r="J27" i="75"/>
  <c r="O2" i="75"/>
  <c r="N4" i="75"/>
  <c r="J12" i="75"/>
  <c r="K15" i="75"/>
  <c r="P2" i="75"/>
  <c r="Q2" i="75"/>
  <c r="I5" i="75"/>
  <c r="K9" i="75"/>
  <c r="K6" i="75"/>
  <c r="L8" i="75"/>
  <c r="N4" i="73"/>
  <c r="O2" i="73"/>
  <c r="K15" i="73"/>
  <c r="Z2" i="73"/>
  <c r="Y2" i="73"/>
  <c r="X2" i="73"/>
  <c r="W2" i="73"/>
  <c r="I20" i="73"/>
  <c r="I5" i="73"/>
  <c r="J20" i="73"/>
  <c r="M8" i="73"/>
  <c r="L10" i="73"/>
  <c r="J19" i="73"/>
  <c r="L11" i="73"/>
  <c r="J5" i="73"/>
  <c r="K5" i="73"/>
  <c r="K8" i="73"/>
  <c r="B29" i="65"/>
  <c r="T37" i="55" l="1"/>
  <c r="B8" i="75"/>
  <c r="E14" i="75"/>
  <c r="E15" i="75" s="1"/>
  <c r="Y8" i="75" s="1"/>
  <c r="D14" i="73"/>
  <c r="B14" i="73"/>
  <c r="B15" i="73" s="1"/>
  <c r="V4" i="73" s="1"/>
  <c r="R44" i="55"/>
  <c r="B8" i="73"/>
  <c r="B9" i="73" s="1"/>
  <c r="O19" i="73" s="1"/>
  <c r="D8" i="75"/>
  <c r="D9" i="75" s="1"/>
  <c r="Q5" i="75" s="1"/>
  <c r="C14" i="75"/>
  <c r="C15" i="75" s="1"/>
  <c r="W3" i="75" s="1"/>
  <c r="T44" i="55"/>
  <c r="D9" i="73"/>
  <c r="Q15" i="73" s="1"/>
  <c r="R38" i="55"/>
  <c r="R39" i="55" s="1"/>
  <c r="P3" i="75"/>
  <c r="P19" i="75"/>
  <c r="S6" i="75"/>
  <c r="R5" i="75"/>
  <c r="S7" i="75"/>
  <c r="B27" i="75"/>
  <c r="P4" i="75"/>
  <c r="R9" i="73"/>
  <c r="S5" i="75"/>
  <c r="R6" i="75"/>
  <c r="R4" i="75"/>
  <c r="D15" i="75"/>
  <c r="R3" i="75"/>
  <c r="I21" i="75"/>
  <c r="I6" i="75"/>
  <c r="N5" i="75"/>
  <c r="K16" i="75"/>
  <c r="P27" i="75"/>
  <c r="R8" i="75"/>
  <c r="L10" i="75"/>
  <c r="M9" i="75"/>
  <c r="S8" i="75"/>
  <c r="F15" i="75"/>
  <c r="Z4" i="75" s="1"/>
  <c r="J21" i="75"/>
  <c r="P13" i="75"/>
  <c r="S4" i="75"/>
  <c r="P11" i="75"/>
  <c r="K10" i="75"/>
  <c r="K13" i="75"/>
  <c r="K19" i="75"/>
  <c r="J20" i="75"/>
  <c r="P12" i="75"/>
  <c r="P5" i="75"/>
  <c r="L11" i="75"/>
  <c r="R9" i="75"/>
  <c r="J7" i="75"/>
  <c r="P6" i="75"/>
  <c r="J14" i="75"/>
  <c r="B15" i="75"/>
  <c r="V19" i="75" s="1"/>
  <c r="R5" i="73"/>
  <c r="P3" i="73"/>
  <c r="K19" i="73"/>
  <c r="I6" i="73"/>
  <c r="P12" i="73"/>
  <c r="P4" i="73"/>
  <c r="P11" i="73"/>
  <c r="C60" i="73"/>
  <c r="D60" i="73"/>
  <c r="I21" i="73"/>
  <c r="R7" i="73"/>
  <c r="R4" i="73"/>
  <c r="R8" i="73"/>
  <c r="F9" i="73"/>
  <c r="S3" i="73" s="1"/>
  <c r="R6" i="73"/>
  <c r="E60" i="73"/>
  <c r="K12" i="73"/>
  <c r="M9" i="73"/>
  <c r="K6" i="73"/>
  <c r="K9" i="73"/>
  <c r="P20" i="73"/>
  <c r="J28" i="73"/>
  <c r="P5" i="73"/>
  <c r="J6" i="73"/>
  <c r="J13" i="73"/>
  <c r="J27" i="73"/>
  <c r="P19" i="73"/>
  <c r="R10" i="73"/>
  <c r="L12" i="73"/>
  <c r="R11" i="73"/>
  <c r="L13" i="73"/>
  <c r="N5" i="73"/>
  <c r="R45" i="55" l="1"/>
  <c r="R46" i="55" s="1"/>
  <c r="Q12" i="75"/>
  <c r="Q6" i="75"/>
  <c r="B26" i="75"/>
  <c r="C26" i="75" s="1"/>
  <c r="B9" i="75"/>
  <c r="O20" i="75" s="1"/>
  <c r="Q7" i="75"/>
  <c r="Q4" i="75"/>
  <c r="Q11" i="75"/>
  <c r="Q3" i="75"/>
  <c r="Q15" i="75"/>
  <c r="Q9" i="75"/>
  <c r="Q8" i="75"/>
  <c r="Q5" i="73"/>
  <c r="Q8" i="73"/>
  <c r="Q7" i="73"/>
  <c r="Q11" i="73"/>
  <c r="Q4" i="73"/>
  <c r="Q3" i="73"/>
  <c r="C27" i="75"/>
  <c r="S4" i="73"/>
  <c r="W13" i="75"/>
  <c r="O21" i="73"/>
  <c r="V19" i="73"/>
  <c r="O4" i="73"/>
  <c r="O5" i="73"/>
  <c r="V20" i="73"/>
  <c r="W12" i="75"/>
  <c r="X8" i="75"/>
  <c r="X11" i="75"/>
  <c r="X15" i="75"/>
  <c r="X6" i="75"/>
  <c r="X9" i="75"/>
  <c r="W27" i="75"/>
  <c r="W6" i="75"/>
  <c r="Y3" i="75"/>
  <c r="K17" i="75"/>
  <c r="X13" i="75"/>
  <c r="Q13" i="75"/>
  <c r="Y4" i="75"/>
  <c r="J22" i="75"/>
  <c r="W14" i="75"/>
  <c r="P14" i="75"/>
  <c r="W20" i="75"/>
  <c r="P20" i="75"/>
  <c r="J28" i="75"/>
  <c r="Q10" i="75"/>
  <c r="K14" i="75"/>
  <c r="X10" i="75"/>
  <c r="X4" i="75"/>
  <c r="Y11" i="75"/>
  <c r="L13" i="75"/>
  <c r="R11" i="75"/>
  <c r="X3" i="75"/>
  <c r="K20" i="75"/>
  <c r="Q16" i="75"/>
  <c r="X16" i="75"/>
  <c r="V20" i="75"/>
  <c r="Z7" i="75"/>
  <c r="Z6" i="75"/>
  <c r="X12" i="75"/>
  <c r="Y6" i="75"/>
  <c r="X5" i="75"/>
  <c r="Y7" i="75"/>
  <c r="K23" i="75"/>
  <c r="X19" i="75"/>
  <c r="Q19" i="75"/>
  <c r="V4" i="75"/>
  <c r="W11" i="75"/>
  <c r="W5" i="75"/>
  <c r="W19" i="75"/>
  <c r="Z8" i="75"/>
  <c r="J8" i="75"/>
  <c r="W7" i="75"/>
  <c r="J15" i="75"/>
  <c r="P7" i="75"/>
  <c r="Z3" i="75"/>
  <c r="V3" i="75"/>
  <c r="W4" i="75"/>
  <c r="Z9" i="75"/>
  <c r="S9" i="75"/>
  <c r="M10" i="75"/>
  <c r="I22" i="75"/>
  <c r="V6" i="75"/>
  <c r="I7" i="75"/>
  <c r="N6" i="75"/>
  <c r="Z5" i="75"/>
  <c r="Y9" i="75"/>
  <c r="L12" i="75"/>
  <c r="R10" i="75"/>
  <c r="Y10" i="75"/>
  <c r="V5" i="75"/>
  <c r="X7" i="75"/>
  <c r="W21" i="75"/>
  <c r="P21" i="75"/>
  <c r="J29" i="75"/>
  <c r="V21" i="75"/>
  <c r="Y5" i="75"/>
  <c r="V5" i="73"/>
  <c r="O3" i="73"/>
  <c r="V6" i="73"/>
  <c r="P27" i="73"/>
  <c r="I7" i="73"/>
  <c r="V7" i="73" s="1"/>
  <c r="K23" i="73"/>
  <c r="Q19" i="73"/>
  <c r="F15" i="73"/>
  <c r="Z3" i="73" s="1"/>
  <c r="E15" i="73"/>
  <c r="Y10" i="73" s="1"/>
  <c r="O6" i="73"/>
  <c r="I22" i="73"/>
  <c r="V22" i="73" s="1"/>
  <c r="D15" i="73"/>
  <c r="X19" i="73" s="1"/>
  <c r="V3" i="73"/>
  <c r="P28" i="73"/>
  <c r="C15" i="73"/>
  <c r="W13" i="73" s="1"/>
  <c r="N6" i="73"/>
  <c r="V21" i="73"/>
  <c r="O20" i="73"/>
  <c r="S8" i="73"/>
  <c r="S6" i="73"/>
  <c r="S7" i="73"/>
  <c r="S5" i="73"/>
  <c r="R13" i="73"/>
  <c r="L15" i="73"/>
  <c r="R12" i="73"/>
  <c r="L14" i="73"/>
  <c r="P6" i="73"/>
  <c r="J7" i="73"/>
  <c r="J14" i="73"/>
  <c r="K16" i="73"/>
  <c r="Q12" i="73"/>
  <c r="K13" i="73"/>
  <c r="Q9" i="73"/>
  <c r="S9" i="73"/>
  <c r="M10" i="73"/>
  <c r="P13" i="73"/>
  <c r="J21" i="73"/>
  <c r="Q6" i="73"/>
  <c r="K10" i="73"/>
  <c r="D131" i="69"/>
  <c r="E131" i="69" s="1"/>
  <c r="D130" i="69"/>
  <c r="D129" i="69"/>
  <c r="D128" i="69"/>
  <c r="D127" i="69"/>
  <c r="D126" i="69"/>
  <c r="D125" i="69"/>
  <c r="G125" i="69" s="1"/>
  <c r="D124" i="69"/>
  <c r="D123" i="69"/>
  <c r="D122" i="69"/>
  <c r="D121" i="69"/>
  <c r="D120" i="69"/>
  <c r="D119" i="69"/>
  <c r="D118" i="69"/>
  <c r="D117" i="69"/>
  <c r="H117" i="69" s="1"/>
  <c r="D116" i="69"/>
  <c r="H116" i="69" s="1"/>
  <c r="D115" i="69"/>
  <c r="D114" i="69"/>
  <c r="D113" i="69"/>
  <c r="D112" i="69"/>
  <c r="D111" i="69"/>
  <c r="D110" i="69"/>
  <c r="D109" i="69"/>
  <c r="D108" i="69"/>
  <c r="D107" i="69"/>
  <c r="D106" i="69"/>
  <c r="D105" i="69"/>
  <c r="D104" i="69"/>
  <c r="D103" i="69"/>
  <c r="D102" i="69"/>
  <c r="D101" i="69"/>
  <c r="H101" i="69" s="1"/>
  <c r="D100" i="69"/>
  <c r="D99" i="69"/>
  <c r="D98" i="69"/>
  <c r="D97" i="69"/>
  <c r="D96" i="69"/>
  <c r="H96" i="69" s="1"/>
  <c r="D95" i="69"/>
  <c r="D94" i="69"/>
  <c r="D93" i="69"/>
  <c r="D92" i="69"/>
  <c r="D91" i="69"/>
  <c r="D90" i="69"/>
  <c r="D89" i="69"/>
  <c r="D88" i="69"/>
  <c r="D87" i="69"/>
  <c r="D86" i="69"/>
  <c r="D85" i="69"/>
  <c r="D84" i="69"/>
  <c r="D83" i="69"/>
  <c r="D82" i="69"/>
  <c r="D81" i="69"/>
  <c r="D80" i="69"/>
  <c r="E80" i="69" s="1"/>
  <c r="D79" i="69"/>
  <c r="D78" i="69"/>
  <c r="D77" i="69"/>
  <c r="D76" i="69"/>
  <c r="D75" i="69"/>
  <c r="D74" i="69"/>
  <c r="D73" i="69"/>
  <c r="D72" i="69"/>
  <c r="F70" i="69" s="1"/>
  <c r="D71" i="69"/>
  <c r="D70" i="69"/>
  <c r="D69" i="69"/>
  <c r="D68" i="69"/>
  <c r="D67" i="69"/>
  <c r="D66" i="69"/>
  <c r="D65" i="69"/>
  <c r="D64" i="69"/>
  <c r="G62" i="69" s="1"/>
  <c r="D63" i="69"/>
  <c r="D62" i="69"/>
  <c r="D61" i="69"/>
  <c r="G61" i="69" s="1"/>
  <c r="D60" i="69"/>
  <c r="D59" i="69"/>
  <c r="D58" i="69"/>
  <c r="D57" i="69"/>
  <c r="D56" i="69"/>
  <c r="D55" i="69"/>
  <c r="D54" i="69"/>
  <c r="D53" i="69"/>
  <c r="G53" i="69" s="1"/>
  <c r="D52" i="69"/>
  <c r="D51" i="69"/>
  <c r="G49" i="69" s="1"/>
  <c r="D50" i="69"/>
  <c r="D49" i="69"/>
  <c r="D48" i="69"/>
  <c r="D47" i="69"/>
  <c r="D46" i="69"/>
  <c r="D45" i="69"/>
  <c r="F45" i="69" s="1"/>
  <c r="D44" i="69"/>
  <c r="D43" i="69"/>
  <c r="D42" i="69"/>
  <c r="D41" i="69"/>
  <c r="D40" i="69"/>
  <c r="D39" i="69"/>
  <c r="D38" i="69"/>
  <c r="D37" i="69"/>
  <c r="D36" i="69"/>
  <c r="D35" i="69"/>
  <c r="D34" i="69"/>
  <c r="D33" i="69"/>
  <c r="D32" i="69"/>
  <c r="G32" i="69" s="1"/>
  <c r="D31" i="69"/>
  <c r="D30" i="69"/>
  <c r="D29" i="69"/>
  <c r="D28" i="69"/>
  <c r="D27" i="69"/>
  <c r="D26" i="69"/>
  <c r="D25" i="69"/>
  <c r="D24" i="69"/>
  <c r="D23" i="69"/>
  <c r="D22" i="69"/>
  <c r="D21" i="69"/>
  <c r="D20" i="69"/>
  <c r="D19" i="69"/>
  <c r="D18" i="69"/>
  <c r="D17" i="69"/>
  <c r="D16" i="69"/>
  <c r="D15" i="69"/>
  <c r="D14" i="69"/>
  <c r="F14" i="69" s="1"/>
  <c r="D13" i="69"/>
  <c r="D12" i="69"/>
  <c r="D11" i="69"/>
  <c r="D10" i="69"/>
  <c r="B10" i="69"/>
  <c r="B11" i="69" s="1"/>
  <c r="B12" i="69" s="1"/>
  <c r="B13" i="69" s="1"/>
  <c r="B14" i="69" s="1"/>
  <c r="B15" i="69" s="1"/>
  <c r="B16" i="69" s="1"/>
  <c r="B17" i="69" s="1"/>
  <c r="B18" i="69" s="1"/>
  <c r="B19" i="69" s="1"/>
  <c r="B20" i="69" s="1"/>
  <c r="B21" i="69" s="1"/>
  <c r="B22" i="69" s="1"/>
  <c r="B23" i="69" s="1"/>
  <c r="B24" i="69" s="1"/>
  <c r="B25" i="69" s="1"/>
  <c r="B26" i="69" s="1"/>
  <c r="B27" i="69" s="1"/>
  <c r="B28" i="69" s="1"/>
  <c r="B29" i="69" s="1"/>
  <c r="B30" i="69" s="1"/>
  <c r="B31" i="69" s="1"/>
  <c r="B32" i="69" s="1"/>
  <c r="B33" i="69" s="1"/>
  <c r="B34" i="69" s="1"/>
  <c r="B35" i="69" s="1"/>
  <c r="B36" i="69" s="1"/>
  <c r="B37" i="69" s="1"/>
  <c r="B38" i="69" s="1"/>
  <c r="B39" i="69" s="1"/>
  <c r="B40" i="69" s="1"/>
  <c r="B41" i="69" s="1"/>
  <c r="B42" i="69" s="1"/>
  <c r="B43" i="69" s="1"/>
  <c r="B44" i="69" s="1"/>
  <c r="B45" i="69" s="1"/>
  <c r="B46" i="69" s="1"/>
  <c r="B47" i="69" s="1"/>
  <c r="B48" i="69" s="1"/>
  <c r="B49" i="69" s="1"/>
  <c r="B50" i="69" s="1"/>
  <c r="B51" i="69" s="1"/>
  <c r="B52" i="69" s="1"/>
  <c r="B53" i="69" s="1"/>
  <c r="B54" i="69" s="1"/>
  <c r="B55" i="69" s="1"/>
  <c r="B56" i="69" s="1"/>
  <c r="B57" i="69" s="1"/>
  <c r="B58" i="69" s="1"/>
  <c r="B59" i="69" s="1"/>
  <c r="B60" i="69" s="1"/>
  <c r="B61" i="69" s="1"/>
  <c r="B62" i="69" s="1"/>
  <c r="B63" i="69" s="1"/>
  <c r="B64" i="69" s="1"/>
  <c r="B65" i="69" s="1"/>
  <c r="B66" i="69" s="1"/>
  <c r="B67" i="69" s="1"/>
  <c r="B68" i="69" s="1"/>
  <c r="B69" i="69" s="1"/>
  <c r="B70" i="69" s="1"/>
  <c r="B71" i="69" s="1"/>
  <c r="B72" i="69" s="1"/>
  <c r="B73" i="69" s="1"/>
  <c r="B74" i="69" s="1"/>
  <c r="B75" i="69" s="1"/>
  <c r="B76" i="69" s="1"/>
  <c r="B77" i="69" s="1"/>
  <c r="B78" i="69" s="1"/>
  <c r="B79" i="69" s="1"/>
  <c r="B80" i="69" s="1"/>
  <c r="B81" i="69" s="1"/>
  <c r="B82" i="69" s="1"/>
  <c r="B83" i="69" s="1"/>
  <c r="B84" i="69" s="1"/>
  <c r="B85" i="69" s="1"/>
  <c r="B86" i="69" s="1"/>
  <c r="B87" i="69" s="1"/>
  <c r="B88" i="69" s="1"/>
  <c r="B89" i="69" s="1"/>
  <c r="B90" i="69" s="1"/>
  <c r="B91" i="69" s="1"/>
  <c r="B92" i="69" s="1"/>
  <c r="B93" i="69" s="1"/>
  <c r="B94" i="69" s="1"/>
  <c r="B95" i="69" s="1"/>
  <c r="B96" i="69" s="1"/>
  <c r="B97" i="69" s="1"/>
  <c r="B98" i="69" s="1"/>
  <c r="B99" i="69" s="1"/>
  <c r="B100" i="69" s="1"/>
  <c r="B101" i="69" s="1"/>
  <c r="B102" i="69" s="1"/>
  <c r="B103" i="69" s="1"/>
  <c r="B104" i="69" s="1"/>
  <c r="B105" i="69" s="1"/>
  <c r="B106" i="69" s="1"/>
  <c r="B107" i="69" s="1"/>
  <c r="B108" i="69" s="1"/>
  <c r="B109" i="69" s="1"/>
  <c r="B110" i="69" s="1"/>
  <c r="B111" i="69" s="1"/>
  <c r="B112" i="69" s="1"/>
  <c r="B113" i="69" s="1"/>
  <c r="B114" i="69" s="1"/>
  <c r="B115" i="69" s="1"/>
  <c r="B116" i="69" s="1"/>
  <c r="B117" i="69" s="1"/>
  <c r="B118" i="69" s="1"/>
  <c r="B119" i="69" s="1"/>
  <c r="B120" i="69" s="1"/>
  <c r="B121" i="69" s="1"/>
  <c r="B122" i="69" s="1"/>
  <c r="B123" i="69" s="1"/>
  <c r="B124" i="69" s="1"/>
  <c r="B125" i="69" s="1"/>
  <c r="B126" i="69" s="1"/>
  <c r="B127" i="69" s="1"/>
  <c r="B128" i="69" s="1"/>
  <c r="B129" i="69" s="1"/>
  <c r="B130" i="69" s="1"/>
  <c r="B131" i="69" s="1"/>
  <c r="D9" i="69"/>
  <c r="K6" i="69"/>
  <c r="K7" i="69" s="1"/>
  <c r="K8" i="69" s="1"/>
  <c r="K9" i="69" s="1"/>
  <c r="K10" i="69" s="1"/>
  <c r="K11" i="69" s="1"/>
  <c r="K12" i="69" s="1"/>
  <c r="K13" i="69" s="1"/>
  <c r="K14" i="69" s="1"/>
  <c r="K15" i="69" s="1"/>
  <c r="K16" i="69" s="1"/>
  <c r="K17" i="69" s="1"/>
  <c r="K18" i="69" s="1"/>
  <c r="K19" i="69" s="1"/>
  <c r="K20" i="69" s="1"/>
  <c r="K21" i="69" s="1"/>
  <c r="K22" i="69" s="1"/>
  <c r="K23" i="69" s="1"/>
  <c r="K24" i="69" s="1"/>
  <c r="K25" i="69" s="1"/>
  <c r="K26" i="69" s="1"/>
  <c r="K27" i="69" s="1"/>
  <c r="K28" i="69" s="1"/>
  <c r="K29" i="69" s="1"/>
  <c r="K30" i="69" s="1"/>
  <c r="K31" i="69" s="1"/>
  <c r="K32" i="69" s="1"/>
  <c r="K33" i="69" s="1"/>
  <c r="K34" i="69" s="1"/>
  <c r="K35" i="69" s="1"/>
  <c r="K36" i="69" s="1"/>
  <c r="K37" i="69" s="1"/>
  <c r="K38" i="69" s="1"/>
  <c r="K39" i="69" s="1"/>
  <c r="K40" i="69" s="1"/>
  <c r="K41" i="69" s="1"/>
  <c r="K42" i="69" s="1"/>
  <c r="K43" i="69" s="1"/>
  <c r="K44" i="69" s="1"/>
  <c r="K45" i="69" s="1"/>
  <c r="K46" i="69" s="1"/>
  <c r="K47" i="69" s="1"/>
  <c r="K48" i="69" s="1"/>
  <c r="K49" i="69" s="1"/>
  <c r="K50" i="69" s="1"/>
  <c r="K51" i="69" s="1"/>
  <c r="K52" i="69" s="1"/>
  <c r="K53" i="69" s="1"/>
  <c r="K54" i="69" s="1"/>
  <c r="K55" i="69" s="1"/>
  <c r="K56" i="69" s="1"/>
  <c r="K57" i="69" s="1"/>
  <c r="K58" i="69" s="1"/>
  <c r="K59" i="69" s="1"/>
  <c r="K60" i="69" s="1"/>
  <c r="K61" i="69" s="1"/>
  <c r="K62" i="69" s="1"/>
  <c r="K63" i="69" s="1"/>
  <c r="K64" i="69" s="1"/>
  <c r="K65" i="69" s="1"/>
  <c r="K66" i="69" s="1"/>
  <c r="K67" i="69" s="1"/>
  <c r="K68" i="69" s="1"/>
  <c r="K69" i="69" s="1"/>
  <c r="K70" i="69" s="1"/>
  <c r="K71" i="69" s="1"/>
  <c r="K72" i="69" s="1"/>
  <c r="K73" i="69" s="1"/>
  <c r="K74" i="69" s="1"/>
  <c r="K75" i="69" s="1"/>
  <c r="K76" i="69" s="1"/>
  <c r="K77" i="69" s="1"/>
  <c r="K78" i="69" s="1"/>
  <c r="K79" i="69" s="1"/>
  <c r="K80" i="69" s="1"/>
  <c r="K81" i="69" s="1"/>
  <c r="K82" i="69" s="1"/>
  <c r="K83" i="69" s="1"/>
  <c r="K84" i="69" s="1"/>
  <c r="K85" i="69" s="1"/>
  <c r="K86" i="69" s="1"/>
  <c r="K87" i="69" s="1"/>
  <c r="K88" i="69" s="1"/>
  <c r="K89" i="69" s="1"/>
  <c r="K90" i="69" s="1"/>
  <c r="K91" i="69" s="1"/>
  <c r="K92" i="69" s="1"/>
  <c r="K93" i="69" s="1"/>
  <c r="K94" i="69" s="1"/>
  <c r="K95" i="69" s="1"/>
  <c r="K96" i="69" s="1"/>
  <c r="K97" i="69" s="1"/>
  <c r="K98" i="69" s="1"/>
  <c r="K99" i="69" s="1"/>
  <c r="K100" i="69" s="1"/>
  <c r="K101" i="69" s="1"/>
  <c r="K102" i="69" s="1"/>
  <c r="K103" i="69" s="1"/>
  <c r="K104" i="69" s="1"/>
  <c r="K105" i="69" s="1"/>
  <c r="K106" i="69" s="1"/>
  <c r="K107" i="69" s="1"/>
  <c r="K108" i="69" s="1"/>
  <c r="K109" i="69" s="1"/>
  <c r="K110" i="69" s="1"/>
  <c r="K111" i="69" s="1"/>
  <c r="K112" i="69" s="1"/>
  <c r="K113" i="69" s="1"/>
  <c r="K114" i="69" s="1"/>
  <c r="K115" i="69" s="1"/>
  <c r="K116" i="69" s="1"/>
  <c r="K117" i="69" s="1"/>
  <c r="K118" i="69" s="1"/>
  <c r="K119" i="69" s="1"/>
  <c r="K120" i="69" s="1"/>
  <c r="K121" i="69" s="1"/>
  <c r="K122" i="69" s="1"/>
  <c r="K123" i="69" s="1"/>
  <c r="K124" i="69" s="1"/>
  <c r="K125" i="69" s="1"/>
  <c r="K126" i="69" s="1"/>
  <c r="K127" i="69" s="1"/>
  <c r="F38" i="69" l="1"/>
  <c r="G14" i="69"/>
  <c r="H21" i="69"/>
  <c r="E102" i="69"/>
  <c r="H103" i="69"/>
  <c r="H17" i="69"/>
  <c r="H42" i="69"/>
  <c r="G66" i="69"/>
  <c r="E74" i="69"/>
  <c r="G82" i="69"/>
  <c r="E98" i="69"/>
  <c r="E129" i="69"/>
  <c r="E104" i="69"/>
  <c r="H27" i="69"/>
  <c r="E59" i="69"/>
  <c r="F67" i="69"/>
  <c r="F13" i="69"/>
  <c r="H52" i="69"/>
  <c r="E68" i="69"/>
  <c r="F127" i="69"/>
  <c r="G45" i="69"/>
  <c r="F68" i="69"/>
  <c r="H92" i="69"/>
  <c r="G98" i="69"/>
  <c r="E112" i="69"/>
  <c r="H119" i="69"/>
  <c r="E9" i="69"/>
  <c r="F21" i="69"/>
  <c r="F28" i="69"/>
  <c r="F35" i="69"/>
  <c r="G56" i="69"/>
  <c r="F61" i="69"/>
  <c r="F69" i="69"/>
  <c r="H77" i="69"/>
  <c r="F83" i="69"/>
  <c r="F93" i="69"/>
  <c r="G99" i="69"/>
  <c r="G16" i="69"/>
  <c r="E15" i="69"/>
  <c r="H29" i="69"/>
  <c r="G36" i="69"/>
  <c r="H43" i="69"/>
  <c r="G64" i="69"/>
  <c r="H70" i="69"/>
  <c r="E86" i="69"/>
  <c r="G94" i="69"/>
  <c r="G114" i="69"/>
  <c r="G22" i="69"/>
  <c r="G29" i="69"/>
  <c r="F48" i="69"/>
  <c r="G77" i="69"/>
  <c r="F101" i="69"/>
  <c r="H128" i="69"/>
  <c r="F115" i="69"/>
  <c r="F131" i="69"/>
  <c r="G131" i="69"/>
  <c r="H87" i="69"/>
  <c r="G19" i="69"/>
  <c r="E26" i="69"/>
  <c r="F33" i="69"/>
  <c r="H46" i="69"/>
  <c r="E126" i="69"/>
  <c r="H131" i="69"/>
  <c r="O21" i="75"/>
  <c r="O6" i="75"/>
  <c r="T6" i="75" s="1"/>
  <c r="G9" i="69"/>
  <c r="G71" i="69"/>
  <c r="G85" i="69"/>
  <c r="G126" i="69"/>
  <c r="F19" i="69"/>
  <c r="F36" i="69"/>
  <c r="H14" i="69"/>
  <c r="E17" i="69"/>
  <c r="H30" i="69"/>
  <c r="H37" i="69"/>
  <c r="E45" i="69"/>
  <c r="H55" i="69"/>
  <c r="F62" i="69"/>
  <c r="H68" i="69"/>
  <c r="H71" i="69"/>
  <c r="G84" i="69"/>
  <c r="E91" i="69"/>
  <c r="G101" i="69"/>
  <c r="E115" i="69"/>
  <c r="H118" i="69"/>
  <c r="H125" i="69"/>
  <c r="F126" i="69"/>
  <c r="H72" i="69"/>
  <c r="H80" i="69"/>
  <c r="F102" i="69"/>
  <c r="G46" i="69"/>
  <c r="G52" i="69"/>
  <c r="H64" i="69"/>
  <c r="E69" i="69"/>
  <c r="E35" i="69"/>
  <c r="E53" i="69"/>
  <c r="H59" i="69"/>
  <c r="G69" i="69"/>
  <c r="H86" i="69"/>
  <c r="F94" i="69"/>
  <c r="H100" i="69"/>
  <c r="E117" i="69"/>
  <c r="G123" i="69"/>
  <c r="G127" i="69"/>
  <c r="H23" i="69"/>
  <c r="F52" i="69"/>
  <c r="H32" i="69"/>
  <c r="G93" i="69"/>
  <c r="F99" i="69"/>
  <c r="G102" i="69"/>
  <c r="G116" i="69"/>
  <c r="G119" i="69"/>
  <c r="H126" i="69"/>
  <c r="H19" i="69"/>
  <c r="G39" i="69"/>
  <c r="G15" i="69"/>
  <c r="G48" i="69"/>
  <c r="H60" i="69"/>
  <c r="E66" i="69"/>
  <c r="H69" i="69"/>
  <c r="E76" i="69"/>
  <c r="H83" i="69"/>
  <c r="F85" i="69"/>
  <c r="E100" i="69"/>
  <c r="F117" i="69"/>
  <c r="H124" i="69"/>
  <c r="H127" i="69"/>
  <c r="I23" i="73"/>
  <c r="V23" i="73" s="1"/>
  <c r="F81" i="69"/>
  <c r="H9" i="69"/>
  <c r="F15" i="69"/>
  <c r="G86" i="69"/>
  <c r="H99" i="69"/>
  <c r="H102" i="69"/>
  <c r="F10" i="69"/>
  <c r="H15" i="69"/>
  <c r="G12" i="69"/>
  <c r="F16" i="69"/>
  <c r="E29" i="69"/>
  <c r="E48" i="69"/>
  <c r="E54" i="69"/>
  <c r="E83" i="69"/>
  <c r="F100" i="69"/>
  <c r="F113" i="69"/>
  <c r="G117" i="69"/>
  <c r="G128" i="69"/>
  <c r="I8" i="73"/>
  <c r="V8" i="73" s="1"/>
  <c r="E125" i="69"/>
  <c r="F116" i="69"/>
  <c r="H16" i="69"/>
  <c r="H48" i="69"/>
  <c r="H54" i="69"/>
  <c r="H84" i="69"/>
  <c r="F89" i="69"/>
  <c r="E101" i="69"/>
  <c r="G103" i="69"/>
  <c r="E118" i="69"/>
  <c r="F125" i="69"/>
  <c r="E85" i="69"/>
  <c r="H13" i="69"/>
  <c r="G54" i="69"/>
  <c r="G67" i="69"/>
  <c r="G96" i="69"/>
  <c r="G13" i="69"/>
  <c r="F53" i="69"/>
  <c r="H67" i="69"/>
  <c r="G70" i="69"/>
  <c r="F84" i="69"/>
  <c r="G118" i="69"/>
  <c r="O5" i="75"/>
  <c r="T5" i="75" s="1"/>
  <c r="B28" i="75"/>
  <c r="C28" i="75" s="1"/>
  <c r="O4" i="75"/>
  <c r="T4" i="75" s="1"/>
  <c r="T3" i="73"/>
  <c r="O3" i="75"/>
  <c r="T3" i="75" s="1"/>
  <c r="O19" i="75"/>
  <c r="T4" i="73"/>
  <c r="T5" i="73"/>
  <c r="Y14" i="73"/>
  <c r="AA5" i="75"/>
  <c r="Y15" i="73"/>
  <c r="Y6" i="73"/>
  <c r="Y13" i="73"/>
  <c r="Y9" i="73"/>
  <c r="W14" i="73"/>
  <c r="X16" i="73"/>
  <c r="X10" i="73"/>
  <c r="X8" i="73"/>
  <c r="W12" i="73"/>
  <c r="Y3" i="73"/>
  <c r="Y4" i="73"/>
  <c r="X13" i="73"/>
  <c r="X3" i="73"/>
  <c r="W4" i="73"/>
  <c r="AA6" i="75"/>
  <c r="I23" i="75"/>
  <c r="I8" i="75"/>
  <c r="V7" i="75"/>
  <c r="AA7" i="75" s="1"/>
  <c r="O7" i="75"/>
  <c r="T7" i="75" s="1"/>
  <c r="N7" i="75"/>
  <c r="J9" i="75"/>
  <c r="W8" i="75"/>
  <c r="J16" i="75"/>
  <c r="P8" i="75"/>
  <c r="L15" i="75"/>
  <c r="Y13" i="75"/>
  <c r="R13" i="75"/>
  <c r="W22" i="75"/>
  <c r="P22" i="75"/>
  <c r="J30" i="75"/>
  <c r="X23" i="75"/>
  <c r="K27" i="75"/>
  <c r="Q23" i="75"/>
  <c r="V22" i="75"/>
  <c r="O22" i="75"/>
  <c r="S10" i="75"/>
  <c r="Z10" i="75"/>
  <c r="M11" i="75"/>
  <c r="J23" i="75"/>
  <c r="P15" i="75"/>
  <c r="W15" i="75"/>
  <c r="X14" i="75"/>
  <c r="K18" i="75"/>
  <c r="Q14" i="75"/>
  <c r="K21" i="75"/>
  <c r="X17" i="75"/>
  <c r="Q17" i="75"/>
  <c r="Y12" i="75"/>
  <c r="L14" i="75"/>
  <c r="R12" i="75"/>
  <c r="AA4" i="75"/>
  <c r="P29" i="75"/>
  <c r="W29" i="75"/>
  <c r="AA3" i="75"/>
  <c r="P28" i="75"/>
  <c r="W28" i="75"/>
  <c r="K24" i="75"/>
  <c r="Q20" i="75"/>
  <c r="X20" i="75"/>
  <c r="Z10" i="73"/>
  <c r="Z9" i="73"/>
  <c r="W28" i="73"/>
  <c r="Z5" i="73"/>
  <c r="Z8" i="73"/>
  <c r="Z4" i="73"/>
  <c r="Z6" i="73"/>
  <c r="Z7" i="73"/>
  <c r="O7" i="73"/>
  <c r="W11" i="73"/>
  <c r="X15" i="73"/>
  <c r="X5" i="73"/>
  <c r="X23" i="73"/>
  <c r="K27" i="73"/>
  <c r="Q23" i="73"/>
  <c r="W3" i="73"/>
  <c r="W19" i="73"/>
  <c r="W5" i="73"/>
  <c r="X9" i="73"/>
  <c r="W6" i="73"/>
  <c r="W27" i="73"/>
  <c r="W21" i="73"/>
  <c r="N7" i="73"/>
  <c r="W7" i="73"/>
  <c r="X6" i="73"/>
  <c r="X12" i="73"/>
  <c r="T6" i="73"/>
  <c r="Y12" i="73"/>
  <c r="X11" i="73"/>
  <c r="Y7" i="73"/>
  <c r="W20" i="73"/>
  <c r="X4" i="73"/>
  <c r="Y8" i="73"/>
  <c r="O22" i="73"/>
  <c r="Y11" i="73"/>
  <c r="X7" i="73"/>
  <c r="Y5" i="73"/>
  <c r="K17" i="73"/>
  <c r="X17" i="73" s="1"/>
  <c r="Q13" i="73"/>
  <c r="P14" i="73"/>
  <c r="J22" i="73"/>
  <c r="W22" i="73" s="1"/>
  <c r="P7" i="73"/>
  <c r="J15" i="73"/>
  <c r="W15" i="73" s="1"/>
  <c r="J8" i="73"/>
  <c r="W8" i="73" s="1"/>
  <c r="P21" i="73"/>
  <c r="J29" i="73"/>
  <c r="K14" i="73"/>
  <c r="X14" i="73" s="1"/>
  <c r="Q10" i="73"/>
  <c r="S10" i="73"/>
  <c r="M11" i="73"/>
  <c r="Z11" i="73" s="1"/>
  <c r="R14" i="73"/>
  <c r="L16" i="73"/>
  <c r="Y16" i="73" s="1"/>
  <c r="R15" i="73"/>
  <c r="L17" i="73"/>
  <c r="Y17" i="73" s="1"/>
  <c r="Q16" i="73"/>
  <c r="K20" i="73"/>
  <c r="X20" i="73" s="1"/>
  <c r="G23" i="69"/>
  <c r="E12" i="69"/>
  <c r="H20" i="69"/>
  <c r="E20" i="69"/>
  <c r="E32" i="69"/>
  <c r="H44" i="69"/>
  <c r="F43" i="69"/>
  <c r="E43" i="69"/>
  <c r="G44" i="69"/>
  <c r="F44" i="69"/>
  <c r="F12" i="69"/>
  <c r="F18" i="69"/>
  <c r="H18" i="69"/>
  <c r="F17" i="69"/>
  <c r="E18" i="69"/>
  <c r="F20" i="69"/>
  <c r="E22" i="69"/>
  <c r="G21" i="69"/>
  <c r="H22" i="69"/>
  <c r="E21" i="69"/>
  <c r="E28" i="69"/>
  <c r="G30" i="69"/>
  <c r="F32" i="69"/>
  <c r="F42" i="69"/>
  <c r="E44" i="69"/>
  <c r="F49" i="69"/>
  <c r="F51" i="69"/>
  <c r="H57" i="69"/>
  <c r="G57" i="69"/>
  <c r="F56" i="69"/>
  <c r="E57" i="69"/>
  <c r="H56" i="69"/>
  <c r="E56" i="69"/>
  <c r="F79" i="69"/>
  <c r="E79" i="69"/>
  <c r="H79" i="69"/>
  <c r="F77" i="69"/>
  <c r="H78" i="69"/>
  <c r="E77" i="69"/>
  <c r="G78" i="69"/>
  <c r="F78" i="69"/>
  <c r="F111" i="69"/>
  <c r="E111" i="69"/>
  <c r="H111" i="69"/>
  <c r="G111" i="69"/>
  <c r="H109" i="69"/>
  <c r="F109" i="69"/>
  <c r="H110" i="69"/>
  <c r="E109" i="69"/>
  <c r="G110" i="69"/>
  <c r="F110" i="69"/>
  <c r="H10" i="69"/>
  <c r="F26" i="69"/>
  <c r="H41" i="69"/>
  <c r="E41" i="69"/>
  <c r="F40" i="69"/>
  <c r="E40" i="69"/>
  <c r="G41" i="69"/>
  <c r="F41" i="69"/>
  <c r="H74" i="69"/>
  <c r="F74" i="69"/>
  <c r="G74" i="69"/>
  <c r="G91" i="69"/>
  <c r="F91" i="69"/>
  <c r="H91" i="69"/>
  <c r="H106" i="69"/>
  <c r="F106" i="69"/>
  <c r="G106" i="69"/>
  <c r="E106" i="69"/>
  <c r="H104" i="69"/>
  <c r="H11" i="69"/>
  <c r="F11" i="69"/>
  <c r="H12" i="69"/>
  <c r="E14" i="69"/>
  <c r="G18" i="69"/>
  <c r="G20" i="69"/>
  <c r="F22" i="69"/>
  <c r="G26" i="69"/>
  <c r="G35" i="69"/>
  <c r="H35" i="69"/>
  <c r="H39" i="69"/>
  <c r="E42" i="69"/>
  <c r="F47" i="69"/>
  <c r="H47" i="69"/>
  <c r="G47" i="69"/>
  <c r="E47" i="69"/>
  <c r="H45" i="69"/>
  <c r="F57" i="69"/>
  <c r="G79" i="69"/>
  <c r="H108" i="69"/>
  <c r="F108" i="69"/>
  <c r="E108" i="69"/>
  <c r="G108" i="69"/>
  <c r="H25" i="69"/>
  <c r="E25" i="69"/>
  <c r="F24" i="69"/>
  <c r="E24" i="69"/>
  <c r="G25" i="69"/>
  <c r="G51" i="69"/>
  <c r="H51" i="69"/>
  <c r="F34" i="69"/>
  <c r="H34" i="69"/>
  <c r="G34" i="69"/>
  <c r="E34" i="69"/>
  <c r="E39" i="69"/>
  <c r="E11" i="69"/>
  <c r="H24" i="69"/>
  <c r="H26" i="69"/>
  <c r="G42" i="69"/>
  <c r="H76" i="69"/>
  <c r="F76" i="69"/>
  <c r="G76" i="69"/>
  <c r="G11" i="69"/>
  <c r="F31" i="69"/>
  <c r="H31" i="69"/>
  <c r="G31" i="69"/>
  <c r="G109" i="69"/>
  <c r="G10" i="69"/>
  <c r="F9" i="69"/>
  <c r="E10" i="69"/>
  <c r="E13" i="69"/>
  <c r="E16" i="69"/>
  <c r="G17" i="69"/>
  <c r="E19" i="69"/>
  <c r="E23" i="69"/>
  <c r="F29" i="69"/>
  <c r="E31" i="69"/>
  <c r="G33" i="69"/>
  <c r="E38" i="69"/>
  <c r="G37" i="69"/>
  <c r="F37" i="69"/>
  <c r="H38" i="69"/>
  <c r="E37" i="69"/>
  <c r="G38" i="69"/>
  <c r="H40" i="69"/>
  <c r="G59" i="69"/>
  <c r="F59" i="69"/>
  <c r="E72" i="69"/>
  <c r="H89" i="69"/>
  <c r="G89" i="69"/>
  <c r="F88" i="69"/>
  <c r="E89" i="69"/>
  <c r="H88" i="69"/>
  <c r="E88" i="69"/>
  <c r="F25" i="69"/>
  <c r="H28" i="69"/>
  <c r="F27" i="69"/>
  <c r="E27" i="69"/>
  <c r="G28" i="69"/>
  <c r="E51" i="69"/>
  <c r="E78" i="69"/>
  <c r="G88" i="69"/>
  <c r="E110" i="69"/>
  <c r="G120" i="69"/>
  <c r="H123" i="69"/>
  <c r="F50" i="69"/>
  <c r="H58" i="69"/>
  <c r="F58" i="69"/>
  <c r="F63" i="69"/>
  <c r="E63" i="69"/>
  <c r="H73" i="69"/>
  <c r="G73" i="69"/>
  <c r="F72" i="69"/>
  <c r="E73" i="69"/>
  <c r="G75" i="69"/>
  <c r="H90" i="69"/>
  <c r="F90" i="69"/>
  <c r="F95" i="69"/>
  <c r="E95" i="69"/>
  <c r="H105" i="69"/>
  <c r="G105" i="69"/>
  <c r="F104" i="69"/>
  <c r="E105" i="69"/>
  <c r="G107" i="69"/>
  <c r="E120" i="69"/>
  <c r="H122" i="69"/>
  <c r="F122" i="69"/>
  <c r="H130" i="69"/>
  <c r="G130" i="69"/>
  <c r="G24" i="69"/>
  <c r="G27" i="69"/>
  <c r="G40" i="69"/>
  <c r="G43" i="69"/>
  <c r="E50" i="69"/>
  <c r="E58" i="69"/>
  <c r="E60" i="69"/>
  <c r="H61" i="69"/>
  <c r="G63" i="69"/>
  <c r="G68" i="69"/>
  <c r="E70" i="69"/>
  <c r="F73" i="69"/>
  <c r="E75" i="69"/>
  <c r="G80" i="69"/>
  <c r="E90" i="69"/>
  <c r="E92" i="69"/>
  <c r="H93" i="69"/>
  <c r="G95" i="69"/>
  <c r="G100" i="69"/>
  <c r="F105" i="69"/>
  <c r="E107" i="69"/>
  <c r="G112" i="69"/>
  <c r="H115" i="69"/>
  <c r="H120" i="69"/>
  <c r="E122" i="69"/>
  <c r="E124" i="69"/>
  <c r="E130" i="69"/>
  <c r="H36" i="69"/>
  <c r="E46" i="69"/>
  <c r="G50" i="69"/>
  <c r="F55" i="69"/>
  <c r="E55" i="69"/>
  <c r="G58" i="69"/>
  <c r="F60" i="69"/>
  <c r="H63" i="69"/>
  <c r="H65" i="69"/>
  <c r="G65" i="69"/>
  <c r="F64" i="69"/>
  <c r="E65" i="69"/>
  <c r="F75" i="69"/>
  <c r="H82" i="69"/>
  <c r="F82" i="69"/>
  <c r="F87" i="69"/>
  <c r="E87" i="69"/>
  <c r="G90" i="69"/>
  <c r="F92" i="69"/>
  <c r="H95" i="69"/>
  <c r="H97" i="69"/>
  <c r="G97" i="69"/>
  <c r="F96" i="69"/>
  <c r="E97" i="69"/>
  <c r="F107" i="69"/>
  <c r="H114" i="69"/>
  <c r="F114" i="69"/>
  <c r="F119" i="69"/>
  <c r="E119" i="69"/>
  <c r="G122" i="69"/>
  <c r="F124" i="69"/>
  <c r="F130" i="69"/>
  <c r="E30" i="69"/>
  <c r="F23" i="69"/>
  <c r="F30" i="69"/>
  <c r="H33" i="69"/>
  <c r="E33" i="69"/>
  <c r="E36" i="69"/>
  <c r="F39" i="69"/>
  <c r="F46" i="69"/>
  <c r="H49" i="69"/>
  <c r="E49" i="69"/>
  <c r="H50" i="69"/>
  <c r="E52" i="69"/>
  <c r="H53" i="69"/>
  <c r="G55" i="69"/>
  <c r="G60" i="69"/>
  <c r="E62" i="69"/>
  <c r="F65" i="69"/>
  <c r="E67" i="69"/>
  <c r="G72" i="69"/>
  <c r="H75" i="69"/>
  <c r="E82" i="69"/>
  <c r="E84" i="69"/>
  <c r="H85" i="69"/>
  <c r="G87" i="69"/>
  <c r="G92" i="69"/>
  <c r="E94" i="69"/>
  <c r="F97" i="69"/>
  <c r="E99" i="69"/>
  <c r="G104" i="69"/>
  <c r="H107" i="69"/>
  <c r="H112" i="69"/>
  <c r="E114" i="69"/>
  <c r="E116" i="69"/>
  <c r="G124" i="69"/>
  <c r="H121" i="69"/>
  <c r="G121" i="69"/>
  <c r="F120" i="69"/>
  <c r="E121" i="69"/>
  <c r="F121" i="69"/>
  <c r="E123" i="69"/>
  <c r="F54" i="69"/>
  <c r="E61" i="69"/>
  <c r="H62" i="69"/>
  <c r="E64" i="69"/>
  <c r="H66" i="69"/>
  <c r="F66" i="69"/>
  <c r="F71" i="69"/>
  <c r="E71" i="69"/>
  <c r="H81" i="69"/>
  <c r="G81" i="69"/>
  <c r="F80" i="69"/>
  <c r="E81" i="69"/>
  <c r="G83" i="69"/>
  <c r="F86" i="69"/>
  <c r="E93" i="69"/>
  <c r="H94" i="69"/>
  <c r="E96" i="69"/>
  <c r="H98" i="69"/>
  <c r="F98" i="69"/>
  <c r="F103" i="69"/>
  <c r="E103" i="69"/>
  <c r="H113" i="69"/>
  <c r="G113" i="69"/>
  <c r="F112" i="69"/>
  <c r="E113" i="69"/>
  <c r="G115" i="69"/>
  <c r="F118" i="69"/>
  <c r="F123" i="69"/>
  <c r="H129" i="69"/>
  <c r="F128" i="69"/>
  <c r="G129" i="69"/>
  <c r="E128" i="69"/>
  <c r="F129" i="69"/>
  <c r="E127" i="69"/>
  <c r="F24" i="65"/>
  <c r="R15" i="65" a="1"/>
  <c r="R15" i="65" s="1"/>
  <c r="G14" i="65"/>
  <c r="H13" i="65" s="1"/>
  <c r="G24" i="65" s="1"/>
  <c r="F12" i="65"/>
  <c r="F23" i="65" s="1"/>
  <c r="F11" i="65"/>
  <c r="F22" i="65" s="1"/>
  <c r="F10" i="65"/>
  <c r="F21" i="65" s="1"/>
  <c r="C9" i="65"/>
  <c r="C12" i="65" s="1"/>
  <c r="B9" i="65"/>
  <c r="O23" i="73" l="1"/>
  <c r="O8" i="73"/>
  <c r="I9" i="73"/>
  <c r="V9" i="73" s="1"/>
  <c r="I24" i="73"/>
  <c r="V24" i="73" s="1"/>
  <c r="E7" i="69"/>
  <c r="H7" i="69"/>
  <c r="AA8" i="73"/>
  <c r="AA3" i="73"/>
  <c r="AA4" i="73"/>
  <c r="T7" i="73"/>
  <c r="AA7" i="73"/>
  <c r="P16" i="75"/>
  <c r="J24" i="75"/>
  <c r="W16" i="75"/>
  <c r="J17" i="75"/>
  <c r="W9" i="75"/>
  <c r="J10" i="75"/>
  <c r="P9" i="75"/>
  <c r="Q18" i="75"/>
  <c r="K22" i="75"/>
  <c r="X18" i="75"/>
  <c r="Q27" i="75"/>
  <c r="X27" i="75"/>
  <c r="K31" i="75"/>
  <c r="W23" i="75"/>
  <c r="J31" i="75"/>
  <c r="P23" i="75"/>
  <c r="Q24" i="75"/>
  <c r="X24" i="75"/>
  <c r="K28" i="75"/>
  <c r="Y14" i="75"/>
  <c r="L16" i="75"/>
  <c r="R14" i="75"/>
  <c r="M12" i="75"/>
  <c r="Z11" i="75"/>
  <c r="S11" i="75"/>
  <c r="P30" i="75"/>
  <c r="W30" i="75"/>
  <c r="I9" i="75"/>
  <c r="V8" i="75"/>
  <c r="AA8" i="75" s="1"/>
  <c r="O8" i="75"/>
  <c r="T8" i="75" s="1"/>
  <c r="N8" i="75"/>
  <c r="I24" i="75"/>
  <c r="O23" i="75"/>
  <c r="V23" i="75"/>
  <c r="X21" i="75"/>
  <c r="K25" i="75"/>
  <c r="Q21" i="75"/>
  <c r="L17" i="75"/>
  <c r="Y15" i="75"/>
  <c r="R15" i="75"/>
  <c r="AA6" i="73"/>
  <c r="X27" i="73"/>
  <c r="K31" i="73"/>
  <c r="Q27" i="73"/>
  <c r="P29" i="73"/>
  <c r="W29" i="73"/>
  <c r="AA5" i="73"/>
  <c r="S11" i="73"/>
  <c r="M12" i="73"/>
  <c r="Z12" i="73" s="1"/>
  <c r="P15" i="73"/>
  <c r="J23" i="73"/>
  <c r="W23" i="73" s="1"/>
  <c r="O9" i="73"/>
  <c r="I25" i="73"/>
  <c r="V25" i="73" s="1"/>
  <c r="J30" i="73"/>
  <c r="P22" i="73"/>
  <c r="K21" i="73"/>
  <c r="X21" i="73" s="1"/>
  <c r="Q17" i="73"/>
  <c r="Q20" i="73"/>
  <c r="K24" i="73"/>
  <c r="X24" i="73" s="1"/>
  <c r="J16" i="73"/>
  <c r="W16" i="73" s="1"/>
  <c r="P8" i="73"/>
  <c r="T8" i="73" s="1"/>
  <c r="J9" i="73"/>
  <c r="N8" i="73"/>
  <c r="R16" i="73"/>
  <c r="L18" i="73"/>
  <c r="Y18" i="73" s="1"/>
  <c r="L19" i="73"/>
  <c r="Y19" i="73" s="1"/>
  <c r="R17" i="73"/>
  <c r="K18" i="73"/>
  <c r="X18" i="73" s="1"/>
  <c r="Q14" i="73"/>
  <c r="G7" i="69"/>
  <c r="F7" i="69"/>
  <c r="H10" i="65"/>
  <c r="I10" i="65" s="1"/>
  <c r="K10" i="65" s="1"/>
  <c r="G41" i="65"/>
  <c r="C41" i="65" s="1" a="1"/>
  <c r="C41" i="65" s="1"/>
  <c r="G33" i="65"/>
  <c r="C33" i="65" s="1" a="1"/>
  <c r="C33" i="65" s="1"/>
  <c r="G35" i="65"/>
  <c r="C35" i="65" s="1" a="1"/>
  <c r="C35" i="65" s="1"/>
  <c r="G31" i="65"/>
  <c r="C31" i="65" s="1" a="1"/>
  <c r="C31" i="65" s="1"/>
  <c r="G37" i="65"/>
  <c r="C37" i="65" s="1" a="1"/>
  <c r="C37" i="65" s="1"/>
  <c r="G39" i="65"/>
  <c r="C39" i="65" s="1" a="1"/>
  <c r="C39" i="65" s="1"/>
  <c r="H12" i="65"/>
  <c r="G23" i="65" s="1"/>
  <c r="G40" i="65" s="1"/>
  <c r="C40" i="65" s="1" a="1"/>
  <c r="C40" i="65" s="1"/>
  <c r="H11" i="65"/>
  <c r="O24" i="73" l="1"/>
  <c r="I10" i="73"/>
  <c r="V10" i="73" s="1"/>
  <c r="I11" i="65"/>
  <c r="K11" i="65" s="1"/>
  <c r="X22" i="75"/>
  <c r="K26" i="75"/>
  <c r="Q22" i="75"/>
  <c r="P10" i="75"/>
  <c r="J18" i="75"/>
  <c r="W10" i="75"/>
  <c r="O24" i="75"/>
  <c r="V24" i="75"/>
  <c r="J25" i="75"/>
  <c r="W17" i="75"/>
  <c r="P17" i="75"/>
  <c r="Q28" i="75"/>
  <c r="X28" i="75"/>
  <c r="K32" i="75"/>
  <c r="I25" i="75"/>
  <c r="N9" i="75"/>
  <c r="O9" i="75"/>
  <c r="T9" i="75" s="1"/>
  <c r="V9" i="75"/>
  <c r="AA9" i="75" s="1"/>
  <c r="I10" i="75"/>
  <c r="X25" i="75"/>
  <c r="Q25" i="75"/>
  <c r="K29" i="75"/>
  <c r="P24" i="75"/>
  <c r="W24" i="75"/>
  <c r="J32" i="75"/>
  <c r="P31" i="75"/>
  <c r="W31" i="75"/>
  <c r="Q31" i="75"/>
  <c r="X31" i="75"/>
  <c r="Y17" i="75"/>
  <c r="R17" i="75"/>
  <c r="L19" i="75"/>
  <c r="Z12" i="75"/>
  <c r="M13" i="75"/>
  <c r="S12" i="75"/>
  <c r="R16" i="75"/>
  <c r="L18" i="75"/>
  <c r="Y16" i="75"/>
  <c r="Q31" i="73"/>
  <c r="X31" i="73"/>
  <c r="P30" i="73"/>
  <c r="W30" i="73"/>
  <c r="N9" i="73"/>
  <c r="W9" i="73"/>
  <c r="AA9" i="73" s="1"/>
  <c r="O10" i="73"/>
  <c r="I11" i="73"/>
  <c r="V11" i="73" s="1"/>
  <c r="AA11" i="73" s="1"/>
  <c r="R19" i="73"/>
  <c r="L21" i="73"/>
  <c r="Y21" i="73" s="1"/>
  <c r="O25" i="73"/>
  <c r="L20" i="73"/>
  <c r="Y20" i="73" s="1"/>
  <c r="R18" i="73"/>
  <c r="S12" i="73"/>
  <c r="M13" i="73"/>
  <c r="Z13" i="73" s="1"/>
  <c r="K22" i="73"/>
  <c r="X22" i="73" s="1"/>
  <c r="Q18" i="73"/>
  <c r="K28" i="73"/>
  <c r="X28" i="73" s="1"/>
  <c r="Q24" i="73"/>
  <c r="J31" i="73"/>
  <c r="P23" i="73"/>
  <c r="P9" i="73"/>
  <c r="T9" i="73" s="1"/>
  <c r="J17" i="73"/>
  <c r="W17" i="73" s="1"/>
  <c r="J10" i="73"/>
  <c r="W10" i="73" s="1"/>
  <c r="AA10" i="73" s="1"/>
  <c r="J24" i="73"/>
  <c r="W24" i="73" s="1"/>
  <c r="P16" i="73"/>
  <c r="Q21" i="73"/>
  <c r="K25" i="73"/>
  <c r="X25" i="73" s="1"/>
  <c r="G36" i="65"/>
  <c r="C36" i="65" s="1" a="1"/>
  <c r="C36" i="65" s="1"/>
  <c r="G21" i="65"/>
  <c r="G30" i="65" s="1"/>
  <c r="C30" i="65" s="1" a="1"/>
  <c r="C30" i="65" s="1"/>
  <c r="G32" i="65"/>
  <c r="C32" i="65" s="1" a="1"/>
  <c r="C32" i="65" s="1"/>
  <c r="G22" i="65"/>
  <c r="I26" i="73" l="1"/>
  <c r="V26" i="73" s="1"/>
  <c r="V10" i="75"/>
  <c r="AA10" i="75" s="1"/>
  <c r="I11" i="75"/>
  <c r="O10" i="75"/>
  <c r="T10" i="75" s="1"/>
  <c r="N10" i="75"/>
  <c r="I26" i="75"/>
  <c r="P18" i="75"/>
  <c r="J26" i="75"/>
  <c r="W18" i="75"/>
  <c r="P32" i="75"/>
  <c r="W32" i="75"/>
  <c r="V25" i="75"/>
  <c r="O25" i="75"/>
  <c r="Q32" i="75"/>
  <c r="X32" i="75"/>
  <c r="M14" i="75"/>
  <c r="Z13" i="75"/>
  <c r="S13" i="75"/>
  <c r="R19" i="75"/>
  <c r="L21" i="75"/>
  <c r="Y19" i="75"/>
  <c r="K33" i="75"/>
  <c r="Q29" i="75"/>
  <c r="X29" i="75"/>
  <c r="L20" i="75"/>
  <c r="Y18" i="75"/>
  <c r="R18" i="75"/>
  <c r="W25" i="75"/>
  <c r="J33" i="75"/>
  <c r="P25" i="75"/>
  <c r="X26" i="75"/>
  <c r="K30" i="75"/>
  <c r="Q26" i="75"/>
  <c r="P31" i="73"/>
  <c r="W31" i="73"/>
  <c r="L23" i="73"/>
  <c r="Y23" i="73" s="1"/>
  <c r="R21" i="73"/>
  <c r="R20" i="73"/>
  <c r="L22" i="73"/>
  <c r="Y22" i="73" s="1"/>
  <c r="O11" i="73"/>
  <c r="T11" i="73" s="1"/>
  <c r="N11" i="73"/>
  <c r="I27" i="73"/>
  <c r="V27" i="73" s="1"/>
  <c r="I12" i="73"/>
  <c r="V12" i="73" s="1"/>
  <c r="AA12" i="73" s="1"/>
  <c r="O26" i="73"/>
  <c r="S13" i="73"/>
  <c r="M14" i="73"/>
  <c r="Z14" i="73" s="1"/>
  <c r="P10" i="73"/>
  <c r="T10" i="73" s="1"/>
  <c r="J18" i="73"/>
  <c r="W18" i="73" s="1"/>
  <c r="K32" i="73"/>
  <c r="Q28" i="73"/>
  <c r="K29" i="73"/>
  <c r="X29" i="73" s="1"/>
  <c r="Q25" i="73"/>
  <c r="P17" i="73"/>
  <c r="J25" i="73"/>
  <c r="W25" i="73" s="1"/>
  <c r="N10" i="73"/>
  <c r="J32" i="73"/>
  <c r="P24" i="73"/>
  <c r="K26" i="73"/>
  <c r="X26" i="73" s="1"/>
  <c r="Q22" i="73"/>
  <c r="G34" i="65"/>
  <c r="C34" i="65" s="1" a="1"/>
  <c r="C34" i="65" s="1"/>
  <c r="G38" i="65"/>
  <c r="C38" i="65" s="1" a="1"/>
  <c r="C38" i="65" s="1"/>
  <c r="P26" i="75" l="1"/>
  <c r="W26" i="75"/>
  <c r="J34" i="75"/>
  <c r="O26" i="75"/>
  <c r="V26" i="75"/>
  <c r="W33" i="75"/>
  <c r="P33" i="75"/>
  <c r="M15" i="75"/>
  <c r="Z14" i="75"/>
  <c r="S14" i="75"/>
  <c r="L22" i="75"/>
  <c r="R20" i="75"/>
  <c r="Y20" i="75"/>
  <c r="V11" i="75"/>
  <c r="AA11" i="75" s="1"/>
  <c r="I12" i="75"/>
  <c r="I27" i="75"/>
  <c r="N11" i="75"/>
  <c r="O11" i="75"/>
  <c r="T11" i="75" s="1"/>
  <c r="L23" i="75"/>
  <c r="Y21" i="75"/>
  <c r="R21" i="75"/>
  <c r="Q30" i="75"/>
  <c r="K34" i="75"/>
  <c r="X30" i="75"/>
  <c r="X33" i="75"/>
  <c r="Q33" i="75"/>
  <c r="Q32" i="73"/>
  <c r="X32" i="73"/>
  <c r="P32" i="73"/>
  <c r="W32" i="73"/>
  <c r="J33" i="73"/>
  <c r="P25" i="73"/>
  <c r="L24" i="73"/>
  <c r="Y24" i="73" s="1"/>
  <c r="R22" i="73"/>
  <c r="K33" i="73"/>
  <c r="Q29" i="73"/>
  <c r="S14" i="73"/>
  <c r="M15" i="73"/>
  <c r="Z15" i="73" s="1"/>
  <c r="L25" i="73"/>
  <c r="Y25" i="73" s="1"/>
  <c r="R23" i="73"/>
  <c r="N12" i="73"/>
  <c r="O12" i="73"/>
  <c r="T12" i="73" s="1"/>
  <c r="I28" i="73"/>
  <c r="V28" i="73" s="1"/>
  <c r="I13" i="73"/>
  <c r="V13" i="73" s="1"/>
  <c r="AA13" i="73" s="1"/>
  <c r="K30" i="73"/>
  <c r="X30" i="73" s="1"/>
  <c r="Q26" i="73"/>
  <c r="J26" i="73"/>
  <c r="W26" i="73" s="1"/>
  <c r="P18" i="73"/>
  <c r="O27" i="73"/>
  <c r="R34" i="57"/>
  <c r="R33" i="57"/>
  <c r="R32" i="57"/>
  <c r="R31" i="57"/>
  <c r="R30" i="57"/>
  <c r="F24" i="57"/>
  <c r="F15" i="57"/>
  <c r="F23" i="57"/>
  <c r="F14" i="57"/>
  <c r="F13" i="57"/>
  <c r="L25" i="75" l="1"/>
  <c r="Y23" i="75"/>
  <c r="R23" i="75"/>
  <c r="O27" i="75"/>
  <c r="V27" i="75"/>
  <c r="O12" i="75"/>
  <c r="T12" i="75" s="1"/>
  <c r="V12" i="75"/>
  <c r="AA12" i="75" s="1"/>
  <c r="I13" i="75"/>
  <c r="N12" i="75"/>
  <c r="I28" i="75"/>
  <c r="Q34" i="75"/>
  <c r="X34" i="75"/>
  <c r="Y22" i="75"/>
  <c r="L24" i="75"/>
  <c r="R22" i="75"/>
  <c r="P34" i="75"/>
  <c r="W34" i="75"/>
  <c r="Z15" i="75"/>
  <c r="M16" i="75"/>
  <c r="S15" i="75"/>
  <c r="P33" i="73"/>
  <c r="W33" i="73"/>
  <c r="Q33" i="73"/>
  <c r="X33" i="73"/>
  <c r="K34" i="73"/>
  <c r="Q30" i="73"/>
  <c r="O13" i="73"/>
  <c r="T13" i="73" s="1"/>
  <c r="N13" i="73"/>
  <c r="I29" i="73"/>
  <c r="V29" i="73" s="1"/>
  <c r="I14" i="73"/>
  <c r="V14" i="73" s="1"/>
  <c r="AA14" i="73" s="1"/>
  <c r="O28" i="73"/>
  <c r="L26" i="73"/>
  <c r="Y26" i="73" s="1"/>
  <c r="R24" i="73"/>
  <c r="S15" i="73"/>
  <c r="M16" i="73"/>
  <c r="Z16" i="73" s="1"/>
  <c r="L27" i="73"/>
  <c r="Y27" i="73" s="1"/>
  <c r="R25" i="73"/>
  <c r="J34" i="73"/>
  <c r="P26" i="73"/>
  <c r="M26" i="57"/>
  <c r="O28" i="75" l="1"/>
  <c r="V28" i="75"/>
  <c r="N13" i="75"/>
  <c r="I29" i="75"/>
  <c r="O13" i="75"/>
  <c r="T13" i="75" s="1"/>
  <c r="I14" i="75"/>
  <c r="V13" i="75"/>
  <c r="AA13" i="75" s="1"/>
  <c r="L26" i="75"/>
  <c r="Y24" i="75"/>
  <c r="R24" i="75"/>
  <c r="M17" i="75"/>
  <c r="S16" i="75"/>
  <c r="Z16" i="75"/>
  <c r="R25" i="75"/>
  <c r="L27" i="75"/>
  <c r="Y25" i="75"/>
  <c r="Q34" i="73"/>
  <c r="X34" i="73"/>
  <c r="P34" i="73"/>
  <c r="W34" i="73"/>
  <c r="L28" i="73"/>
  <c r="Y28" i="73" s="1"/>
  <c r="R26" i="73"/>
  <c r="M17" i="73"/>
  <c r="Z17" i="73" s="1"/>
  <c r="S16" i="73"/>
  <c r="O14" i="73"/>
  <c r="T14" i="73" s="1"/>
  <c r="N14" i="73"/>
  <c r="I30" i="73"/>
  <c r="V30" i="73" s="1"/>
  <c r="I15" i="73"/>
  <c r="V15" i="73" s="1"/>
  <c r="AA15" i="73" s="1"/>
  <c r="O29" i="73"/>
  <c r="L29" i="73"/>
  <c r="Y29" i="73" s="1"/>
  <c r="R27" i="73"/>
  <c r="G9" i="4"/>
  <c r="C7" i="4"/>
  <c r="C8" i="4" s="1"/>
  <c r="D7" i="4"/>
  <c r="D9" i="4" s="1"/>
  <c r="E7" i="4"/>
  <c r="E9" i="4" s="1"/>
  <c r="F7" i="4"/>
  <c r="F8" i="4" s="1"/>
  <c r="G7" i="4"/>
  <c r="G8" i="4" s="1"/>
  <c r="H7" i="4"/>
  <c r="H8" i="4" s="1"/>
  <c r="I7" i="4"/>
  <c r="I8" i="4" s="1"/>
  <c r="J7" i="4"/>
  <c r="J8" i="4" s="1"/>
  <c r="K7" i="4"/>
  <c r="K8" i="4" s="1"/>
  <c r="L7" i="4"/>
  <c r="L8" i="4" s="1"/>
  <c r="M7" i="4"/>
  <c r="M8" i="4" s="1"/>
  <c r="N7" i="4"/>
  <c r="N8" i="4" s="1"/>
  <c r="O7" i="4"/>
  <c r="O9" i="4" s="1"/>
  <c r="N10" i="4" l="1"/>
  <c r="F10" i="4"/>
  <c r="I9" i="4"/>
  <c r="H9" i="4"/>
  <c r="F9" i="4"/>
  <c r="O10" i="4"/>
  <c r="H10" i="4"/>
  <c r="M10" i="4"/>
  <c r="N9" i="4"/>
  <c r="G10" i="4"/>
  <c r="M9" i="4"/>
  <c r="E10" i="4"/>
  <c r="K9" i="4"/>
  <c r="E8" i="4"/>
  <c r="L9" i="4"/>
  <c r="D10" i="4"/>
  <c r="J9" i="4"/>
  <c r="D8" i="4"/>
  <c r="O8" i="4"/>
  <c r="C9" i="4"/>
  <c r="K10" i="4"/>
  <c r="C10" i="4"/>
  <c r="J10" i="4"/>
  <c r="L10" i="4"/>
  <c r="I10" i="4"/>
  <c r="Y26" i="75"/>
  <c r="L28" i="75"/>
  <c r="R26" i="75"/>
  <c r="Z17" i="75"/>
  <c r="M18" i="75"/>
  <c r="S17" i="75"/>
  <c r="O29" i="75"/>
  <c r="V29" i="75"/>
  <c r="R27" i="75"/>
  <c r="Y27" i="75"/>
  <c r="L29" i="75"/>
  <c r="N14" i="75"/>
  <c r="I15" i="75"/>
  <c r="V14" i="75"/>
  <c r="AA14" i="75" s="1"/>
  <c r="I30" i="75"/>
  <c r="O14" i="75"/>
  <c r="T14" i="75" s="1"/>
  <c r="M18" i="73"/>
  <c r="Z18" i="73" s="1"/>
  <c r="S17" i="73"/>
  <c r="N15" i="73"/>
  <c r="O15" i="73"/>
  <c r="T15" i="73" s="1"/>
  <c r="I31" i="73"/>
  <c r="V31" i="73" s="1"/>
  <c r="I16" i="73"/>
  <c r="V16" i="73" s="1"/>
  <c r="AA16" i="73" s="1"/>
  <c r="L30" i="73"/>
  <c r="Y30" i="73" s="1"/>
  <c r="R28" i="73"/>
  <c r="L31" i="73"/>
  <c r="Y31" i="73" s="1"/>
  <c r="R29" i="73"/>
  <c r="O30" i="73"/>
  <c r="V30" i="75" l="1"/>
  <c r="O30" i="75"/>
  <c r="N15" i="75"/>
  <c r="I31" i="75"/>
  <c r="O15" i="75"/>
  <c r="T15" i="75" s="1"/>
  <c r="V15" i="75"/>
  <c r="AA15" i="75" s="1"/>
  <c r="I16" i="75"/>
  <c r="Z18" i="75"/>
  <c r="M19" i="75"/>
  <c r="S18" i="75"/>
  <c r="R29" i="75"/>
  <c r="L31" i="75"/>
  <c r="Y29" i="75"/>
  <c r="R28" i="75"/>
  <c r="Y28" i="75"/>
  <c r="L30" i="75"/>
  <c r="L33" i="73"/>
  <c r="R31" i="73"/>
  <c r="S18" i="73"/>
  <c r="M19" i="73"/>
  <c r="Z19" i="73" s="1"/>
  <c r="AA19" i="73" s="1"/>
  <c r="L32" i="73"/>
  <c r="Y32" i="73" s="1"/>
  <c r="R30" i="73"/>
  <c r="O16" i="73"/>
  <c r="T16" i="73" s="1"/>
  <c r="N16" i="73"/>
  <c r="I32" i="73"/>
  <c r="V32" i="73" s="1"/>
  <c r="I17" i="73"/>
  <c r="V17" i="73" s="1"/>
  <c r="AA17" i="73" s="1"/>
  <c r="O31" i="73"/>
  <c r="V31" i="75" l="1"/>
  <c r="O31" i="75"/>
  <c r="I17" i="75"/>
  <c r="O16" i="75"/>
  <c r="T16" i="75" s="1"/>
  <c r="N16" i="75"/>
  <c r="I32" i="75"/>
  <c r="V16" i="75"/>
  <c r="AA16" i="75" s="1"/>
  <c r="L33" i="75"/>
  <c r="R31" i="75"/>
  <c r="Y31" i="75"/>
  <c r="R30" i="75"/>
  <c r="L32" i="75"/>
  <c r="Y30" i="75"/>
  <c r="S19" i="75"/>
  <c r="T19" i="75" s="1"/>
  <c r="Z19" i="75"/>
  <c r="AA19" i="75" s="1"/>
  <c r="M20" i="75"/>
  <c r="N19" i="75"/>
  <c r="R33" i="73"/>
  <c r="Y33" i="73"/>
  <c r="O17" i="73"/>
  <c r="T17" i="73" s="1"/>
  <c r="I18" i="73"/>
  <c r="V18" i="73" s="1"/>
  <c r="AA18" i="73" s="1"/>
  <c r="I33" i="73"/>
  <c r="V33" i="73" s="1"/>
  <c r="N17" i="73"/>
  <c r="S19" i="73"/>
  <c r="T19" i="73" s="1"/>
  <c r="M20" i="73"/>
  <c r="Z20" i="73" s="1"/>
  <c r="AA20" i="73" s="1"/>
  <c r="N19" i="73"/>
  <c r="L34" i="73"/>
  <c r="R32" i="73"/>
  <c r="O32" i="73"/>
  <c r="V32" i="75" l="1"/>
  <c r="O32" i="75"/>
  <c r="R32" i="75"/>
  <c r="L34" i="75"/>
  <c r="Y32" i="75"/>
  <c r="I33" i="75"/>
  <c r="V17" i="75"/>
  <c r="AA17" i="75" s="1"/>
  <c r="O17" i="75"/>
  <c r="T17" i="75" s="1"/>
  <c r="I18" i="75"/>
  <c r="N17" i="75"/>
  <c r="S20" i="75"/>
  <c r="T20" i="75" s="1"/>
  <c r="M21" i="75"/>
  <c r="Z20" i="75"/>
  <c r="AA20" i="75" s="1"/>
  <c r="N20" i="75"/>
  <c r="Y33" i="75"/>
  <c r="R33" i="75"/>
  <c r="R34" i="73"/>
  <c r="Y34" i="73"/>
  <c r="O33" i="73"/>
  <c r="N18" i="73"/>
  <c r="I34" i="73"/>
  <c r="V34" i="73" s="1"/>
  <c r="O18" i="73"/>
  <c r="T18" i="73" s="1"/>
  <c r="S20" i="73"/>
  <c r="T20" i="73" s="1"/>
  <c r="M21" i="73"/>
  <c r="Z21" i="73" s="1"/>
  <c r="AA21" i="73" s="1"/>
  <c r="N20" i="73"/>
  <c r="AT25" i="36"/>
  <c r="AT27" i="36" s="1"/>
  <c r="AW27" i="36" s="1"/>
  <c r="V33" i="75" l="1"/>
  <c r="O33" i="75"/>
  <c r="O18" i="75"/>
  <c r="T18" i="75" s="1"/>
  <c r="N18" i="75"/>
  <c r="V18" i="75"/>
  <c r="AA18" i="75" s="1"/>
  <c r="I34" i="75"/>
  <c r="R34" i="75"/>
  <c r="Y34" i="75"/>
  <c r="S21" i="75"/>
  <c r="T21" i="75" s="1"/>
  <c r="Z21" i="75"/>
  <c r="AA21" i="75" s="1"/>
  <c r="M22" i="75"/>
  <c r="N21" i="75"/>
  <c r="O34" i="73"/>
  <c r="M22" i="73"/>
  <c r="Z22" i="73" s="1"/>
  <c r="AA22" i="73" s="1"/>
  <c r="S21" i="73"/>
  <c r="T21" i="73" s="1"/>
  <c r="N21" i="73"/>
  <c r="O34" i="75" l="1"/>
  <c r="V34" i="75"/>
  <c r="M23" i="75"/>
  <c r="Z22" i="75"/>
  <c r="AA22" i="75" s="1"/>
  <c r="S22" i="75"/>
  <c r="T22" i="75" s="1"/>
  <c r="N22" i="75"/>
  <c r="M23" i="73"/>
  <c r="Z23" i="73" s="1"/>
  <c r="AA23" i="73" s="1"/>
  <c r="S22" i="73"/>
  <c r="T22" i="73" s="1"/>
  <c r="N22" i="73"/>
  <c r="Z23" i="75" l="1"/>
  <c r="AA23" i="75" s="1"/>
  <c r="M24" i="75"/>
  <c r="S23" i="75"/>
  <c r="T23" i="75" s="1"/>
  <c r="N23" i="75"/>
  <c r="M24" i="73"/>
  <c r="Z24" i="73" s="1"/>
  <c r="AA24" i="73" s="1"/>
  <c r="S23" i="73"/>
  <c r="T23" i="73" s="1"/>
  <c r="N23" i="73"/>
  <c r="G32" i="4"/>
  <c r="L32" i="4"/>
  <c r="P25" i="4"/>
  <c r="O25" i="4"/>
  <c r="N25" i="4"/>
  <c r="P24" i="4"/>
  <c r="O24" i="4"/>
  <c r="N24" i="4"/>
  <c r="P23" i="4"/>
  <c r="O23" i="4"/>
  <c r="N23" i="4"/>
  <c r="P22" i="4"/>
  <c r="O22" i="4"/>
  <c r="N22" i="4"/>
  <c r="P21" i="4"/>
  <c r="O21" i="4"/>
  <c r="N21" i="4"/>
  <c r="P20" i="4"/>
  <c r="O20" i="4"/>
  <c r="N20" i="4"/>
  <c r="P19" i="4"/>
  <c r="O19" i="4"/>
  <c r="N19" i="4"/>
  <c r="P18" i="4"/>
  <c r="O18" i="4"/>
  <c r="N18" i="4"/>
  <c r="P17" i="4"/>
  <c r="O17" i="4"/>
  <c r="T19" i="4" s="1"/>
  <c r="N17" i="4"/>
  <c r="P7" i="4"/>
  <c r="Q7" i="4"/>
  <c r="R7" i="4"/>
  <c r="S7" i="4"/>
  <c r="T7" i="4"/>
  <c r="U7" i="4"/>
  <c r="V7" i="63"/>
  <c r="V18" i="63"/>
  <c r="S24" i="63"/>
  <c r="T23" i="63" s="1"/>
  <c r="V9" i="63"/>
  <c r="D27" i="63"/>
  <c r="E26" i="63" s="1"/>
  <c r="G36" i="63"/>
  <c r="D17" i="63"/>
  <c r="E16" i="63" s="1"/>
  <c r="U8" i="4" l="1"/>
  <c r="U10" i="4"/>
  <c r="U9" i="4"/>
  <c r="T10" i="4"/>
  <c r="T8" i="4"/>
  <c r="T9" i="4"/>
  <c r="T25" i="4"/>
  <c r="U25" i="4" s="1"/>
  <c r="T18" i="4"/>
  <c r="T20" i="4" s="1"/>
  <c r="S9" i="4"/>
  <c r="S8" i="4"/>
  <c r="S10" i="4"/>
  <c r="R9" i="4"/>
  <c r="R10" i="4"/>
  <c r="R8" i="4"/>
  <c r="Q9" i="4"/>
  <c r="Q8" i="4"/>
  <c r="Q10" i="4"/>
  <c r="P9" i="4"/>
  <c r="P8" i="4"/>
  <c r="P10" i="4"/>
  <c r="AQ3" i="36"/>
  <c r="Z24" i="75"/>
  <c r="AA24" i="75" s="1"/>
  <c r="M25" i="75"/>
  <c r="S24" i="75"/>
  <c r="T24" i="75" s="1"/>
  <c r="N24" i="75"/>
  <c r="M25" i="73"/>
  <c r="Z25" i="73" s="1"/>
  <c r="AA25" i="73" s="1"/>
  <c r="S24" i="73"/>
  <c r="T24" i="73" s="1"/>
  <c r="N24" i="73"/>
  <c r="T22" i="63"/>
  <c r="E25" i="63"/>
  <c r="E15" i="63"/>
  <c r="S15" i="63"/>
  <c r="T13" i="63" s="1"/>
  <c r="P7" i="56"/>
  <c r="P8" i="56" s="1"/>
  <c r="P9" i="56" s="1"/>
  <c r="P10" i="56" s="1"/>
  <c r="P11" i="56" s="1"/>
  <c r="P12" i="56" s="1"/>
  <c r="P13" i="56" s="1"/>
  <c r="P14" i="56" s="1"/>
  <c r="P15" i="56" s="1"/>
  <c r="P16" i="56" s="1"/>
  <c r="P17" i="56" s="1"/>
  <c r="P18" i="56" s="1"/>
  <c r="P19" i="56" s="1"/>
  <c r="P20" i="56" s="1"/>
  <c r="P21" i="56" s="1"/>
  <c r="P22" i="56" s="1"/>
  <c r="P23" i="56" s="1"/>
  <c r="P24" i="56" s="1"/>
  <c r="P25" i="56" s="1"/>
  <c r="P26" i="56" s="1"/>
  <c r="P27" i="56" s="1"/>
  <c r="P28" i="56" s="1"/>
  <c r="P29" i="56" s="1"/>
  <c r="P30" i="56" s="1"/>
  <c r="P31" i="56" s="1"/>
  <c r="P32" i="56" s="1"/>
  <c r="P33" i="56" s="1"/>
  <c r="P34" i="56" s="1"/>
  <c r="P35" i="56" s="1"/>
  <c r="P36" i="56" s="1"/>
  <c r="P37" i="56" s="1"/>
  <c r="P38" i="56" s="1"/>
  <c r="P39" i="56" s="1"/>
  <c r="P40" i="56" s="1"/>
  <c r="P41" i="56" s="1"/>
  <c r="P42" i="56" s="1"/>
  <c r="P43" i="56" s="1"/>
  <c r="P44" i="56" s="1"/>
  <c r="P45" i="56" s="1"/>
  <c r="P46" i="56" s="1"/>
  <c r="P47" i="56" s="1"/>
  <c r="P48" i="56" s="1"/>
  <c r="P49" i="56" s="1"/>
  <c r="P50" i="56" s="1"/>
  <c r="P51" i="56" s="1"/>
  <c r="P52" i="56" s="1"/>
  <c r="P53" i="56" s="1"/>
  <c r="P54" i="56" s="1"/>
  <c r="P55" i="56" s="1"/>
  <c r="P56" i="56" s="1"/>
  <c r="P57" i="56" s="1"/>
  <c r="P58" i="56" s="1"/>
  <c r="I7" i="56"/>
  <c r="I8" i="56" s="1"/>
  <c r="I9" i="56" s="1"/>
  <c r="I10" i="56" s="1"/>
  <c r="I11" i="56" s="1"/>
  <c r="I12" i="56" s="1"/>
  <c r="I13" i="56" s="1"/>
  <c r="I14" i="56" s="1"/>
  <c r="I15" i="56" s="1"/>
  <c r="I16" i="56" s="1"/>
  <c r="I17" i="56" s="1"/>
  <c r="I18" i="56" s="1"/>
  <c r="I19" i="56" s="1"/>
  <c r="I20" i="56" s="1"/>
  <c r="I21" i="56" s="1"/>
  <c r="I22" i="56" s="1"/>
  <c r="I23" i="56" s="1"/>
  <c r="I24" i="56" s="1"/>
  <c r="I25" i="56" s="1"/>
  <c r="I26" i="56" s="1"/>
  <c r="I27" i="56" s="1"/>
  <c r="I28" i="56" s="1"/>
  <c r="I29" i="56" s="1"/>
  <c r="I30" i="56" s="1"/>
  <c r="I31" i="56" s="1"/>
  <c r="I32" i="56" s="1"/>
  <c r="I33" i="56" s="1"/>
  <c r="I34" i="56" s="1"/>
  <c r="I35" i="56" s="1"/>
  <c r="I36" i="56" s="1"/>
  <c r="I37" i="56" s="1"/>
  <c r="I38" i="56" s="1"/>
  <c r="I39" i="56" s="1"/>
  <c r="I40" i="56" s="1"/>
  <c r="I41" i="56" s="1"/>
  <c r="I42" i="56" s="1"/>
  <c r="I43" i="56" s="1"/>
  <c r="I44" i="56" s="1"/>
  <c r="I45" i="56" s="1"/>
  <c r="I46" i="56" s="1"/>
  <c r="I47" i="56" s="1"/>
  <c r="I48" i="56" s="1"/>
  <c r="I49" i="56" s="1"/>
  <c r="I50" i="56" s="1"/>
  <c r="I51" i="56" s="1"/>
  <c r="I52" i="56" s="1"/>
  <c r="I53" i="56" s="1"/>
  <c r="I54" i="56" s="1"/>
  <c r="I55" i="56" s="1"/>
  <c r="I56" i="56" s="1"/>
  <c r="I57" i="56" s="1"/>
  <c r="I58" i="56" s="1"/>
  <c r="I59" i="56" s="1"/>
  <c r="I60" i="56" s="1"/>
  <c r="I61" i="56" s="1"/>
  <c r="I62" i="56" s="1"/>
  <c r="I63" i="56" s="1"/>
  <c r="I64" i="56" s="1"/>
  <c r="AQ15" i="36" l="1"/>
  <c r="AQ21" i="36"/>
  <c r="AQ13" i="36"/>
  <c r="AQ11" i="36"/>
  <c r="AQ20" i="36"/>
  <c r="AQ10" i="36"/>
  <c r="AQ12" i="36"/>
  <c r="AQ17" i="36"/>
  <c r="AQ18" i="36"/>
  <c r="AQ19" i="36"/>
  <c r="AQ24" i="36"/>
  <c r="AQ23" i="36"/>
  <c r="AQ22" i="36"/>
  <c r="AQ16" i="36"/>
  <c r="AQ14" i="36"/>
  <c r="M26" i="75"/>
  <c r="S25" i="75"/>
  <c r="T25" i="75" s="1"/>
  <c r="Z25" i="75"/>
  <c r="AA25" i="75" s="1"/>
  <c r="N25" i="75"/>
  <c r="M26" i="73"/>
  <c r="Z26" i="73" s="1"/>
  <c r="AA26" i="73" s="1"/>
  <c r="S25" i="73"/>
  <c r="T25" i="73" s="1"/>
  <c r="N25" i="73"/>
  <c r="T14" i="63"/>
  <c r="B19" i="36"/>
  <c r="B20" i="36" s="1"/>
  <c r="AQ25" i="36" l="1"/>
  <c r="AQ27" i="36" s="1"/>
  <c r="Z26" i="75"/>
  <c r="AA26" i="75" s="1"/>
  <c r="M27" i="75"/>
  <c r="S26" i="75"/>
  <c r="T26" i="75" s="1"/>
  <c r="N26" i="75"/>
  <c r="M27" i="73"/>
  <c r="Z27" i="73" s="1"/>
  <c r="AA27" i="73" s="1"/>
  <c r="S26" i="73"/>
  <c r="T26" i="73" s="1"/>
  <c r="N26" i="73"/>
  <c r="B21" i="36"/>
  <c r="Z27" i="75" l="1"/>
  <c r="AA27" i="75" s="1"/>
  <c r="M28" i="75"/>
  <c r="S27" i="75"/>
  <c r="T27" i="75" s="1"/>
  <c r="N27" i="75"/>
  <c r="M28" i="73"/>
  <c r="Z28" i="73" s="1"/>
  <c r="AA28" i="73" s="1"/>
  <c r="S27" i="73"/>
  <c r="T27" i="73" s="1"/>
  <c r="N27" i="73"/>
  <c r="B22" i="36"/>
  <c r="S28" i="75" l="1"/>
  <c r="T28" i="75" s="1"/>
  <c r="Z28" i="75"/>
  <c r="AA28" i="75" s="1"/>
  <c r="M29" i="75"/>
  <c r="N28" i="75"/>
  <c r="M29" i="73"/>
  <c r="Z29" i="73" s="1"/>
  <c r="AA29" i="73" s="1"/>
  <c r="S28" i="73"/>
  <c r="T28" i="73" s="1"/>
  <c r="N28" i="73"/>
  <c r="R21" i="55"/>
  <c r="S18" i="55" s="1"/>
  <c r="AA18" i="55"/>
  <c r="Z9" i="55"/>
  <c r="AA8" i="55" s="1"/>
  <c r="C6" i="61"/>
  <c r="F6" i="61"/>
  <c r="F7" i="61" s="1"/>
  <c r="F8" i="61" s="1"/>
  <c r="F9" i="61" s="1"/>
  <c r="F10" i="61" s="1"/>
  <c r="F11" i="61" s="1"/>
  <c r="F12" i="61" s="1"/>
  <c r="F13" i="61" s="1"/>
  <c r="C7" i="61"/>
  <c r="G7" i="61"/>
  <c r="G8" i="61" s="1"/>
  <c r="G9" i="61" s="1"/>
  <c r="G10" i="61" s="1"/>
  <c r="G11" i="61" s="1"/>
  <c r="G12" i="61" s="1"/>
  <c r="G13" i="61" s="1"/>
  <c r="C8" i="61"/>
  <c r="C9" i="61" s="1"/>
  <c r="C10" i="61"/>
  <c r="C11" i="61" s="1"/>
  <c r="C12" i="61" s="1"/>
  <c r="C13" i="61" s="1"/>
  <c r="J16" i="61"/>
  <c r="J21" i="61" s="1"/>
  <c r="J26" i="61" s="1"/>
  <c r="J31" i="61" s="1"/>
  <c r="J36" i="61" s="1"/>
  <c r="J41" i="61" s="1"/>
  <c r="T16" i="61"/>
  <c r="E18" i="61"/>
  <c r="T21" i="61"/>
  <c r="T31" i="61"/>
  <c r="T36" i="61"/>
  <c r="T41" i="61"/>
  <c r="S13" i="58"/>
  <c r="T9" i="58" s="1"/>
  <c r="R17" i="58"/>
  <c r="S17" i="58"/>
  <c r="R18" i="58"/>
  <c r="S18" i="58"/>
  <c r="R19" i="58"/>
  <c r="S19" i="58"/>
  <c r="R20" i="58"/>
  <c r="S20" i="58"/>
  <c r="R21" i="58"/>
  <c r="S21" i="58"/>
  <c r="R22" i="58"/>
  <c r="S22" i="58"/>
  <c r="T23" i="58"/>
  <c r="U20" i="58" s="1"/>
  <c r="S34" i="58"/>
  <c r="T27" i="58" s="1"/>
  <c r="L7" i="57"/>
  <c r="M7" i="57"/>
  <c r="N7" i="57"/>
  <c r="O13" i="57"/>
  <c r="J35" i="57"/>
  <c r="K30" i="57" s="1"/>
  <c r="L30" i="57" s="1"/>
  <c r="L13" i="57" l="1"/>
  <c r="B27" i="73"/>
  <c r="M13" i="57"/>
  <c r="C27" i="73"/>
  <c r="N13" i="57"/>
  <c r="D27" i="73"/>
  <c r="U18" i="55"/>
  <c r="V18" i="55"/>
  <c r="S29" i="75"/>
  <c r="T29" i="75" s="1"/>
  <c r="M30" i="75"/>
  <c r="Z29" i="75"/>
  <c r="AA29" i="75" s="1"/>
  <c r="N29" i="75"/>
  <c r="M30" i="73"/>
  <c r="Z30" i="73" s="1"/>
  <c r="AA30" i="73" s="1"/>
  <c r="S29" i="73"/>
  <c r="T29" i="73" s="1"/>
  <c r="N29" i="73"/>
  <c r="T32" i="58"/>
  <c r="U19" i="58"/>
  <c r="T7" i="58"/>
  <c r="U22" i="58"/>
  <c r="T6" i="58"/>
  <c r="T5" i="58"/>
  <c r="T31" i="58"/>
  <c r="T33" i="58"/>
  <c r="K32" i="57"/>
  <c r="L32" i="57" s="1"/>
  <c r="K29" i="57"/>
  <c r="L29" i="57" s="1"/>
  <c r="AA7" i="55"/>
  <c r="S17" i="55"/>
  <c r="S16" i="55"/>
  <c r="S20" i="55"/>
  <c r="S19" i="55"/>
  <c r="T18" i="55"/>
  <c r="K34" i="57"/>
  <c r="L34" i="57" s="1"/>
  <c r="K31" i="57"/>
  <c r="L31" i="57" s="1"/>
  <c r="U17" i="58"/>
  <c r="T8" i="58"/>
  <c r="T30" i="58"/>
  <c r="U21" i="58"/>
  <c r="T12" i="58"/>
  <c r="T4" i="58"/>
  <c r="T29" i="58"/>
  <c r="U18" i="58"/>
  <c r="T11" i="58"/>
  <c r="K33" i="57"/>
  <c r="L33" i="57" s="1"/>
  <c r="T28" i="58"/>
  <c r="T10" i="58"/>
  <c r="U20" i="55" l="1"/>
  <c r="V20" i="55"/>
  <c r="U16" i="55"/>
  <c r="V16" i="55"/>
  <c r="U19" i="55"/>
  <c r="V19" i="55"/>
  <c r="U17" i="55"/>
  <c r="V17" i="55"/>
  <c r="T17" i="55"/>
  <c r="T16" i="55"/>
  <c r="S30" i="75"/>
  <c r="T30" i="75" s="1"/>
  <c r="M31" i="75"/>
  <c r="Z30" i="75"/>
  <c r="AA30" i="75" s="1"/>
  <c r="N30" i="75"/>
  <c r="M31" i="73"/>
  <c r="Z31" i="73" s="1"/>
  <c r="AA31" i="73" s="1"/>
  <c r="S30" i="73"/>
  <c r="T30" i="73" s="1"/>
  <c r="N30" i="73"/>
  <c r="L35" i="57"/>
  <c r="T20" i="55"/>
  <c r="T19" i="55"/>
  <c r="U21" i="55" l="1"/>
  <c r="C5" i="65" s="1"/>
  <c r="I12" i="65" s="1"/>
  <c r="S31" i="75"/>
  <c r="T31" i="75" s="1"/>
  <c r="M32" i="75"/>
  <c r="Z31" i="75"/>
  <c r="AA31" i="75" s="1"/>
  <c r="N31" i="75"/>
  <c r="M32" i="73"/>
  <c r="Z32" i="73" s="1"/>
  <c r="AA32" i="73" s="1"/>
  <c r="S31" i="73"/>
  <c r="T31" i="73" s="1"/>
  <c r="N31" i="73"/>
  <c r="B7" i="56"/>
  <c r="B8" i="56" s="1"/>
  <c r="B9" i="56" s="1"/>
  <c r="B10" i="56" s="1"/>
  <c r="B11" i="56" s="1"/>
  <c r="B12" i="56" s="1"/>
  <c r="B13" i="56" s="1"/>
  <c r="B14" i="56" s="1"/>
  <c r="B15" i="56" s="1"/>
  <c r="B16" i="56" s="1"/>
  <c r="B17" i="56" s="1"/>
  <c r="B18" i="56" s="1"/>
  <c r="B19" i="56" s="1"/>
  <c r="B20" i="56" s="1"/>
  <c r="B21" i="56" s="1"/>
  <c r="B22" i="56" s="1"/>
  <c r="B23" i="56" s="1"/>
  <c r="B24" i="56" s="1"/>
  <c r="B25" i="56" s="1"/>
  <c r="B26" i="56" s="1"/>
  <c r="B27" i="56" s="1"/>
  <c r="B28" i="56" s="1"/>
  <c r="B29" i="56" s="1"/>
  <c r="B30" i="56" s="1"/>
  <c r="B31" i="56" s="1"/>
  <c r="B32" i="56" s="1"/>
  <c r="B33" i="56" s="1"/>
  <c r="B34" i="56" s="1"/>
  <c r="B35" i="56" s="1"/>
  <c r="B36" i="56" s="1"/>
  <c r="B37" i="56" s="1"/>
  <c r="B38" i="56" s="1"/>
  <c r="B39" i="56" s="1"/>
  <c r="B40" i="56" s="1"/>
  <c r="B41" i="56" s="1"/>
  <c r="B42" i="56" s="1"/>
  <c r="B43" i="56" s="1"/>
  <c r="B44" i="56" s="1"/>
  <c r="B45" i="56" s="1"/>
  <c r="B46" i="56" s="1"/>
  <c r="B47" i="56" s="1"/>
  <c r="B48" i="56" s="1"/>
  <c r="B49" i="56" s="1"/>
  <c r="B50" i="56" s="1"/>
  <c r="B51" i="56" s="1"/>
  <c r="B52" i="56" s="1"/>
  <c r="B53" i="56" s="1"/>
  <c r="B54" i="56" s="1"/>
  <c r="B55" i="56" s="1"/>
  <c r="B56" i="56" s="1"/>
  <c r="B57" i="56" s="1"/>
  <c r="B58" i="56" s="1"/>
  <c r="B59" i="56" s="1"/>
  <c r="K12" i="65" l="1"/>
  <c r="I14" i="65"/>
  <c r="G17" i="65" s="1"/>
  <c r="R16" i="65" s="1" a="1"/>
  <c r="R16" i="65" s="1"/>
  <c r="M33" i="75"/>
  <c r="S32" i="75"/>
  <c r="T32" i="75" s="1"/>
  <c r="Z32" i="75"/>
  <c r="AA32" i="75" s="1"/>
  <c r="N32" i="75"/>
  <c r="M33" i="73"/>
  <c r="Z33" i="73" s="1"/>
  <c r="AA33" i="73" s="1"/>
  <c r="S32" i="73"/>
  <c r="T32" i="73" s="1"/>
  <c r="N32" i="73"/>
  <c r="R9" i="55"/>
  <c r="I6" i="55"/>
  <c r="I7" i="55" s="1"/>
  <c r="I8" i="55" s="1"/>
  <c r="I9" i="55" s="1"/>
  <c r="I10" i="55" s="1"/>
  <c r="I11" i="55" s="1"/>
  <c r="I12" i="55" s="1"/>
  <c r="I13" i="55" s="1"/>
  <c r="I14" i="55" s="1"/>
  <c r="I15" i="55" s="1"/>
  <c r="I16" i="55" s="1"/>
  <c r="I17" i="55" s="1"/>
  <c r="I18" i="55" s="1"/>
  <c r="I19" i="55" s="1"/>
  <c r="I20" i="55" s="1"/>
  <c r="I21" i="55" s="1"/>
  <c r="I22" i="55" s="1"/>
  <c r="I23" i="55" s="1"/>
  <c r="I24" i="55" s="1"/>
  <c r="I25" i="55" s="1"/>
  <c r="I26" i="55" s="1"/>
  <c r="I27" i="55" s="1"/>
  <c r="I28" i="55" s="1"/>
  <c r="I29" i="55" s="1"/>
  <c r="I30" i="55" s="1"/>
  <c r="I31" i="55" s="1"/>
  <c r="I32" i="55" s="1"/>
  <c r="I33" i="55" s="1"/>
  <c r="I34" i="55" s="1"/>
  <c r="I35" i="55" s="1"/>
  <c r="I36" i="55" s="1"/>
  <c r="I37" i="55" s="1"/>
  <c r="I38" i="55" s="1"/>
  <c r="I39" i="55" s="1"/>
  <c r="I40" i="55" s="1"/>
  <c r="I41" i="55" s="1"/>
  <c r="I42" i="55" s="1"/>
  <c r="I43" i="55" s="1"/>
  <c r="I44" i="55" s="1"/>
  <c r="I45" i="55" s="1"/>
  <c r="I46" i="55" s="1"/>
  <c r="I47" i="55" s="1"/>
  <c r="I48" i="55" s="1"/>
  <c r="I49" i="55" s="1"/>
  <c r="I50" i="55" s="1"/>
  <c r="I51" i="55" s="1"/>
  <c r="I52" i="55" s="1"/>
  <c r="I53" i="55" s="1"/>
  <c r="I54" i="55" s="1"/>
  <c r="I55" i="55" s="1"/>
  <c r="I56" i="55" s="1"/>
  <c r="I57" i="55" s="1"/>
  <c r="I58" i="55" s="1"/>
  <c r="I59" i="55" s="1"/>
  <c r="I60" i="55" s="1"/>
  <c r="I61" i="55" s="1"/>
  <c r="I62" i="55" s="1"/>
  <c r="I63" i="55" s="1"/>
  <c r="I64" i="55" s="1"/>
  <c r="I65" i="55" s="1"/>
  <c r="I66" i="55" s="1"/>
  <c r="I67" i="55" s="1"/>
  <c r="I68" i="55" s="1"/>
  <c r="I69" i="55" s="1"/>
  <c r="I70" i="55" s="1"/>
  <c r="I71" i="55" s="1"/>
  <c r="I72" i="55" s="1"/>
  <c r="I73" i="55" s="1"/>
  <c r="I74" i="55" s="1"/>
  <c r="I75" i="55" s="1"/>
  <c r="I76" i="55" s="1"/>
  <c r="I77" i="55" s="1"/>
  <c r="I78" i="55" s="1"/>
  <c r="I79" i="55" s="1"/>
  <c r="I80" i="55" s="1"/>
  <c r="I81" i="55" s="1"/>
  <c r="I82" i="55" s="1"/>
  <c r="I83" i="55" s="1"/>
  <c r="I84" i="55" s="1"/>
  <c r="I85" i="55" s="1"/>
  <c r="I86" i="55" s="1"/>
  <c r="I87" i="55" s="1"/>
  <c r="I88" i="55" s="1"/>
  <c r="I89" i="55" s="1"/>
  <c r="I90" i="55" s="1"/>
  <c r="I91" i="55" s="1"/>
  <c r="I92" i="55" s="1"/>
  <c r="I93" i="55" s="1"/>
  <c r="I94" i="55" s="1"/>
  <c r="I95" i="55" s="1"/>
  <c r="I96" i="55" s="1"/>
  <c r="I97" i="55" s="1"/>
  <c r="I98" i="55" s="1"/>
  <c r="I99" i="55" s="1"/>
  <c r="I100" i="55" s="1"/>
  <c r="I101" i="55" s="1"/>
  <c r="I102" i="55" s="1"/>
  <c r="I103" i="55" s="1"/>
  <c r="I104" i="55" s="1"/>
  <c r="I105" i="55" s="1"/>
  <c r="I106" i="55" s="1"/>
  <c r="I107" i="55" s="1"/>
  <c r="I108" i="55" s="1"/>
  <c r="I109" i="55" s="1"/>
  <c r="I110" i="55" s="1"/>
  <c r="I111" i="55" s="1"/>
  <c r="I112" i="55" s="1"/>
  <c r="I113" i="55" s="1"/>
  <c r="I114" i="55" s="1"/>
  <c r="I115" i="55" s="1"/>
  <c r="I116" i="55" s="1"/>
  <c r="I117" i="55" s="1"/>
  <c r="I118" i="55" s="1"/>
  <c r="I119" i="55" s="1"/>
  <c r="I120" i="55" s="1"/>
  <c r="I121" i="55" s="1"/>
  <c r="I122" i="55" s="1"/>
  <c r="I123" i="55" s="1"/>
  <c r="I124" i="55" s="1"/>
  <c r="I125" i="55" s="1"/>
  <c r="I126" i="55" s="1"/>
  <c r="I127" i="55" s="1"/>
  <c r="I128" i="55" s="1"/>
  <c r="I129" i="55" s="1"/>
  <c r="I130" i="55" s="1"/>
  <c r="I131" i="55" s="1"/>
  <c r="I132" i="55" s="1"/>
  <c r="I133" i="55" s="1"/>
  <c r="B6" i="55"/>
  <c r="B7" i="55" s="1"/>
  <c r="B8" i="55" s="1"/>
  <c r="B9" i="55" s="1"/>
  <c r="B10" i="55" s="1"/>
  <c r="B11" i="55" s="1"/>
  <c r="B12" i="55" s="1"/>
  <c r="B13" i="55" s="1"/>
  <c r="B14" i="55" s="1"/>
  <c r="B15" i="55" s="1"/>
  <c r="B16" i="55" s="1"/>
  <c r="B17" i="55" s="1"/>
  <c r="B18" i="55" s="1"/>
  <c r="B19" i="55" s="1"/>
  <c r="B20" i="55" s="1"/>
  <c r="B21" i="55" s="1"/>
  <c r="B22" i="55" s="1"/>
  <c r="B23" i="55" s="1"/>
  <c r="B24" i="55" s="1"/>
  <c r="B25" i="55" s="1"/>
  <c r="B26" i="55" s="1"/>
  <c r="B27" i="55" s="1"/>
  <c r="B28" i="55" s="1"/>
  <c r="B29" i="55" s="1"/>
  <c r="B30" i="55" s="1"/>
  <c r="B31" i="55" s="1"/>
  <c r="B32" i="55" s="1"/>
  <c r="B33" i="55" s="1"/>
  <c r="B34" i="55" s="1"/>
  <c r="B35" i="55" s="1"/>
  <c r="B36" i="55" s="1"/>
  <c r="B37" i="55" s="1"/>
  <c r="B38" i="55" s="1"/>
  <c r="B39" i="55" s="1"/>
  <c r="B40" i="55" s="1"/>
  <c r="B41" i="55" s="1"/>
  <c r="B42" i="55" s="1"/>
  <c r="B43" i="55" s="1"/>
  <c r="B44" i="55" s="1"/>
  <c r="B45" i="55" s="1"/>
  <c r="B46" i="55" s="1"/>
  <c r="B47" i="55" s="1"/>
  <c r="B48" i="55" s="1"/>
  <c r="B49" i="55" s="1"/>
  <c r="B50" i="55" s="1"/>
  <c r="B51" i="55" s="1"/>
  <c r="B52" i="55" s="1"/>
  <c r="B53" i="55" s="1"/>
  <c r="B54" i="55" s="1"/>
  <c r="B55" i="55" s="1"/>
  <c r="B56" i="55" s="1"/>
  <c r="B57" i="55" s="1"/>
  <c r="B58" i="55" s="1"/>
  <c r="B59" i="55" s="1"/>
  <c r="B60" i="55" s="1"/>
  <c r="B61" i="55" s="1"/>
  <c r="B62" i="55" s="1"/>
  <c r="B63" i="55" s="1"/>
  <c r="B64" i="55" s="1"/>
  <c r="B65" i="55" s="1"/>
  <c r="B66" i="55" s="1"/>
  <c r="B67" i="55" s="1"/>
  <c r="B68" i="55" s="1"/>
  <c r="B69" i="55" s="1"/>
  <c r="B70" i="55" s="1"/>
  <c r="B71" i="55" s="1"/>
  <c r="B72" i="55" s="1"/>
  <c r="B73" i="55" s="1"/>
  <c r="B74" i="55" s="1"/>
  <c r="B75" i="55" s="1"/>
  <c r="B76" i="55" s="1"/>
  <c r="B77" i="55" s="1"/>
  <c r="B78" i="55" s="1"/>
  <c r="B79" i="55" s="1"/>
  <c r="B80" i="55" s="1"/>
  <c r="B81" i="55" s="1"/>
  <c r="B82" i="55" s="1"/>
  <c r="B83" i="55" s="1"/>
  <c r="B84" i="55" s="1"/>
  <c r="B85" i="55" s="1"/>
  <c r="B86" i="55" s="1"/>
  <c r="B87" i="55" s="1"/>
  <c r="B88" i="55" s="1"/>
  <c r="B89" i="55" s="1"/>
  <c r="B90" i="55" s="1"/>
  <c r="B91" i="55" s="1"/>
  <c r="B92" i="55" s="1"/>
  <c r="B93" i="55" s="1"/>
  <c r="B94" i="55" s="1"/>
  <c r="B95" i="55" s="1"/>
  <c r="B96" i="55" s="1"/>
  <c r="B97" i="55" s="1"/>
  <c r="B98" i="55" s="1"/>
  <c r="B99" i="55" s="1"/>
  <c r="B100" i="55" s="1"/>
  <c r="B101" i="55" s="1"/>
  <c r="B102" i="55" s="1"/>
  <c r="B103" i="55" s="1"/>
  <c r="B104" i="55" s="1"/>
  <c r="B105" i="55" s="1"/>
  <c r="B106" i="55" s="1"/>
  <c r="B107" i="55" s="1"/>
  <c r="B108" i="55" s="1"/>
  <c r="B109" i="55" s="1"/>
  <c r="B110" i="55" s="1"/>
  <c r="B111" i="55" s="1"/>
  <c r="B112" i="55" s="1"/>
  <c r="B113" i="55" s="1"/>
  <c r="B114" i="55" s="1"/>
  <c r="B115" i="55" s="1"/>
  <c r="B116" i="55" s="1"/>
  <c r="B117" i="55" s="1"/>
  <c r="B118" i="55" s="1"/>
  <c r="B119" i="55" s="1"/>
  <c r="B120" i="55" s="1"/>
  <c r="B121" i="55" s="1"/>
  <c r="B122" i="55" s="1"/>
  <c r="B123" i="55" s="1"/>
  <c r="B124" i="55" s="1"/>
  <c r="B125" i="55" s="1"/>
  <c r="B126" i="55" s="1"/>
  <c r="B127" i="55" s="1"/>
  <c r="B128" i="55" s="1"/>
  <c r="B129" i="55" s="1"/>
  <c r="B130" i="55" s="1"/>
  <c r="B131" i="55" s="1"/>
  <c r="B132" i="55" s="1"/>
  <c r="B133" i="55" s="1"/>
  <c r="Z33" i="75" l="1"/>
  <c r="AA33" i="75" s="1"/>
  <c r="M34" i="75"/>
  <c r="S33" i="75"/>
  <c r="T33" i="75" s="1"/>
  <c r="N33" i="75"/>
  <c r="M34" i="73"/>
  <c r="Z34" i="73" s="1"/>
  <c r="AA34" i="73" s="1"/>
  <c r="AA35" i="73" s="1"/>
  <c r="S33" i="73"/>
  <c r="T33" i="73" s="1"/>
  <c r="N33" i="73"/>
  <c r="S7" i="55"/>
  <c r="S8" i="55"/>
  <c r="R48" i="55" l="1"/>
  <c r="R49" i="55" s="1"/>
  <c r="D11" i="11" s="1"/>
  <c r="S34" i="75"/>
  <c r="T34" i="75" s="1"/>
  <c r="T35" i="75" s="1"/>
  <c r="Z34" i="75"/>
  <c r="AA34" i="75" s="1"/>
  <c r="AA35" i="75" s="1"/>
  <c r="N34" i="75"/>
  <c r="S34" i="73"/>
  <c r="T34" i="73" s="1"/>
  <c r="T35" i="73" s="1"/>
  <c r="N34" i="73"/>
  <c r="B9" i="36"/>
  <c r="B10" i="36" s="1"/>
  <c r="U6" i="36"/>
  <c r="C11" i="11" l="1"/>
  <c r="H30" i="11"/>
  <c r="I30" i="11" s="1"/>
  <c r="H23" i="11"/>
  <c r="I23" i="11" s="1"/>
  <c r="B20" i="75"/>
  <c r="B21" i="75"/>
  <c r="B18" i="75"/>
  <c r="C18" i="75" s="1"/>
  <c r="B19" i="75"/>
  <c r="C19" i="75" s="1"/>
  <c r="B19" i="73"/>
  <c r="C19" i="73" s="1"/>
  <c r="B18" i="73"/>
  <c r="C18" i="73" s="1"/>
  <c r="B20" i="73"/>
  <c r="J18" i="11" s="1"/>
  <c r="I18" i="11" s="1"/>
  <c r="B23" i="73"/>
  <c r="C23" i="73" s="1"/>
  <c r="N16" i="11" s="1"/>
  <c r="B22" i="73"/>
  <c r="C22" i="73" s="1"/>
  <c r="N15" i="11" s="1"/>
  <c r="B21" i="73"/>
  <c r="B11" i="36"/>
  <c r="AA6" i="36"/>
  <c r="C21" i="75" l="1"/>
  <c r="E21" i="75" s="1"/>
  <c r="D21" i="75" s="1"/>
  <c r="J17" i="11"/>
  <c r="C21" i="73"/>
  <c r="N14" i="11" s="1"/>
  <c r="B24" i="73"/>
  <c r="C24" i="73" s="1"/>
  <c r="N11" i="11" s="1"/>
  <c r="O15" i="11" s="1"/>
  <c r="B24" i="75"/>
  <c r="C24" i="75" s="1"/>
  <c r="C20" i="75"/>
  <c r="C20" i="73"/>
  <c r="B12" i="36"/>
  <c r="AG6" i="36"/>
  <c r="O16" i="11" l="1"/>
  <c r="O14" i="11"/>
  <c r="D24" i="75"/>
  <c r="H17" i="11"/>
  <c r="M11" i="11"/>
  <c r="H31" i="11"/>
  <c r="I31" i="11" s="1"/>
  <c r="H24" i="11"/>
  <c r="I24" i="11" s="1"/>
  <c r="I25" i="11" s="1"/>
  <c r="H25" i="11" s="1"/>
  <c r="I17" i="11"/>
  <c r="H29" i="11" s="1"/>
  <c r="I29" i="11" s="1"/>
  <c r="J11" i="11"/>
  <c r="I11" i="11" s="1"/>
  <c r="E20" i="73"/>
  <c r="F20" i="73"/>
  <c r="AM6" i="36"/>
  <c r="B13" i="36"/>
  <c r="I32" i="11" l="1"/>
  <c r="H32" i="11" s="1"/>
  <c r="D20" i="73"/>
  <c r="B14" i="36"/>
  <c r="O12" i="36"/>
  <c r="H18" i="11" l="1"/>
  <c r="H11" i="11" s="1"/>
  <c r="D24" i="73"/>
  <c r="U12" i="36"/>
  <c r="B15" i="36"/>
  <c r="AA12" i="36" l="1"/>
  <c r="B16" i="36"/>
  <c r="B17" i="36" l="1"/>
  <c r="W15" i="36"/>
  <c r="Y14" i="36"/>
  <c r="AA13" i="36"/>
  <c r="X14" i="36"/>
  <c r="Z13" i="36"/>
  <c r="W14" i="36"/>
  <c r="Y13" i="36"/>
  <c r="AA15" i="36"/>
  <c r="W13" i="36"/>
  <c r="Z15" i="36"/>
  <c r="X13" i="36"/>
  <c r="Y15" i="36"/>
  <c r="AA14" i="36"/>
  <c r="AG12" i="36"/>
  <c r="X15" i="36"/>
  <c r="Z14" i="36"/>
  <c r="L8" i="36" l="1"/>
  <c r="K8" i="36"/>
  <c r="N9" i="36"/>
  <c r="N7" i="36"/>
  <c r="O7" i="36"/>
  <c r="M9" i="36"/>
  <c r="O8" i="36"/>
  <c r="M7" i="36"/>
  <c r="L9" i="36"/>
  <c r="N8" i="36"/>
  <c r="L7" i="36"/>
  <c r="K9" i="36"/>
  <c r="M8" i="36"/>
  <c r="K7" i="36"/>
  <c r="T9" i="36"/>
  <c r="S8" i="36"/>
  <c r="T7" i="36"/>
  <c r="R8" i="36"/>
  <c r="Q7" i="36"/>
  <c r="U9" i="36"/>
  <c r="Q9" i="36"/>
  <c r="R7" i="36"/>
  <c r="Q8" i="36"/>
  <c r="S7" i="36"/>
  <c r="U7" i="36"/>
  <c r="R9" i="36"/>
  <c r="S9" i="36"/>
  <c r="T8" i="36"/>
  <c r="U8" i="36"/>
  <c r="Y7" i="36"/>
  <c r="AA7" i="36"/>
  <c r="W9" i="36"/>
  <c r="Z8" i="36"/>
  <c r="Y9" i="36"/>
  <c r="X8" i="36"/>
  <c r="X7" i="36"/>
  <c r="W8" i="36"/>
  <c r="X9" i="36"/>
  <c r="W7" i="36"/>
  <c r="Y8" i="36"/>
  <c r="Z9" i="36"/>
  <c r="AA9" i="36"/>
  <c r="AA8" i="36"/>
  <c r="Z7" i="36"/>
  <c r="AG8" i="36"/>
  <c r="AD9" i="36"/>
  <c r="AE7" i="36"/>
  <c r="AG9" i="36"/>
  <c r="AE8" i="36"/>
  <c r="AD7" i="36"/>
  <c r="AC7" i="36"/>
  <c r="AG7" i="36"/>
  <c r="AC9" i="36"/>
  <c r="AF7" i="36"/>
  <c r="AE9" i="36"/>
  <c r="AD8" i="36"/>
  <c r="AF9" i="36"/>
  <c r="AF8" i="36"/>
  <c r="AC8" i="36"/>
  <c r="AK7" i="36"/>
  <c r="AI7" i="36"/>
  <c r="AI8" i="36"/>
  <c r="AM8" i="36"/>
  <c r="AM9" i="36"/>
  <c r="AK9" i="36"/>
  <c r="AL8" i="36"/>
  <c r="AI9" i="36"/>
  <c r="AL7" i="36"/>
  <c r="AJ7" i="36"/>
  <c r="AM7" i="36"/>
  <c r="AJ8" i="36"/>
  <c r="AK8" i="36"/>
  <c r="AL9" i="36"/>
  <c r="AJ9" i="36"/>
  <c r="N13" i="36"/>
  <c r="L13" i="36"/>
  <c r="O15" i="36"/>
  <c r="M15" i="36"/>
  <c r="N14" i="36"/>
  <c r="K13" i="36"/>
  <c r="O14" i="36"/>
  <c r="O13" i="36"/>
  <c r="K15" i="36"/>
  <c r="K14" i="36"/>
  <c r="L15" i="36"/>
  <c r="M14" i="36"/>
  <c r="M13" i="36"/>
  <c r="N15" i="36"/>
  <c r="L14" i="36"/>
  <c r="Q13" i="36"/>
  <c r="S14" i="36"/>
  <c r="Q14" i="36"/>
  <c r="U13" i="36"/>
  <c r="S13" i="36"/>
  <c r="S15" i="36"/>
  <c r="R15" i="36"/>
  <c r="T13" i="36"/>
  <c r="U14" i="36"/>
  <c r="T15" i="36"/>
  <c r="R13" i="36"/>
  <c r="T14" i="36"/>
  <c r="Q15" i="36"/>
  <c r="R14" i="36"/>
  <c r="U15" i="36"/>
  <c r="AE15" i="36"/>
  <c r="AG14" i="36"/>
  <c r="AF13" i="36"/>
  <c r="AD15" i="36"/>
  <c r="AF14" i="36"/>
  <c r="AC15" i="36"/>
  <c r="AE14" i="36"/>
  <c r="AG13" i="36"/>
  <c r="AD14" i="36"/>
  <c r="AC14" i="36"/>
  <c r="AE13" i="36"/>
  <c r="AD13" i="36"/>
  <c r="AM12" i="36"/>
  <c r="O18" i="36" s="1"/>
  <c r="AG15" i="36"/>
  <c r="AC13" i="36"/>
  <c r="AF15" i="36"/>
  <c r="O20" i="36" l="1"/>
  <c r="N19" i="36"/>
  <c r="K21" i="36"/>
  <c r="O19" i="36"/>
  <c r="L21" i="36"/>
  <c r="K19" i="36"/>
  <c r="M21" i="36"/>
  <c r="K20" i="36"/>
  <c r="N21" i="36"/>
  <c r="U18" i="36"/>
  <c r="M20" i="36"/>
  <c r="L20" i="36"/>
  <c r="O21" i="36"/>
  <c r="L19" i="36"/>
  <c r="N20" i="36"/>
  <c r="M19" i="36"/>
  <c r="AM15" i="36"/>
  <c r="AI13" i="36"/>
  <c r="AJ15" i="36"/>
  <c r="AL15" i="36"/>
  <c r="AL14" i="36"/>
  <c r="AK15" i="36"/>
  <c r="AM14" i="36"/>
  <c r="AI15" i="36"/>
  <c r="AK14" i="36"/>
  <c r="AM13" i="36"/>
  <c r="AJ14" i="36"/>
  <c r="AL13" i="36"/>
  <c r="AI14" i="36"/>
  <c r="AK13" i="36"/>
  <c r="AJ13" i="36"/>
  <c r="AA18" i="36" l="1"/>
  <c r="T20" i="36"/>
  <c r="S19" i="36"/>
  <c r="R20" i="36"/>
  <c r="U20" i="36"/>
  <c r="T19" i="36"/>
  <c r="Q21" i="36"/>
  <c r="U19" i="36"/>
  <c r="R21" i="36"/>
  <c r="Q19" i="36"/>
  <c r="U21" i="36"/>
  <c r="R19" i="36"/>
  <c r="S21" i="36"/>
  <c r="S20" i="36"/>
  <c r="Q20" i="36"/>
  <c r="T21" i="36"/>
  <c r="C25" i="4"/>
  <c r="C24" i="4"/>
  <c r="C23" i="4"/>
  <c r="C22" i="4"/>
  <c r="C21" i="4"/>
  <c r="C20" i="4"/>
  <c r="C19" i="4"/>
  <c r="C18" i="4"/>
  <c r="C17" i="4"/>
  <c r="E17" i="4"/>
  <c r="F17" i="4"/>
  <c r="AG18" i="36" l="1"/>
  <c r="Y20" i="36"/>
  <c r="X19" i="36"/>
  <c r="AA21" i="36"/>
  <c r="Z20" i="36"/>
  <c r="Y19" i="36"/>
  <c r="AA20" i="36"/>
  <c r="Z19" i="36"/>
  <c r="W20" i="36"/>
  <c r="W21" i="36"/>
  <c r="AA19" i="36"/>
  <c r="X20" i="36"/>
  <c r="X21" i="36"/>
  <c r="W19" i="36"/>
  <c r="Y21" i="36"/>
  <c r="Z21" i="36"/>
  <c r="D17" i="4"/>
  <c r="M17" i="4"/>
  <c r="AM18" i="36" l="1"/>
  <c r="AD20" i="36"/>
  <c r="AG21" i="36"/>
  <c r="AE21" i="36"/>
  <c r="AE20" i="36"/>
  <c r="AD19" i="36"/>
  <c r="AF20" i="36"/>
  <c r="AE19" i="36"/>
  <c r="AG20" i="36"/>
  <c r="AF19" i="36"/>
  <c r="AC21" i="36"/>
  <c r="AG19" i="36"/>
  <c r="AC20" i="36"/>
  <c r="AD21" i="36"/>
  <c r="AC19" i="36"/>
  <c r="AF21" i="36"/>
  <c r="F25" i="4"/>
  <c r="E25" i="4"/>
  <c r="F24" i="4"/>
  <c r="E24" i="4"/>
  <c r="F23" i="4"/>
  <c r="E23" i="4"/>
  <c r="F22" i="4"/>
  <c r="E22" i="4"/>
  <c r="F21" i="4"/>
  <c r="E21" i="4"/>
  <c r="F20" i="4"/>
  <c r="E20" i="4"/>
  <c r="F19" i="4"/>
  <c r="E19" i="4"/>
  <c r="F18" i="4"/>
  <c r="E18" i="4"/>
  <c r="M25" i="4"/>
  <c r="M24" i="4"/>
  <c r="M23" i="4"/>
  <c r="M22" i="4"/>
  <c r="M21" i="4"/>
  <c r="K16" i="4"/>
  <c r="J16" i="4"/>
  <c r="I16" i="4"/>
  <c r="D5" i="4"/>
  <c r="E5" i="4" s="1"/>
  <c r="F5" i="4" s="1"/>
  <c r="G5" i="4" s="1"/>
  <c r="H5" i="4" s="1"/>
  <c r="I5" i="4" s="1"/>
  <c r="J5" i="4" s="1"/>
  <c r="K5" i="4" s="1"/>
  <c r="L5" i="4" s="1"/>
  <c r="M5" i="4" s="1"/>
  <c r="N5" i="4" s="1"/>
  <c r="O5" i="4" s="1"/>
  <c r="P5" i="4" s="1"/>
  <c r="Q5" i="4" s="1"/>
  <c r="R5" i="4" s="1"/>
  <c r="S5" i="4" s="1"/>
  <c r="T5" i="4" s="1"/>
  <c r="U5" i="4" s="1"/>
  <c r="U19" i="4" l="1"/>
  <c r="U18" i="4"/>
  <c r="AI20" i="36"/>
  <c r="AL21" i="36"/>
  <c r="AK21" i="36"/>
  <c r="AJ20" i="36"/>
  <c r="AM21" i="36"/>
  <c r="AK20" i="36"/>
  <c r="AJ19" i="36"/>
  <c r="AL20" i="36"/>
  <c r="AK19" i="36"/>
  <c r="AM20" i="36"/>
  <c r="AL19" i="36"/>
  <c r="AJ21" i="36"/>
  <c r="AI21" i="36"/>
  <c r="AM19" i="36"/>
  <c r="AI19" i="36"/>
  <c r="M20" i="4"/>
  <c r="M19" i="4"/>
  <c r="M18" i="4"/>
  <c r="D18" i="4"/>
  <c r="D24" i="4"/>
  <c r="D20" i="4"/>
  <c r="D19" i="4"/>
  <c r="D23" i="4"/>
  <c r="D25" i="4"/>
  <c r="N16" i="4"/>
  <c r="D22" i="4"/>
  <c r="O16" i="4"/>
  <c r="P16" i="4"/>
  <c r="D21" i="4"/>
  <c r="U20" i="4" l="1"/>
  <c r="H5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<sst xmlns="http://schemas.openxmlformats.org/spreadsheetml/2006/main" count="2750" uniqueCount="577">
  <si>
    <t>Revision History</t>
  </si>
  <si>
    <t>Associated Documents</t>
  </si>
  <si>
    <t>Version</t>
  </si>
  <si>
    <t>Date</t>
  </si>
  <si>
    <t>Revised by:</t>
  </si>
  <si>
    <t>Reviewed by:</t>
  </si>
  <si>
    <t>Revision Detail</t>
  </si>
  <si>
    <t>Type</t>
  </si>
  <si>
    <t>1.0.0</t>
  </si>
  <si>
    <t>T Wilson</t>
  </si>
  <si>
    <t>1.0.1</t>
  </si>
  <si>
    <t>Buy A Bonus Chance wheel, Bet 35 option selected by James</t>
  </si>
  <si>
    <t>Release to Reel Play</t>
  </si>
  <si>
    <t>VegasSlot L1 Specification</t>
  </si>
  <si>
    <t>v.4</t>
  </si>
  <si>
    <t>1.1.0</t>
  </si>
  <si>
    <t>"UBL BaseGame": remove 0.5xbet option for base game coins. Added 2 sample video links</t>
  </si>
  <si>
    <t>"Base Game" replace a C1 in Base Reels 2 with L1, change the chances in Basegame Reels Selector</t>
  </si>
  <si>
    <t>"Stats Summary" updated</t>
  </si>
  <si>
    <t>"UBL Feature Spins" improved pseudo code description after implementation with Ingenuity</t>
  </si>
  <si>
    <t>"UBL Feature Reels" updated. Spinning coins no longer required to have values</t>
  </si>
  <si>
    <t>Added: "UBL Feature Description" and "UBL Feature Example #1"</t>
  </si>
  <si>
    <t>1.1.1</t>
  </si>
  <si>
    <t>"Stake and Prizes": Max win updated</t>
  </si>
  <si>
    <t>"BuyABonus" Feature values updated to include triggering spin line wins</t>
  </si>
  <si>
    <t>"Stats Summary" Add results from Buy Bonus and Bonus chance simulations</t>
  </si>
  <si>
    <t>1.2.0</t>
  </si>
  <si>
    <t>"UBL Feature Maths",update psueudo code for error found by relax server dev</t>
  </si>
  <si>
    <t>"UBL Feature Example": coins landing in spin 4 now stick</t>
  </si>
  <si>
    <t>v.5</t>
  </si>
  <si>
    <t xml:space="preserve">FSD_VegasSlot </t>
  </si>
  <si>
    <t>v1_1</t>
  </si>
  <si>
    <t>1.2.1</t>
  </si>
  <si>
    <t>W Mathieson</t>
  </si>
  <si>
    <t>Added update link to game spec</t>
  </si>
  <si>
    <t>Remember, Remember L1 Specification</t>
  </si>
  <si>
    <t>V6</t>
  </si>
  <si>
    <t>Full Game</t>
  </si>
  <si>
    <t>Buy Bonus</t>
  </si>
  <si>
    <t>RTP</t>
  </si>
  <si>
    <t>Std Dev</t>
  </si>
  <si>
    <t>Avg Win</t>
  </si>
  <si>
    <t>Hit %</t>
  </si>
  <si>
    <t>Hit Rate</t>
  </si>
  <si>
    <t>Free Spins</t>
  </si>
  <si>
    <t>Base Game</t>
  </si>
  <si>
    <t>UBL Bonus</t>
  </si>
  <si>
    <t>Bonus Chance</t>
  </si>
  <si>
    <t>Base Reels</t>
  </si>
  <si>
    <t>Pick Me</t>
  </si>
  <si>
    <t>UBL Base Wins</t>
  </si>
  <si>
    <t>Bonus</t>
  </si>
  <si>
    <t>Any</t>
  </si>
  <si>
    <t>Bonus+PickMe</t>
  </si>
  <si>
    <t>Base Stake</t>
  </si>
  <si>
    <t>p</t>
  </si>
  <si>
    <t>Winlines</t>
  </si>
  <si>
    <t>Index</t>
  </si>
  <si>
    <t>Multiplier</t>
  </si>
  <si>
    <t>Stake</t>
  </si>
  <si>
    <t>Max Win Calculations</t>
  </si>
  <si>
    <t>Stake Award Card</t>
  </si>
  <si>
    <t>Base Stake Award Card (1p units)</t>
  </si>
  <si>
    <t>Award Card (Total Stake Multipliers)</t>
  </si>
  <si>
    <t>Max Multi</t>
  </si>
  <si>
    <t>Short</t>
  </si>
  <si>
    <t>5oak</t>
  </si>
  <si>
    <t>4oak</t>
  </si>
  <si>
    <t>3oak</t>
  </si>
  <si>
    <t>H1</t>
  </si>
  <si>
    <t>Symbol</t>
  </si>
  <si>
    <t>Max Lines</t>
  </si>
  <si>
    <t>Win Multi</t>
  </si>
  <si>
    <t>Max Win</t>
  </si>
  <si>
    <t>H2</t>
  </si>
  <si>
    <t>H1 x5</t>
  </si>
  <si>
    <t>H3</t>
  </si>
  <si>
    <t>H1 x 4</t>
  </si>
  <si>
    <t>H4</t>
  </si>
  <si>
    <t>Total</t>
  </si>
  <si>
    <t>L1</t>
  </si>
  <si>
    <t>L2</t>
  </si>
  <si>
    <t>L3</t>
  </si>
  <si>
    <t>L4</t>
  </si>
  <si>
    <t>L5</t>
  </si>
  <si>
    <t>P1</t>
  </si>
  <si>
    <t>Pick Me Scatter</t>
  </si>
  <si>
    <t>C1</t>
  </si>
  <si>
    <t>GoldenRock Link Coin</t>
  </si>
  <si>
    <t>S1W</t>
  </si>
  <si>
    <t>Base Game Scatter Wild</t>
  </si>
  <si>
    <t>S2W</t>
  </si>
  <si>
    <t>Free Spins Scatter Wild</t>
  </si>
  <si>
    <t>W1</t>
  </si>
  <si>
    <t>Free Spin Wilds</t>
  </si>
  <si>
    <t xml:space="preserve">Substitute for all paytable symbols </t>
  </si>
  <si>
    <t>Max Win Calculation</t>
  </si>
  <si>
    <t xml:space="preserve">Bet </t>
  </si>
  <si>
    <t>Reel Window Indees</t>
  </si>
  <si>
    <t>Win Line</t>
  </si>
  <si>
    <t>Line</t>
  </si>
  <si>
    <t>Win</t>
  </si>
  <si>
    <t>Sym</t>
  </si>
  <si>
    <t>oak</t>
  </si>
  <si>
    <t>Base Win</t>
  </si>
  <si>
    <t>x</t>
  </si>
  <si>
    <t>Bet multiplier</t>
  </si>
  <si>
    <t>Avg Value (x stake)</t>
  </si>
  <si>
    <t>Direct Award</t>
  </si>
  <si>
    <t>UB-Link</t>
  </si>
  <si>
    <t>Reel Spin - value includes reel wins from the trigger spin</t>
  </si>
  <si>
    <t>PickMe</t>
  </si>
  <si>
    <t>Buy Bonus Chance</t>
  </si>
  <si>
    <t>Weight</t>
  </si>
  <si>
    <t>Chance</t>
  </si>
  <si>
    <t>Value</t>
  </si>
  <si>
    <t>Cost</t>
  </si>
  <si>
    <t>Lose</t>
  </si>
  <si>
    <t xml:space="preserve">Option </t>
  </si>
  <si>
    <t>Bet</t>
  </si>
  <si>
    <t>Sectors</t>
  </si>
  <si>
    <t>Outcome</t>
  </si>
  <si>
    <t>Sect size</t>
  </si>
  <si>
    <t>Opt</t>
  </si>
  <si>
    <t>Updated Aug 19th @ 13:00</t>
  </si>
  <si>
    <t>Base Reels 1</t>
  </si>
  <si>
    <t>Base Reels 2</t>
  </si>
  <si>
    <t>Basegame Reels Selector</t>
  </si>
  <si>
    <t>S1W Multiplier options</t>
  </si>
  <si>
    <t xml:space="preserve">On each paid spin use the following table to select </t>
  </si>
  <si>
    <t>If one or more S1W are in view when a win occurs then each</t>
  </si>
  <si>
    <t>Reel 1</t>
  </si>
  <si>
    <t>Reel 2</t>
  </si>
  <si>
    <t>Reel 3</t>
  </si>
  <si>
    <t>Reel 4</t>
  </si>
  <si>
    <t>Reel 5</t>
  </si>
  <si>
    <t>the reel bands.</t>
  </si>
  <si>
    <t>S1W picks a multiplier value from the following table.</t>
  </si>
  <si>
    <t>x1</t>
  </si>
  <si>
    <t>x2</t>
  </si>
  <si>
    <t xml:space="preserve">All selected multipliers are applied to the winning value, </t>
  </si>
  <si>
    <t>3 P1 in view will activate a 5 item pick me</t>
  </si>
  <si>
    <t>even if the WILD is not part of the winning combination</t>
  </si>
  <si>
    <t>Select the award multiplier from this table, reveal the 4 unpicked values</t>
  </si>
  <si>
    <t>Example:</t>
  </si>
  <si>
    <t xml:space="preserve">Award </t>
  </si>
  <si>
    <t>Rate</t>
  </si>
  <si>
    <t>At £1.50 stake: 3 x H1 pays</t>
  </si>
  <si>
    <t>2 S1W in view both pick x2 multipliers</t>
  </si>
  <si>
    <t>Win line 1</t>
  </si>
  <si>
    <t>Total multiplier</t>
  </si>
  <si>
    <t>Total Win</t>
  </si>
  <si>
    <t>Ultra Bet Link Consolation</t>
  </si>
  <si>
    <t>2 C1 in view will award a cash bonus. See tab, "UBL BaseGame" for details</t>
  </si>
  <si>
    <t>Ultra Bet Link</t>
  </si>
  <si>
    <t xml:space="preserve">3 or more C1 in view will award this feature. </t>
  </si>
  <si>
    <t>See tabs, "UBL Feature Maths", "UBL Feature Spins" for details</t>
  </si>
  <si>
    <t>3 S1W in view will award Free Spins</t>
  </si>
  <si>
    <t>See tab "FreeSpins Description" for details</t>
  </si>
  <si>
    <t>Ultra Bet Link Base Game</t>
  </si>
  <si>
    <t>Jackpot Chance Table</t>
  </si>
  <si>
    <t>Description</t>
  </si>
  <si>
    <t>Reference Item</t>
  </si>
  <si>
    <t>C1 symbols are present on each reel in the base game</t>
  </si>
  <si>
    <t>Jackpots Awarded</t>
  </si>
  <si>
    <t>C1 In View</t>
  </si>
  <si>
    <t>C1 symbols are shown to the player as coins without values</t>
  </si>
  <si>
    <t>2 or more C1 in view will award to Jackpot Coins (JP) or cash multipliers</t>
  </si>
  <si>
    <t>DropBox Video</t>
  </si>
  <si>
    <t xml:space="preserve">3 or more C1 will trigger the UltraBet Link feature </t>
  </si>
  <si>
    <t>Tab "UBL Feature"</t>
  </si>
  <si>
    <t>If 2 C1 are in view then a prize is awarded</t>
  </si>
  <si>
    <t xml:space="preserve">Each C1 symbol turns into a JP or a cash multiplier </t>
  </si>
  <si>
    <t>Pick the number of JP items to award</t>
  </si>
  <si>
    <t>The jackpot prize depends on the number of JP items awarded</t>
  </si>
  <si>
    <t>For each C1 that is not a JP choose a cash value</t>
  </si>
  <si>
    <t xml:space="preserve">Jackpot Prize Table </t>
  </si>
  <si>
    <t>(bet multipliers)</t>
  </si>
  <si>
    <t>Award the prizes as part of the base game</t>
  </si>
  <si>
    <t>Jackpots</t>
  </si>
  <si>
    <t>Prize</t>
  </si>
  <si>
    <t>JP items are collected during base game and UBL Feature</t>
  </si>
  <si>
    <t xml:space="preserve">At the end of a base game or UBL feature player is awarded 1 cash prize </t>
  </si>
  <si>
    <t>determined by the number of JP items collected</t>
  </si>
  <si>
    <t>If 3,4 or 5 C1 are in view then a prize is awarded and the UltraBet Link Feature is triggered</t>
  </si>
  <si>
    <t>Do not award the prizes as part of the base game</t>
  </si>
  <si>
    <t>Coin Value Options</t>
  </si>
  <si>
    <t>Basegame Coin  Options</t>
  </si>
  <si>
    <t>Play the UltraBet Link Feature starting with the chosen awards</t>
  </si>
  <si>
    <t>Each base game coin (C1) can award</t>
  </si>
  <si>
    <t>Coin Val</t>
  </si>
  <si>
    <t>JP</t>
  </si>
  <si>
    <t>Overview</t>
  </si>
  <si>
    <t>The feature is a hold and spin mechanic with traditional reel spins</t>
  </si>
  <si>
    <t>The triggering coins are held until the end of the feature</t>
  </si>
  <si>
    <t>New coins that land in view are held for the duration of the feature.</t>
  </si>
  <si>
    <t>If any new coins land on a spin then the spins remaining is reset to 3</t>
  </si>
  <si>
    <t>The feature ends when no more spins remain or the reel grid is full of coins.</t>
  </si>
  <si>
    <t>Feature Start</t>
  </si>
  <si>
    <t>Landing 3 or more coins in the base game will trigger the feature. </t>
  </si>
  <si>
    <t>When the player starts the feature the trigger coins will flip to reveal either a cash value or a Jackpot symbol</t>
  </si>
  <si>
    <t>Trigger coin cash values will be a multiple of total bet from the following options:</t>
  </si>
  <si>
    <t>Base Coin Multipliers</t>
  </si>
  <si>
    <t>x3</t>
  </si>
  <si>
    <t>x4</t>
  </si>
  <si>
    <t>x5</t>
  </si>
  <si>
    <t>3 spins are awarded at the start of the feature. Spins remaining should be shown on the Spin button.</t>
  </si>
  <si>
    <t>Reel Spin</t>
  </si>
  <si>
    <t>Reduce remaining spins</t>
  </si>
  <si>
    <t>Note:The reel bands contains the normal symbols (suits and fruits), plus coins. Normal symbols should be grey and darkened, whilst the coins should be bright and clear.</t>
  </si>
  <si>
    <t>The coins on the reels have no values when they spin (coin back image) and can appear on any reel.</t>
  </si>
  <si>
    <t>All Reels Stopped</t>
  </si>
  <si>
    <t>If New coins in view </t>
  </si>
  <si>
    <t>Flip the coins, one at a time to reveal either a cash value or a Jackpot symbol.</t>
  </si>
  <si>
    <t>Each Jackpot coin will add to the UltraBet Link Jackpot collection</t>
  </si>
  <si>
    <t>Cash values will be a multiple of total bet from the following options:</t>
  </si>
  <si>
    <t>Feature Coin Multipliers</t>
  </si>
  <si>
    <t>x6</t>
  </si>
  <si>
    <t>x8</t>
  </si>
  <si>
    <t>x10</t>
  </si>
  <si>
    <t>Set the remaining spins to 3</t>
  </si>
  <si>
    <t>Lock the coins in view</t>
  </si>
  <si>
    <t>Automatically start next Reel Spin.</t>
  </si>
  <si>
    <t>If No new coins in view</t>
  </si>
  <si>
    <t>If spins remaining then automatically start next Reel Spin.</t>
  </si>
  <si>
    <t>If no spins remaining then do Feature End.</t>
  </si>
  <si>
    <t>Feature End</t>
  </si>
  <si>
    <t>Add a Total Win box at the top of the reels</t>
  </si>
  <si>
    <t>Add Cash Coin value to Total Win box</t>
  </si>
  <si>
    <t>If Jackpot Coins in view then add the UltraBet Link Jackpot value to Total Win box</t>
  </si>
  <si>
    <t>Pay value in Total Win box</t>
  </si>
  <si>
    <t>Ultra Bet Link Feature Maths</t>
  </si>
  <si>
    <t>Reel Grid</t>
  </si>
  <si>
    <t>15 individual reel strips</t>
  </si>
  <si>
    <t>Coin Count Table</t>
  </si>
  <si>
    <t>r1</t>
  </si>
  <si>
    <t>r4</t>
  </si>
  <si>
    <t>r7</t>
  </si>
  <si>
    <t>r10</t>
  </si>
  <si>
    <t>r13</t>
  </si>
  <si>
    <t>Coins</t>
  </si>
  <si>
    <t>This is a "hold n spin" feature presented using a seperate reel strip for each symbol.</t>
  </si>
  <si>
    <t>r2</t>
  </si>
  <si>
    <t>r5</t>
  </si>
  <si>
    <t>r8</t>
  </si>
  <si>
    <t>r11</t>
  </si>
  <si>
    <t>r14</t>
  </si>
  <si>
    <t>r3</t>
  </si>
  <si>
    <t>r6</t>
  </si>
  <si>
    <t>r9</t>
  </si>
  <si>
    <t>r12</t>
  </si>
  <si>
    <t>r15</t>
  </si>
  <si>
    <t>Visaully the feature is presented using reel bands but mathematically the results are</t>
  </si>
  <si>
    <t>calculated from chance tables as described in the pseudo code below.</t>
  </si>
  <si>
    <t>See Tab "UBL Feature Spins" for how to deliver the bonus coins</t>
  </si>
  <si>
    <t>For full details see file "goldLink.cpp", function "goldLinkSetValues()"</t>
  </si>
  <si>
    <t>Pseudo Code</t>
  </si>
  <si>
    <t>Comment</t>
  </si>
  <si>
    <t>jackpotCount</t>
  </si>
  <si>
    <t>Jackpots awarded from base game trigger</t>
  </si>
  <si>
    <t>triggerCoins</t>
  </si>
  <si>
    <t>Total Coins awarded in base game trigger</t>
  </si>
  <si>
    <t>baseCoinVector</t>
  </si>
  <si>
    <t>Coin values awarded in the base game trigger</t>
  </si>
  <si>
    <t>Jackpot Count Table</t>
  </si>
  <si>
    <t>bonusCoinVector</t>
  </si>
  <si>
    <t>Coin values awarded in the feature game</t>
  </si>
  <si>
    <t>jackpotWinVector</t>
  </si>
  <si>
    <t>List of Jackpot Awards</t>
  </si>
  <si>
    <t>newJackpotCoins = 0</t>
  </si>
  <si>
    <t>jackpotCoins = pick(Jackpot Count Table)</t>
  </si>
  <si>
    <t>Select the total number of jackpots to award</t>
  </si>
  <si>
    <t>if (jackpotCoins &gt; jackpotCount)</t>
  </si>
  <si>
    <t>{</t>
  </si>
  <si>
    <t>More in Feature than base game</t>
  </si>
  <si>
    <t>newJackpotCoins = jackpotCoins - jackpotCount;</t>
  </si>
  <si>
    <t>jackpotCount = jackpotCoins;</t>
  </si>
  <si>
    <t>}</t>
  </si>
  <si>
    <t>Coin Value Table</t>
  </si>
  <si>
    <t>newCoins = pick(Coin Count Table) + newJackpotCoins</t>
  </si>
  <si>
    <t>Select number of new coins to award</t>
  </si>
  <si>
    <t>totalCoins = triggerCoins + newCoins;</t>
  </si>
  <si>
    <t>if (totalCoins &gt; 15)</t>
  </si>
  <si>
    <t>Limit if more than a full grid</t>
  </si>
  <si>
    <t>totalCoins = 15;</t>
  </si>
  <si>
    <t>newCoins = 15 - triggerCoins;</t>
  </si>
  <si>
    <t>for (i = 0; i &lt; newJackpotCoins; i++)</t>
  </si>
  <si>
    <t>Add new Jackpots to the coin list</t>
  </si>
  <si>
    <t>bonusCoinVector.push_back(0);</t>
  </si>
  <si>
    <t>for (; i &lt; newCoins; i++)</t>
  </si>
  <si>
    <t xml:space="preserve">Pick values for the new coins </t>
  </si>
  <si>
    <t>bonusCoinVector.push_back(pick(Coin Value Table));</t>
  </si>
  <si>
    <t>random_shuffle(bonusCoinVector);</t>
  </si>
  <si>
    <t>Randomise the order of new jackpots and coins</t>
  </si>
  <si>
    <t>trigWin = 0;</t>
  </si>
  <si>
    <t>calculate cash win from trigger symbols</t>
  </si>
  <si>
    <t>for (each multi in  baseCoinVector)</t>
  </si>
  <si>
    <t>trigWin +=  (multi * GAME_STAKE);</t>
  </si>
  <si>
    <t>cashWin = 0;</t>
  </si>
  <si>
    <t>calculate cash win from bonus symbols</t>
  </si>
  <si>
    <t>for (each multi in  bonusCoinVector)</t>
  </si>
  <si>
    <t>cashWin +=  (multi * GAME_STAKE);</t>
  </si>
  <si>
    <t>if (totalCoins &gt;= 15)</t>
  </si>
  <si>
    <t>Full grid</t>
  </si>
  <si>
    <t>gridFullWin = trigWin + cashWin;</t>
  </si>
  <si>
    <t>Award a x2 bonus for all cash wins</t>
  </si>
  <si>
    <t>jackpotWin = GAME_STAKE * jackpotWinVector[jackpotCount];</t>
  </si>
  <si>
    <t>totalWin = trigWin + cashWin + jackpotWin + gridFullWin;</t>
  </si>
  <si>
    <t>Golden Rocks Link Feature Spins</t>
  </si>
  <si>
    <t xml:space="preserve">The number and value of coins awarded was decided in tab "UBL Feature Maths" </t>
  </si>
  <si>
    <t>The following descibes how the awarded coins are distributed on the</t>
  </si>
  <si>
    <t xml:space="preserve">The following pseudo code descibes how the awarded coins are distributed </t>
  </si>
  <si>
    <t>reel grid over a sequence of spins</t>
  </si>
  <si>
    <t>over a sequence of spins</t>
  </si>
  <si>
    <t>For full details see file "goldLink.cpp", function "prepSpins()"</t>
  </si>
  <si>
    <t>Inputs</t>
  </si>
  <si>
    <t>All coin values awarded in the feature game</t>
  </si>
  <si>
    <t>spinCoinVector</t>
  </si>
  <si>
    <t>Contains the number of coins awarded on each spin</t>
  </si>
  <si>
    <t>Outputs</t>
  </si>
  <si>
    <t>Local Variables</t>
  </si>
  <si>
    <t>coinsToGive</t>
  </si>
  <si>
    <t>Size of bonusCoinVector</t>
  </si>
  <si>
    <t>newCoinsVector</t>
  </si>
  <si>
    <t>Contains gridIndex of new coins awared on each spin</t>
  </si>
  <si>
    <t>spinSets</t>
  </si>
  <si>
    <t>How many spins will award coins. A new spinSet of 3 spins follows each award</t>
  </si>
  <si>
    <t>awardCoinVector</t>
  </si>
  <si>
    <t>number of coins awarded in each spin set</t>
  </si>
  <si>
    <t>lockTriggerCoins()</t>
  </si>
  <si>
    <t>Apply trigger coins to the reel grid</t>
  </si>
  <si>
    <t>Update jackpot</t>
  </si>
  <si>
    <t>Show the currrent progress on jackpot collector</t>
  </si>
  <si>
    <t>coinsToGive = bonusCoinVector.size();</t>
  </si>
  <si>
    <t>if(coinsToGive &gt; 6)</t>
  </si>
  <si>
    <t>Select the number of spin sets</t>
  </si>
  <si>
    <t>spinsRemaining = 3</t>
  </si>
  <si>
    <t>spinSets = 2 + getRandom(3);</t>
  </si>
  <si>
    <t>spinCount = 0;</t>
  </si>
  <si>
    <t>else</t>
  </si>
  <si>
    <t>bonusCoins = 0;</t>
  </si>
  <si>
    <t>spinSets = 1 + getRandom(4);</t>
  </si>
  <si>
    <t>while (spinsRemaining)</t>
  </si>
  <si>
    <t>if (coinsToGive &lt; spinSets)</t>
  </si>
  <si>
    <t>guarentee at least 1 coin per spin set</t>
  </si>
  <si>
    <t>spinSets = coinsToGive;</t>
  </si>
  <si>
    <t>spinsRemaining--</t>
  </si>
  <si>
    <t>clear newCoinsVector</t>
  </si>
  <si>
    <t>spinSetsRemaining = spinSets;</t>
  </si>
  <si>
    <t>coins = spinCoinVector[spinCount++];</t>
  </si>
  <si>
    <t>how many coins to add this spin</t>
  </si>
  <si>
    <t>do {</t>
  </si>
  <si>
    <t>if(coins)</t>
  </si>
  <si>
    <t>newCoins;</t>
  </si>
  <si>
    <t>Coins to award in 1 spin during this spin set</t>
  </si>
  <si>
    <t>if (--spinSetsRemaining == 0)</t>
  </si>
  <si>
    <t>Last spinSet, give all remainng coins</t>
  </si>
  <si>
    <t>newCoins = coinsToGive;</t>
  </si>
  <si>
    <t>gridIndex = pickGridPosition()</t>
  </si>
  <si>
    <t>pick a random grid position that is not already a coin</t>
  </si>
  <si>
    <t>newCoinsVector.push_back(gridIndex)</t>
  </si>
  <si>
    <t>Remember all new coin positions</t>
  </si>
  <si>
    <t>maxSpinCoins = coinsToGive - spinSetsRemaining;</t>
  </si>
  <si>
    <t>maxSpinCoins allows for 1 coin in each remaining spinSet</t>
  </si>
  <si>
    <t>newCoins = 1 + getRandom(maxSpinCoins);</t>
  </si>
  <si>
    <t>Give a random number of coins</t>
  </si>
  <si>
    <t>for each reel</t>
  </si>
  <si>
    <t>use newCoinsVector to identify the coins awarded on reel</t>
  </si>
  <si>
    <t>See "Coins In View Options" on tab "UBL Feature Reels"</t>
  </si>
  <si>
    <t>awardCoinVector.push_back(newCoins);</t>
  </si>
  <si>
    <t>Remember coins awarded in this spinSet</t>
  </si>
  <si>
    <t xml:space="preserve">pick a random position on the reel band </t>
  </si>
  <si>
    <t>See "Spinning reels" on tab "UBL Feature Reels"</t>
  </si>
  <si>
    <t>coinsToGive -= newCoins;</t>
  </si>
  <si>
    <t>Step through the reel band to find required stop position</t>
  </si>
  <si>
    <t>} while (coinsToGive);</t>
  </si>
  <si>
    <t>Spin reels</t>
  </si>
  <si>
    <t>Locked coins shown over the top of spinning reels</t>
  </si>
  <si>
    <t>spinsRemaining = 3;</t>
  </si>
  <si>
    <t>Sptop reels</t>
  </si>
  <si>
    <t>stop reels in turn, left to right</t>
  </si>
  <si>
    <t>for each (coins  in awardCoinVector)</t>
  </si>
  <si>
    <t>for each index in newCoinsVector</t>
  </si>
  <si>
    <t>coinValue = bonusCoinVector[bonusCoin++]</t>
  </si>
  <si>
    <t>Get the value of this new coin</t>
  </si>
  <si>
    <t>awardSpin = getRandom(spinsRemaining);</t>
  </si>
  <si>
    <t>which spin gets the coins</t>
  </si>
  <si>
    <t>show coinValue</t>
  </si>
  <si>
    <t>Flip the new coin to revel multiplier cash value or jackpot</t>
  </si>
  <si>
    <t>for (int i = 0; i &lt; awardSpin; i++, spinsRemaining--)</t>
  </si>
  <si>
    <t>decrement spins while no coins awarded</t>
  </si>
  <si>
    <t>spinCoinVector.push_back(0);</t>
  </si>
  <si>
    <t>spinCoinVector.push_back(coins);</t>
  </si>
  <si>
    <t xml:space="preserve">Award coins </t>
  </si>
  <si>
    <t>Reset the re-spin count</t>
  </si>
  <si>
    <t>showWin()</t>
  </si>
  <si>
    <t>count up total of all coin multipliers in the grid</t>
  </si>
  <si>
    <t>for (;spinsRemaining; spinsRemaining--)</t>
  </si>
  <si>
    <t>Add an extra spinSet with no coins awarded</t>
  </si>
  <si>
    <t>A single reel band to use for all 5 reel in UltraBe-Link feature</t>
  </si>
  <si>
    <t>Spinning reels</t>
  </si>
  <si>
    <t>Coins In View Options</t>
  </si>
  <si>
    <t xml:space="preserve"> </t>
  </si>
  <si>
    <t>H5</t>
  </si>
  <si>
    <t>Ultra Bet Link - Example Feature</t>
  </si>
  <si>
    <t>Locked symbol</t>
  </si>
  <si>
    <t>Spins Left</t>
  </si>
  <si>
    <t>Spin</t>
  </si>
  <si>
    <t>Trigger</t>
  </si>
  <si>
    <t>Spins</t>
  </si>
  <si>
    <t>Cash</t>
  </si>
  <si>
    <t>Jackpot</t>
  </si>
  <si>
    <t>|||</t>
  </si>
  <si>
    <t>Spinning symbol</t>
  </si>
  <si>
    <t>x0.5</t>
  </si>
  <si>
    <t>Spin 1</t>
  </si>
  <si>
    <t>Landed Symbol</t>
  </si>
  <si>
    <t>Spin 2</t>
  </si>
  <si>
    <t>Spin 3</t>
  </si>
  <si>
    <t>Spin 4</t>
  </si>
  <si>
    <t>Land</t>
  </si>
  <si>
    <t>Spin 5</t>
  </si>
  <si>
    <t>Spin 6</t>
  </si>
  <si>
    <t>Spin 7</t>
  </si>
  <si>
    <t>Final Payout</t>
  </si>
  <si>
    <t xml:space="preserve"> x bet</t>
  </si>
  <si>
    <t>Jackpot 2</t>
  </si>
  <si>
    <t>Trigger coins</t>
  </si>
  <si>
    <t>3 spins</t>
  </si>
  <si>
    <t>This example shows one possible set of reel out comes for a feature that has 5 coins to award.</t>
  </si>
  <si>
    <t>The example chooses 3 spinSets and awards coins on spin 1 of spinSets 1 and 2</t>
  </si>
  <si>
    <t>On spin 1 there are 3 coins awarded. Their positions in the grid are chosen at random (and not where there is a locked coin)</t>
  </si>
  <si>
    <t>Reels</t>
  </si>
  <si>
    <t>Pick suitable reel stop index</t>
  </si>
  <si>
    <t>New coins</t>
  </si>
  <si>
    <t>Locked coins</t>
  </si>
  <si>
    <t>2 coins in view, index options {23, 73}</t>
  </si>
  <si>
    <t>1 coin in view, index options {7,9,15,29,….}</t>
  </si>
  <si>
    <t>2,3,5</t>
  </si>
  <si>
    <t>0 coins in view</t>
  </si>
  <si>
    <t>spinSet 1</t>
  </si>
  <si>
    <t>spinSet 2</t>
  </si>
  <si>
    <t>2 spins</t>
  </si>
  <si>
    <t>spinSet 3</t>
  </si>
  <si>
    <t>1 spins</t>
  </si>
  <si>
    <t>0 spins</t>
  </si>
  <si>
    <t>Free Spins Award</t>
  </si>
  <si>
    <t>Free Spins Reels Selector</t>
  </si>
  <si>
    <t>12 free spins are awarded:</t>
  </si>
  <si>
    <t>Mode 1</t>
  </si>
  <si>
    <t>At the start of the free spin sequence (after base game trigger)</t>
  </si>
  <si>
    <t xml:space="preserve">On each free spin, </t>
  </si>
  <si>
    <t>On a re-trigger (3 x S2W in view on any Free spin)</t>
  </si>
  <si>
    <t>If more than 12 spins have been awarded and win &lt; 20 x bet</t>
  </si>
  <si>
    <t>If win from free spin sequence is too low (win &lt; 20 x bet)</t>
  </si>
  <si>
    <t>Then use reelset ,</t>
  </si>
  <si>
    <t>Free Spins Mode</t>
  </si>
  <si>
    <t>Choose the reelset from</t>
  </si>
  <si>
    <t>Free spins play in one of 2 modes</t>
  </si>
  <si>
    <t>Reel Table 1</t>
  </si>
  <si>
    <t>The choice of which mode is made at the start of the free spin sequence</t>
  </si>
  <si>
    <t>FS Reels 1</t>
  </si>
  <si>
    <t>FS Reels 2</t>
  </si>
  <si>
    <t>Mode 2</t>
  </si>
  <si>
    <t>On each free spin, choose the reelset from</t>
  </si>
  <si>
    <t>S2W Multiplier options</t>
  </si>
  <si>
    <t>Reel Table 2</t>
  </si>
  <si>
    <t>If one or more S2W are in view when a win occurs then each</t>
  </si>
  <si>
    <t>S2W picks a multiplier value from the following table.</t>
  </si>
  <si>
    <t>2 S2W in view pick x2 and x3 multipliers</t>
  </si>
  <si>
    <t>Win line1</t>
  </si>
  <si>
    <t>Confirmed with Sim Dec 22</t>
  </si>
  <si>
    <t>FS Reels 3</t>
  </si>
  <si>
    <t>Count</t>
  </si>
  <si>
    <t>Probability</t>
  </si>
  <si>
    <t>Height</t>
  </si>
  <si>
    <t>R1</t>
  </si>
  <si>
    <t>R2</t>
  </si>
  <si>
    <t>R3</t>
  </si>
  <si>
    <t>R4</t>
  </si>
  <si>
    <t>R5</t>
  </si>
  <si>
    <t>Freq</t>
  </si>
  <si>
    <t>RTP-JP</t>
  </si>
  <si>
    <t>RTP-Coins</t>
  </si>
  <si>
    <t>reelset1</t>
  </si>
  <si>
    <t>reelset2</t>
  </si>
  <si>
    <t>* 0 - no C1; 1 - C1 is present on the reel</t>
  </si>
  <si>
    <t>RTP-Pick me</t>
  </si>
  <si>
    <t>* 0 - no P1; 1 - P1 is present on the reel</t>
  </si>
  <si>
    <t>GAME</t>
  </si>
  <si>
    <t>Remember, Remember v1.0</t>
  </si>
  <si>
    <t>Start</t>
  </si>
  <si>
    <t>(UTC+03:00)</t>
  </si>
  <si>
    <t>End</t>
  </si>
  <si>
    <t>Seeds</t>
  </si>
  <si>
    <t>GAMES</t>
  </si>
  <si>
    <t>BET</t>
  </si>
  <si>
    <t>WIN</t>
  </si>
  <si>
    <t>PAY</t>
  </si>
  <si>
    <t>MAX WIN GAME</t>
  </si>
  <si>
    <t>MAX WIN SPIN</t>
  </si>
  <si>
    <t>MEAN PAY</t>
  </si>
  <si>
    <t>STD PAY/RATIO</t>
  </si>
  <si>
    <t>AVG NONZERO PAY/RATIO</t>
  </si>
  <si>
    <t>RTP/SD P50</t>
  </si>
  <si>
    <t>RTP/SD P90</t>
  </si>
  <si>
    <t>RTP/SD P95</t>
  </si>
  <si>
    <t>RTP/SD P99</t>
  </si>
  <si>
    <t>Hit</t>
  </si>
  <si>
    <t>Max</t>
  </si>
  <si>
    <t>Average</t>
  </si>
  <si>
    <t>AvgNZ</t>
  </si>
  <si>
    <t>TotSpins</t>
  </si>
  <si>
    <t>TotWin</t>
  </si>
  <si>
    <t>[0]</t>
  </si>
  <si>
    <t>[1]</t>
  </si>
  <si>
    <t>[2]</t>
  </si>
  <si>
    <t>BONUS RETRIGGERS</t>
  </si>
  <si>
    <t>FROM</t>
  </si>
  <si>
    <t>TO</t>
  </si>
  <si>
    <t>Case</t>
  </si>
  <si>
    <t>Awards</t>
  </si>
  <si>
    <t>xPaid</t>
  </si>
  <si>
    <t>xBase</t>
  </si>
  <si>
    <t>AvgAward</t>
  </si>
  <si>
    <t>Total bonus trigger</t>
  </si>
  <si>
    <t>inf</t>
  </si>
  <si>
    <t>EVENTS</t>
  </si>
  <si>
    <t>EVENT</t>
  </si>
  <si>
    <t>CASES</t>
  </si>
  <si>
    <t>PAYTABLE (&lt;PARAMS:paytable.txt&gt;)</t>
  </si>
  <si>
    <t># Paylines</t>
  </si>
  <si>
    <t>#x0</t>
  </si>
  <si>
    <t>// 0</t>
  </si>
  <si>
    <t>// 1</t>
  </si>
  <si>
    <t>// 2</t>
  </si>
  <si>
    <t>// 3</t>
  </si>
  <si>
    <t>// 4</t>
  </si>
  <si>
    <t>// 5</t>
  </si>
  <si>
    <t>// 6</t>
  </si>
  <si>
    <t>// 7</t>
  </si>
  <si>
    <t>// 8</t>
  </si>
  <si>
    <t>// 9</t>
  </si>
  <si>
    <t>// 10</t>
  </si>
  <si>
    <t>// 11</t>
  </si>
  <si>
    <t>// 12</t>
  </si>
  <si>
    <t>// 13</t>
  </si>
  <si>
    <t>// 14</t>
  </si>
  <si>
    <t># Scatters</t>
  </si>
  <si>
    <t>&lt;/PARAMS&gt;</t>
  </si>
  <si>
    <t>Custom Params (&lt;PARAMS:params.txt&gt;)</t>
  </si>
  <si>
    <t>// Reel weights</t>
  </si>
  <si>
    <t>// int paid_reel_weight[REEL_VARIANTS];</t>
  </si>
  <si>
    <t>// S1W Multiplier</t>
  </si>
  <si>
    <t>Reels (&lt;PARAMS:reels.txt&gt;)</t>
  </si>
  <si>
    <t>Reel Formula (spec)</t>
  </si>
  <si>
    <t>Frequency est.</t>
  </si>
  <si>
    <t>0x2900004823</t>
  </si>
  <si>
    <t>0x18BE00006784</t>
  </si>
  <si>
    <t>0x4AE100003D6C</t>
  </si>
  <si>
    <t>0x2CD6000072AE</t>
  </si>
  <si>
    <t>0x695200005F90</t>
  </si>
  <si>
    <t>0x164900006DF1</t>
  </si>
  <si>
    <t>0x5AF1000041BB</t>
  </si>
  <si>
    <t>0x26E9000001EB</t>
  </si>
  <si>
    <t>0xBB300002EA6</t>
  </si>
  <si>
    <t>0x12DB0000153C</t>
  </si>
  <si>
    <t>0x7E870000390C</t>
  </si>
  <si>
    <t>3 C1</t>
  </si>
  <si>
    <t xml:space="preserve">4 C1 </t>
  </si>
  <si>
    <t xml:space="preserve">5 C1 </t>
  </si>
  <si>
    <t>Frequency</t>
  </si>
  <si>
    <t>Percentage</t>
  </si>
  <si>
    <t># Reelset #1 (94, 97, 99, 88, 90)</t>
  </si>
  <si>
    <t># Reelset #0 (95, 93, 98, 85, 85)</t>
  </si>
  <si>
    <t>0x5CF800001D29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</si>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</sst>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&quot;£&quot;#,##0;[Red]\-&quot;£&quot;#,##0"/>
    <numFmt numFmtId="165" formatCode="&quot;£&quot;#,##0.00;[Red]\-&quot;£&quot;#,##0.00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_-[$£-809]* #,##0.00_-;\-[$£-809]* #,##0.00_-;_-[$£-809]* &quot;-&quot;??_-;_-@_-"/>
    <numFmt numFmtId="169" formatCode="0.0"/>
    <numFmt numFmtId="170" formatCode="0.0%"/>
    <numFmt numFmtId="171" formatCode="_-&quot;£&quot;* #,##0_-;\-&quot;£&quot;* #,##0_-;_-&quot;£&quot;* &quot;-&quot;??_-;_-@_-"/>
    <numFmt numFmtId="172" formatCode="_-* #,##0.0000_-;\-* #,##0.00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sz val="20"/>
      <color rgb="FFFF0000"/>
      <name val="Arial"/>
      <family val="2"/>
    </font>
    <font>
      <sz val="14"/>
      <color rgb="FFFF0000"/>
      <name val="Times New Roman"/>
      <family val="1"/>
    </font>
    <font>
      <b/>
      <sz val="8"/>
      <color rgb="FF000000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.55"/>
      <color rgb="FF172B4D"/>
      <name val="Segoe UI"/>
      <family val="2"/>
    </font>
    <font>
      <sz val="11"/>
      <color rgb="FF172B4D"/>
      <name val="Segoe UI"/>
      <family val="2"/>
    </font>
    <font>
      <sz val="11"/>
      <color rgb="FF091E42"/>
      <name val="Segoe UI"/>
      <family val="2"/>
    </font>
    <font>
      <b/>
      <i/>
      <sz val="11"/>
      <color rgb="FF172B4D"/>
      <name val="Segoe UI"/>
      <family val="2"/>
    </font>
    <font>
      <sz val="9.4"/>
      <color rgb="FF172B4D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7F7F7F"/>
      </right>
      <top style="medium">
        <color indexed="64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6" fillId="0" borderId="0"/>
    <xf numFmtId="0" fontId="6" fillId="0" borderId="0"/>
    <xf numFmtId="0" fontId="20" fillId="0" borderId="0" applyNumberFormat="0" applyFill="0" applyBorder="0" applyAlignment="0" applyProtection="0"/>
  </cellStyleXfs>
  <cellXfs count="292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/>
    <xf numFmtId="0" fontId="2" fillId="2" borderId="2" xfId="4" applyBorder="1"/>
    <xf numFmtId="0" fontId="2" fillId="2" borderId="1" xfId="4"/>
    <xf numFmtId="166" fontId="0" fillId="0" borderId="2" xfId="2" applyFont="1" applyBorder="1"/>
    <xf numFmtId="0" fontId="0" fillId="3" borderId="6" xfId="0" applyFill="1" applyBorder="1"/>
    <xf numFmtId="168" fontId="0" fillId="0" borderId="0" xfId="0" applyNumberFormat="1"/>
    <xf numFmtId="0" fontId="3" fillId="0" borderId="8" xfId="0" applyFont="1" applyBorder="1" applyAlignment="1">
      <alignment horizontal="center"/>
    </xf>
    <xf numFmtId="167" fontId="0" fillId="0" borderId="0" xfId="1" applyFont="1"/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6" fontId="0" fillId="0" borderId="12" xfId="2" applyFont="1" applyFill="1" applyBorder="1"/>
    <xf numFmtId="166" fontId="0" fillId="0" borderId="2" xfId="2" applyFont="1" applyFill="1" applyBorder="1"/>
    <xf numFmtId="166" fontId="0" fillId="0" borderId="13" xfId="2" applyFont="1" applyFill="1" applyBorder="1"/>
    <xf numFmtId="166" fontId="0" fillId="0" borderId="16" xfId="2" applyFont="1" applyFill="1" applyBorder="1"/>
    <xf numFmtId="166" fontId="0" fillId="0" borderId="17" xfId="2" applyFont="1" applyFill="1" applyBorder="1"/>
    <xf numFmtId="166" fontId="0" fillId="0" borderId="18" xfId="2" applyFont="1" applyFill="1" applyBorder="1"/>
    <xf numFmtId="167" fontId="0" fillId="0" borderId="2" xfId="1" applyFont="1" applyFill="1" applyBorder="1"/>
    <xf numFmtId="0" fontId="2" fillId="2" borderId="24" xfId="4" applyBorder="1"/>
    <xf numFmtId="0" fontId="2" fillId="2" borderId="25" xfId="4" applyBorder="1"/>
    <xf numFmtId="0" fontId="2" fillId="2" borderId="1" xfId="4" applyBorder="1"/>
    <xf numFmtId="0" fontId="2" fillId="2" borderId="26" xfId="4" applyBorder="1"/>
    <xf numFmtId="0" fontId="2" fillId="2" borderId="27" xfId="4" applyBorder="1"/>
    <xf numFmtId="0" fontId="2" fillId="2" borderId="28" xfId="4" applyBorder="1"/>
    <xf numFmtId="0" fontId="3" fillId="0" borderId="0" xfId="0" applyFont="1"/>
    <xf numFmtId="0" fontId="0" fillId="0" borderId="0" xfId="0" applyAlignment="1">
      <alignment horizontal="left"/>
    </xf>
    <xf numFmtId="0" fontId="7" fillId="0" borderId="0" xfId="5" applyFont="1" applyAlignment="1">
      <alignment vertical="center"/>
    </xf>
    <xf numFmtId="169" fontId="6" fillId="0" borderId="0" xfId="5" quotePrefix="1" applyNumberFormat="1" applyAlignment="1">
      <alignment horizontal="right"/>
    </xf>
    <xf numFmtId="0" fontId="6" fillId="0" borderId="0" xfId="5"/>
    <xf numFmtId="0" fontId="7" fillId="0" borderId="0" xfId="5" applyFont="1"/>
    <xf numFmtId="0" fontId="8" fillId="0" borderId="8" xfId="5" applyFont="1" applyBorder="1" applyAlignment="1">
      <alignment horizontal="left" vertical="center" wrapText="1"/>
    </xf>
    <xf numFmtId="0" fontId="8" fillId="0" borderId="5" xfId="5" applyFont="1" applyBorder="1" applyAlignment="1">
      <alignment horizontal="left" vertical="center" wrapText="1"/>
    </xf>
    <xf numFmtId="0" fontId="8" fillId="0" borderId="6" xfId="5" applyFont="1" applyBorder="1" applyAlignment="1">
      <alignment vertical="center" wrapText="1"/>
    </xf>
    <xf numFmtId="0" fontId="8" fillId="0" borderId="23" xfId="5" applyFont="1" applyBorder="1" applyAlignment="1">
      <alignment vertical="center" wrapText="1"/>
    </xf>
    <xf numFmtId="0" fontId="8" fillId="0" borderId="7" xfId="5" applyFont="1" applyBorder="1" applyAlignment="1">
      <alignment vertical="center" wrapText="1"/>
    </xf>
    <xf numFmtId="0" fontId="6" fillId="0" borderId="11" xfId="5" applyBorder="1" applyAlignment="1">
      <alignment horizontal="left"/>
    </xf>
    <xf numFmtId="15" fontId="6" fillId="0" borderId="14" xfId="5" applyNumberFormat="1" applyBorder="1" applyAlignment="1">
      <alignment horizontal="left"/>
    </xf>
    <xf numFmtId="0" fontId="6" fillId="0" borderId="40" xfId="5" applyBorder="1"/>
    <xf numFmtId="0" fontId="6" fillId="0" borderId="14" xfId="5" applyBorder="1"/>
    <xf numFmtId="0" fontId="6" fillId="0" borderId="34" xfId="5" applyBorder="1"/>
    <xf numFmtId="0" fontId="6" fillId="0" borderId="30" xfId="5" applyBorder="1"/>
    <xf numFmtId="0" fontId="6" fillId="0" borderId="2" xfId="5" applyBorder="1"/>
    <xf numFmtId="15" fontId="6" fillId="0" borderId="13" xfId="5" applyNumberFormat="1" applyBorder="1"/>
    <xf numFmtId="0" fontId="6" fillId="0" borderId="2" xfId="5" quotePrefix="1" applyBorder="1"/>
    <xf numFmtId="169" fontId="6" fillId="0" borderId="2" xfId="5" quotePrefix="1" applyNumberFormat="1" applyBorder="1"/>
    <xf numFmtId="0" fontId="6" fillId="0" borderId="41" xfId="5" applyBorder="1" applyAlignment="1">
      <alignment horizontal="left"/>
    </xf>
    <xf numFmtId="15" fontId="6" fillId="0" borderId="42" xfId="5" applyNumberFormat="1" applyBorder="1" applyAlignment="1">
      <alignment horizontal="left"/>
    </xf>
    <xf numFmtId="0" fontId="6" fillId="0" borderId="43" xfId="5" applyBorder="1"/>
    <xf numFmtId="0" fontId="6" fillId="0" borderId="42" xfId="5" applyBorder="1"/>
    <xf numFmtId="0" fontId="6" fillId="0" borderId="44" xfId="5" applyBorder="1"/>
    <xf numFmtId="0" fontId="6" fillId="0" borderId="45" xfId="5" applyBorder="1"/>
    <xf numFmtId="0" fontId="6" fillId="0" borderId="46" xfId="5" applyBorder="1"/>
    <xf numFmtId="15" fontId="6" fillId="0" borderId="47" xfId="5" applyNumberFormat="1" applyBorder="1"/>
    <xf numFmtId="0" fontId="6" fillId="0" borderId="15" xfId="5" applyBorder="1" applyAlignment="1">
      <alignment horizontal="left"/>
    </xf>
    <xf numFmtId="15" fontId="6" fillId="0" borderId="19" xfId="5" applyNumberFormat="1" applyBorder="1" applyAlignment="1">
      <alignment horizontal="left"/>
    </xf>
    <xf numFmtId="0" fontId="6" fillId="0" borderId="48" xfId="5" applyBorder="1"/>
    <xf numFmtId="0" fontId="6" fillId="0" borderId="19" xfId="5" applyBorder="1"/>
    <xf numFmtId="0" fontId="6" fillId="0" borderId="36" xfId="5" applyBorder="1"/>
    <xf numFmtId="0" fontId="6" fillId="0" borderId="31" xfId="5" applyBorder="1"/>
    <xf numFmtId="0" fontId="6" fillId="0" borderId="17" xfId="5" applyBorder="1"/>
    <xf numFmtId="15" fontId="6" fillId="0" borderId="18" xfId="5" applyNumberFormat="1" applyBorder="1"/>
    <xf numFmtId="0" fontId="6" fillId="0" borderId="0" xfId="5" applyAlignment="1">
      <alignment horizontal="right"/>
    </xf>
    <xf numFmtId="0" fontId="3" fillId="0" borderId="0" xfId="0" applyFont="1" applyAlignment="1">
      <alignment horizontal="left"/>
    </xf>
    <xf numFmtId="0" fontId="0" fillId="0" borderId="14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167" fontId="0" fillId="0" borderId="12" xfId="1" applyFont="1" applyFill="1" applyBorder="1"/>
    <xf numFmtId="0" fontId="0" fillId="0" borderId="49" xfId="0" applyBorder="1" applyAlignment="1">
      <alignment horizontal="center"/>
    </xf>
    <xf numFmtId="0" fontId="0" fillId="0" borderId="31" xfId="0" applyBorder="1" applyAlignment="1">
      <alignment horizontal="center"/>
    </xf>
    <xf numFmtId="0" fontId="3" fillId="0" borderId="2" xfId="0" applyFont="1" applyBorder="1"/>
    <xf numFmtId="0" fontId="9" fillId="4" borderId="2" xfId="0" applyFont="1" applyFill="1" applyBorder="1" applyAlignment="1">
      <alignment horizontal="center" wrapText="1"/>
    </xf>
    <xf numFmtId="0" fontId="0" fillId="0" borderId="50" xfId="0" applyBorder="1"/>
    <xf numFmtId="0" fontId="0" fillId="0" borderId="39" xfId="0" applyBorder="1"/>
    <xf numFmtId="0" fontId="0" fillId="0" borderId="38" xfId="0" applyBorder="1"/>
    <xf numFmtId="0" fontId="0" fillId="0" borderId="54" xfId="0" applyBorder="1"/>
    <xf numFmtId="0" fontId="0" fillId="0" borderId="55" xfId="0" applyBorder="1"/>
    <xf numFmtId="0" fontId="3" fillId="0" borderId="7" xfId="0" applyFont="1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1" xfId="0" applyBorder="1"/>
    <xf numFmtId="0" fontId="0" fillId="0" borderId="52" xfId="0" applyBorder="1"/>
    <xf numFmtId="0" fontId="0" fillId="0" borderId="14" xfId="0" applyBorder="1" applyAlignment="1">
      <alignment horizontal="center"/>
    </xf>
    <xf numFmtId="167" fontId="0" fillId="0" borderId="0" xfId="0" applyNumberFormat="1"/>
    <xf numFmtId="10" fontId="0" fillId="0" borderId="0" xfId="3" applyNumberFormat="1" applyFont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2" xfId="3" applyFont="1" applyBorder="1"/>
    <xf numFmtId="167" fontId="1" fillId="0" borderId="2" xfId="1" applyFont="1" applyBorder="1" applyAlignment="1">
      <alignment horizontal="center"/>
    </xf>
    <xf numFmtId="167" fontId="0" fillId="0" borderId="2" xfId="1" applyFont="1" applyBorder="1"/>
    <xf numFmtId="170" fontId="0" fillId="0" borderId="2" xfId="3" applyNumberFormat="1" applyFont="1" applyBorder="1"/>
    <xf numFmtId="0" fontId="0" fillId="0" borderId="29" xfId="0" applyBorder="1"/>
    <xf numFmtId="167" fontId="0" fillId="0" borderId="2" xfId="0" applyNumberFormat="1" applyBorder="1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9" xfId="0" applyFont="1" applyBorder="1" applyAlignment="1">
      <alignment horizontal="left"/>
    </xf>
    <xf numFmtId="0" fontId="0" fillId="6" borderId="2" xfId="0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164" fontId="0" fillId="0" borderId="0" xfId="0" applyNumberFormat="1"/>
    <xf numFmtId="0" fontId="2" fillId="2" borderId="57" xfId="4" applyBorder="1"/>
    <xf numFmtId="0" fontId="2" fillId="2" borderId="58" xfId="4" applyBorder="1"/>
    <xf numFmtId="0" fontId="2" fillId="2" borderId="59" xfId="4" applyBorder="1"/>
    <xf numFmtId="0" fontId="2" fillId="2" borderId="60" xfId="4" applyBorder="1" applyAlignment="1">
      <alignment horizontal="center"/>
    </xf>
    <xf numFmtId="0" fontId="2" fillId="2" borderId="61" xfId="4" applyBorder="1" applyAlignment="1">
      <alignment horizontal="center"/>
    </xf>
    <xf numFmtId="0" fontId="2" fillId="2" borderId="62" xfId="4" applyBorder="1" applyAlignment="1">
      <alignment horizontal="center"/>
    </xf>
    <xf numFmtId="0" fontId="5" fillId="0" borderId="0" xfId="0" applyFont="1"/>
    <xf numFmtId="10" fontId="0" fillId="0" borderId="2" xfId="3" applyNumberFormat="1" applyFont="1" applyBorder="1"/>
    <xf numFmtId="0" fontId="3" fillId="7" borderId="2" xfId="0" applyFont="1" applyFill="1" applyBorder="1" applyAlignment="1">
      <alignment horizontal="center"/>
    </xf>
    <xf numFmtId="167" fontId="0" fillId="0" borderId="0" xfId="1" applyFont="1" applyBorder="1"/>
    <xf numFmtId="0" fontId="0" fillId="8" borderId="2" xfId="0" applyFill="1" applyBorder="1" applyAlignment="1">
      <alignment horizontal="center"/>
    </xf>
    <xf numFmtId="0" fontId="0" fillId="0" borderId="63" xfId="0" applyBorder="1"/>
    <xf numFmtId="0" fontId="10" fillId="0" borderId="63" xfId="0" applyFont="1" applyBorder="1"/>
    <xf numFmtId="0" fontId="10" fillId="0" borderId="9" xfId="0" applyFont="1" applyBorder="1"/>
    <xf numFmtId="0" fontId="3" fillId="0" borderId="9" xfId="0" applyFont="1" applyBorder="1"/>
    <xf numFmtId="0" fontId="3" fillId="0" borderId="51" xfId="0" applyFont="1" applyBorder="1"/>
    <xf numFmtId="0" fontId="10" fillId="0" borderId="0" xfId="0" applyFont="1"/>
    <xf numFmtId="0" fontId="10" fillId="0" borderId="50" xfId="0" applyFont="1" applyBorder="1"/>
    <xf numFmtId="0" fontId="0" fillId="0" borderId="4" xfId="0" applyBorder="1"/>
    <xf numFmtId="0" fontId="3" fillId="0" borderId="3" xfId="0" applyFont="1" applyBorder="1"/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3" fillId="11" borderId="2" xfId="0" applyFont="1" applyFill="1" applyBorder="1"/>
    <xf numFmtId="0" fontId="3" fillId="11" borderId="2" xfId="0" applyFont="1" applyFill="1" applyBorder="1" applyAlignment="1">
      <alignment horizontal="center"/>
    </xf>
    <xf numFmtId="170" fontId="0" fillId="0" borderId="2" xfId="0" applyNumberFormat="1" applyBorder="1"/>
    <xf numFmtId="0" fontId="3" fillId="12" borderId="2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0" fillId="11" borderId="2" xfId="0" applyFont="1" applyFill="1" applyBorder="1" applyAlignment="1">
      <alignment horizontal="center"/>
    </xf>
    <xf numFmtId="167" fontId="2" fillId="2" borderId="2" xfId="4" applyNumberFormat="1" applyBorder="1"/>
    <xf numFmtId="0" fontId="3" fillId="6" borderId="0" xfId="0" applyFont="1" applyFill="1" applyAlignment="1">
      <alignment horizontal="left"/>
    </xf>
    <xf numFmtId="0" fontId="0" fillId="6" borderId="0" xfId="0" applyFill="1" applyAlignment="1">
      <alignment horizontal="center"/>
    </xf>
    <xf numFmtId="0" fontId="0" fillId="0" borderId="0" xfId="0" applyBorder="1" applyAlignment="1">
      <alignment horizontal="center"/>
    </xf>
    <xf numFmtId="167" fontId="0" fillId="0" borderId="13" xfId="1" applyFont="1" applyFill="1" applyBorder="1"/>
    <xf numFmtId="167" fontId="0" fillId="0" borderId="16" xfId="1" applyFont="1" applyFill="1" applyBorder="1"/>
    <xf numFmtId="167" fontId="0" fillId="0" borderId="17" xfId="1" applyFont="1" applyFill="1" applyBorder="1"/>
    <xf numFmtId="167" fontId="0" fillId="0" borderId="18" xfId="1" applyFont="1" applyFill="1" applyBorder="1"/>
    <xf numFmtId="0" fontId="0" fillId="0" borderId="2" xfId="0" applyFill="1" applyBorder="1" applyAlignment="1">
      <alignment horizontal="center"/>
    </xf>
    <xf numFmtId="10" fontId="0" fillId="0" borderId="2" xfId="0" applyNumberFormat="1" applyBorder="1"/>
    <xf numFmtId="0" fontId="0" fillId="13" borderId="2" xfId="0" applyFill="1" applyBorder="1"/>
    <xf numFmtId="0" fontId="0" fillId="14" borderId="2" xfId="0" applyFill="1" applyBorder="1"/>
    <xf numFmtId="0" fontId="0" fillId="5" borderId="2" xfId="0" applyFill="1" applyBorder="1"/>
    <xf numFmtId="0" fontId="0" fillId="15" borderId="2" xfId="0" applyFill="1" applyBorder="1"/>
    <xf numFmtId="0" fontId="0" fillId="0" borderId="2" xfId="0" applyFill="1" applyBorder="1"/>
    <xf numFmtId="0" fontId="11" fillId="16" borderId="2" xfId="0" applyFont="1" applyFill="1" applyBorder="1"/>
    <xf numFmtId="10" fontId="0" fillId="0" borderId="0" xfId="0" applyNumberFormat="1" applyBorder="1"/>
    <xf numFmtId="167" fontId="0" fillId="0" borderId="0" xfId="1" applyFont="1" applyFill="1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/>
    <xf numFmtId="10" fontId="3" fillId="0" borderId="2" xfId="3" applyNumberFormat="1" applyFont="1" applyBorder="1"/>
    <xf numFmtId="167" fontId="3" fillId="0" borderId="2" xfId="1" applyFont="1" applyBorder="1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0" xfId="1" applyNumberFormat="1" applyFont="1" applyAlignment="1">
      <alignment horizontal="center"/>
    </xf>
    <xf numFmtId="1" fontId="0" fillId="0" borderId="2" xfId="2" applyNumberFormat="1" applyFont="1" applyBorder="1"/>
    <xf numFmtId="0" fontId="0" fillId="0" borderId="0" xfId="0" applyAlignment="1">
      <alignment horizontal="center"/>
    </xf>
    <xf numFmtId="10" fontId="0" fillId="0" borderId="29" xfId="3" applyNumberFormat="1" applyFont="1" applyBorder="1"/>
    <xf numFmtId="0" fontId="12" fillId="0" borderId="2" xfId="0" applyFont="1" applyBorder="1"/>
    <xf numFmtId="0" fontId="12" fillId="0" borderId="0" xfId="0" applyFont="1"/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167" fontId="12" fillId="0" borderId="2" xfId="1" applyFont="1" applyBorder="1"/>
    <xf numFmtId="0" fontId="6" fillId="3" borderId="11" xfId="5" applyFill="1" applyBorder="1" applyAlignment="1">
      <alignment horizontal="left"/>
    </xf>
    <xf numFmtId="15" fontId="6" fillId="3" borderId="14" xfId="5" applyNumberFormat="1" applyFill="1" applyBorder="1" applyAlignment="1">
      <alignment horizontal="left"/>
    </xf>
    <xf numFmtId="0" fontId="6" fillId="3" borderId="40" xfId="5" applyFill="1" applyBorder="1"/>
    <xf numFmtId="0" fontId="6" fillId="3" borderId="14" xfId="5" applyFill="1" applyBorder="1"/>
    <xf numFmtId="0" fontId="6" fillId="3" borderId="34" xfId="5" applyFill="1" applyBorder="1"/>
    <xf numFmtId="0" fontId="3" fillId="0" borderId="4" xfId="0" applyFont="1" applyBorder="1"/>
    <xf numFmtId="0" fontId="5" fillId="0" borderId="63" xfId="0" applyFont="1" applyBorder="1"/>
    <xf numFmtId="0" fontId="5" fillId="0" borderId="50" xfId="0" applyFont="1" applyBorder="1"/>
    <xf numFmtId="0" fontId="6" fillId="3" borderId="0" xfId="5" applyFill="1"/>
    <xf numFmtId="0" fontId="6" fillId="3" borderId="30" xfId="5" applyFill="1" applyBorder="1"/>
    <xf numFmtId="0" fontId="6" fillId="3" borderId="2" xfId="5" applyFill="1" applyBorder="1"/>
    <xf numFmtId="15" fontId="6" fillId="3" borderId="13" xfId="5" applyNumberFormat="1" applyFill="1" applyBorder="1"/>
    <xf numFmtId="170" fontId="0" fillId="0" borderId="0" xfId="0" applyNumberFormat="1"/>
    <xf numFmtId="0" fontId="3" fillId="0" borderId="38" xfId="0" applyFont="1" applyBorder="1"/>
    <xf numFmtId="0" fontId="0" fillId="17" borderId="0" xfId="0" applyFill="1" applyAlignment="1">
      <alignment horizontal="left"/>
    </xf>
    <xf numFmtId="0" fontId="0" fillId="17" borderId="0" xfId="0" applyFill="1" applyAlignment="1">
      <alignment horizontal="center"/>
    </xf>
    <xf numFmtId="0" fontId="0" fillId="0" borderId="64" xfId="0" applyBorder="1" applyAlignment="1">
      <alignment horizontal="center"/>
    </xf>
    <xf numFmtId="0" fontId="0" fillId="0" borderId="65" xfId="0" applyBorder="1" applyAlignment="1">
      <alignment horizontal="center"/>
    </xf>
    <xf numFmtId="0" fontId="0" fillId="17" borderId="65" xfId="0" applyFill="1" applyBorder="1" applyAlignment="1">
      <alignment horizontal="center"/>
    </xf>
    <xf numFmtId="0" fontId="0" fillId="0" borderId="66" xfId="0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0" fillId="17" borderId="13" xfId="0" applyFill="1" applyBorder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left"/>
    </xf>
    <xf numFmtId="0" fontId="0" fillId="9" borderId="0" xfId="0" applyFill="1" applyAlignment="1">
      <alignment horizontal="center"/>
    </xf>
    <xf numFmtId="0" fontId="0" fillId="5" borderId="64" xfId="0" applyFill="1" applyBorder="1" applyAlignment="1">
      <alignment horizontal="center"/>
    </xf>
    <xf numFmtId="0" fontId="0" fillId="9" borderId="65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64" xfId="0" applyFill="1" applyBorder="1" applyAlignment="1">
      <alignment horizontal="center"/>
    </xf>
    <xf numFmtId="0" fontId="0" fillId="5" borderId="66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9" borderId="66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0" fontId="17" fillId="18" borderId="2" xfId="0" applyFont="1" applyFill="1" applyBorder="1" applyAlignment="1">
      <alignment horizontal="left" vertical="top"/>
    </xf>
    <xf numFmtId="0" fontId="19" fillId="0" borderId="2" xfId="0" applyFont="1" applyBorder="1" applyAlignment="1">
      <alignment horizontal="center" vertical="top"/>
    </xf>
    <xf numFmtId="0" fontId="20" fillId="0" borderId="63" xfId="7" applyBorder="1"/>
    <xf numFmtId="0" fontId="0" fillId="0" borderId="0" xfId="0" applyFont="1"/>
    <xf numFmtId="0" fontId="13" fillId="0" borderId="2" xfId="0" applyFont="1" applyBorder="1" applyAlignment="1">
      <alignment horizontal="center"/>
    </xf>
    <xf numFmtId="10" fontId="13" fillId="0" borderId="29" xfId="3" applyNumberFormat="1" applyFont="1" applyBorder="1"/>
    <xf numFmtId="0" fontId="13" fillId="0" borderId="0" xfId="0" applyFont="1"/>
    <xf numFmtId="167" fontId="12" fillId="0" borderId="2" xfId="0" applyNumberFormat="1" applyFont="1" applyBorder="1"/>
    <xf numFmtId="171" fontId="12" fillId="0" borderId="2" xfId="2" applyNumberFormat="1" applyFont="1" applyBorder="1"/>
    <xf numFmtId="167" fontId="12" fillId="0" borderId="0" xfId="0" applyNumberFormat="1" applyFont="1"/>
    <xf numFmtId="171" fontId="12" fillId="0" borderId="0" xfId="0" applyNumberFormat="1" applyFont="1"/>
    <xf numFmtId="0" fontId="3" fillId="0" borderId="0" xfId="0" applyFont="1" applyFill="1" applyBorder="1" applyAlignment="1">
      <alignment horizontal="center"/>
    </xf>
    <xf numFmtId="167" fontId="12" fillId="0" borderId="0" xfId="1" applyFont="1" applyBorder="1"/>
    <xf numFmtId="167" fontId="12" fillId="2" borderId="2" xfId="4" applyNumberFormat="1" applyFont="1" applyBorder="1"/>
    <xf numFmtId="167" fontId="12" fillId="2" borderId="1" xfId="4" applyNumberFormat="1" applyFont="1"/>
    <xf numFmtId="0" fontId="12" fillId="0" borderId="38" xfId="0" applyFont="1" applyBorder="1"/>
    <xf numFmtId="0" fontId="21" fillId="0" borderId="63" xfId="0" applyFont="1" applyBorder="1"/>
    <xf numFmtId="170" fontId="0" fillId="0" borderId="0" xfId="3" applyNumberFormat="1" applyFont="1"/>
    <xf numFmtId="0" fontId="20" fillId="3" borderId="30" xfId="7" applyFill="1" applyBorder="1"/>
    <xf numFmtId="172" fontId="0" fillId="0" borderId="0" xfId="1" applyNumberFormat="1" applyFont="1" applyBorder="1"/>
    <xf numFmtId="0" fontId="20" fillId="0" borderId="30" xfId="7" applyBorder="1"/>
    <xf numFmtId="0" fontId="3" fillId="7" borderId="29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65" fontId="0" fillId="0" borderId="7" xfId="2" applyNumberFormat="1" applyFont="1" applyBorder="1"/>
    <xf numFmtId="0" fontId="0" fillId="10" borderId="0" xfId="0" applyFill="1"/>
    <xf numFmtId="0" fontId="0" fillId="19" borderId="0" xfId="0" applyFill="1"/>
    <xf numFmtId="4" fontId="0" fillId="19" borderId="0" xfId="0" applyNumberFormat="1" applyFill="1"/>
    <xf numFmtId="1" fontId="0" fillId="0" borderId="0" xfId="0" applyNumberFormat="1"/>
    <xf numFmtId="4" fontId="0" fillId="0" borderId="0" xfId="0" applyNumberFormat="1"/>
    <xf numFmtId="0" fontId="0" fillId="0" borderId="0" xfId="0" quotePrefix="1"/>
    <xf numFmtId="4" fontId="0" fillId="20" borderId="0" xfId="0" applyNumberFormat="1" applyFill="1"/>
    <xf numFmtId="0" fontId="0" fillId="20" borderId="0" xfId="0" applyFill="1"/>
    <xf numFmtId="0" fontId="3" fillId="0" borderId="2" xfId="0" applyFont="1" applyBorder="1" applyAlignment="1">
      <alignment horizontal="center"/>
    </xf>
    <xf numFmtId="169" fontId="0" fillId="0" borderId="0" xfId="0" applyNumberFormat="1"/>
    <xf numFmtId="4" fontId="0" fillId="9" borderId="0" xfId="0" applyNumberFormat="1" applyFill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30" xfId="0" applyBorder="1"/>
    <xf numFmtId="0" fontId="0" fillId="0" borderId="13" xfId="0" applyBorder="1"/>
    <xf numFmtId="0" fontId="0" fillId="0" borderId="31" xfId="0" applyBorder="1"/>
    <xf numFmtId="0" fontId="0" fillId="0" borderId="17" xfId="0" applyBorder="1"/>
    <xf numFmtId="0" fontId="0" fillId="0" borderId="18" xfId="0" applyBorder="1"/>
    <xf numFmtId="22" fontId="0" fillId="0" borderId="0" xfId="0" applyNumberFormat="1"/>
    <xf numFmtId="0" fontId="0" fillId="0" borderId="2" xfId="0" applyBorder="1" applyAlignment="1">
      <alignment horizontal="left"/>
    </xf>
    <xf numFmtId="11" fontId="0" fillId="0" borderId="2" xfId="0" applyNumberFormat="1" applyBorder="1" applyAlignment="1">
      <alignment horizontal="left"/>
    </xf>
    <xf numFmtId="0" fontId="0" fillId="0" borderId="29" xfId="0" applyBorder="1" applyAlignment="1">
      <alignment horizontal="left"/>
    </xf>
    <xf numFmtId="11" fontId="0" fillId="0" borderId="12" xfId="0" applyNumberFormat="1" applyBorder="1" applyAlignment="1">
      <alignment horizontal="left"/>
    </xf>
    <xf numFmtId="11" fontId="0" fillId="0" borderId="2" xfId="0" applyNumberFormat="1" applyBorder="1"/>
    <xf numFmtId="4" fontId="0" fillId="0" borderId="2" xfId="0" applyNumberFormat="1" applyBorder="1"/>
    <xf numFmtId="3" fontId="0" fillId="0" borderId="2" xfId="1" applyNumberFormat="1" applyFont="1" applyBorder="1"/>
    <xf numFmtId="43" fontId="0" fillId="0" borderId="2" xfId="0" applyNumberFormat="1" applyBorder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8" borderId="46" xfId="0" applyFont="1" applyFill="1" applyBorder="1" applyAlignment="1">
      <alignment horizontal="center" wrapText="1"/>
    </xf>
    <xf numFmtId="0" fontId="3" fillId="8" borderId="20" xfId="0" applyFont="1" applyFill="1" applyBorder="1" applyAlignment="1">
      <alignment horizontal="center" wrapText="1"/>
    </xf>
    <xf numFmtId="0" fontId="3" fillId="7" borderId="29" xfId="0" applyFont="1" applyFill="1" applyBorder="1" applyAlignment="1">
      <alignment horizontal="center"/>
    </xf>
    <xf numFmtId="0" fontId="3" fillId="7" borderId="40" xfId="0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8">
    <cellStyle name="Comma" xfId="1" builtinId="3"/>
    <cellStyle name="Currency" xfId="2" builtinId="4"/>
    <cellStyle name="Hyperlink" xfId="7" builtinId="8"/>
    <cellStyle name="Input" xfId="4" builtinId="20"/>
    <cellStyle name="Normal" xfId="0" builtinId="0"/>
    <cellStyle name="Normal 10" xfId="5" xr:uid="{00000000-0005-0000-0000-000005000000}"/>
    <cellStyle name="Normal 2 6" xfId="6" xr:uid="{00000000-0005-0000-0000-000006000000}"/>
    <cellStyle name="Per cent" xfId="3" builtinId="5"/>
  </cellStyles>
  <dxfs count="74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Bonu</a:t>
            </a:r>
            <a:r>
              <a:rPr lang="en-GB" baseline="0"/>
              <a:t>s Chance wheel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5BF-4368-B250-5AE4E6275BB2}"/>
              </c:ext>
            </c:extLst>
          </c:dPt>
          <c:dPt>
            <c:idx val="1"/>
            <c:bubble3D val="0"/>
            <c:spPr>
              <a:solidFill>
                <a:schemeClr val="accent2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5BF-4368-B250-5AE4E6275BB2}"/>
              </c:ext>
            </c:extLst>
          </c:dPt>
          <c:dPt>
            <c:idx val="2"/>
            <c:bubble3D val="0"/>
            <c:spPr>
              <a:solidFill>
                <a:schemeClr val="accent3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5BF-4368-B250-5AE4E6275BB2}"/>
              </c:ext>
            </c:extLst>
          </c:dPt>
          <c:dPt>
            <c:idx val="3"/>
            <c:bubble3D val="0"/>
            <c:spPr>
              <a:solidFill>
                <a:schemeClr val="accent4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5BF-4368-B250-5AE4E6275BB2}"/>
              </c:ext>
            </c:extLst>
          </c:dPt>
          <c:dPt>
            <c:idx val="4"/>
            <c:bubble3D val="0"/>
            <c:spPr>
              <a:solidFill>
                <a:schemeClr val="accent5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5BF-4368-B250-5AE4E6275BB2}"/>
              </c:ext>
            </c:extLst>
          </c:dPt>
          <c:dPt>
            <c:idx val="5"/>
            <c:bubble3D val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5BF-4368-B250-5AE4E6275BB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5BF-4368-B250-5AE4E6275BB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5BF-4368-B250-5AE4E6275BB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85BF-4368-B250-5AE4E6275BB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85BF-4368-B250-5AE4E6275BB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85BF-4368-B250-5AE4E6275BB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85BF-4368-B250-5AE4E6275BB2}"/>
              </c:ext>
            </c:extLst>
          </c:dPt>
          <c:dLbls>
            <c:dLbl>
              <c:idx val="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85BF-4368-B250-5AE4E6275BB2}"/>
                </c:ext>
              </c:extLst>
            </c:dLbl>
            <c:dLbl>
              <c:idx val="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/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85BF-4368-B250-5AE4E6275BB2}"/>
                </c:ext>
              </c:extLst>
            </c:dLbl>
            <c:dLbl>
              <c:idx val="2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/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85BF-4368-B250-5AE4E6275BB2}"/>
                </c:ext>
              </c:extLst>
            </c:dLbl>
            <c:dLbl>
              <c:idx val="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/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4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85BF-4368-B250-5AE4E6275BB2}"/>
                </c:ext>
              </c:extLst>
            </c:dLbl>
            <c:dLbl>
              <c:idx val="4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/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5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85BF-4368-B250-5AE4E6275BB2}"/>
                </c:ext>
              </c:extLst>
            </c:dLbl>
            <c:dLbl>
              <c:idx val="5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/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6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85BF-4368-B250-5AE4E6275BB2}"/>
                </c:ext>
              </c:extLst>
            </c:dLbl>
            <c:dLbl>
              <c:idx val="6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85BF-4368-B250-5AE4E6275BB2}"/>
                </c:ext>
              </c:extLst>
            </c:dLbl>
            <c:dLbl>
              <c:idx val="7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85BF-4368-B250-5AE4E6275BB2}"/>
                </c:ext>
              </c:extLst>
            </c:dLbl>
            <c:dLbl>
              <c:idx val="8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85BF-4368-B250-5AE4E6275BB2}"/>
                </c:ext>
              </c:extLst>
            </c:dLbl>
            <c:dLbl>
              <c:idx val="9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4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85BF-4368-B250-5AE4E6275BB2}"/>
                </c:ext>
              </c:extLst>
            </c:dLbl>
            <c:dLbl>
              <c:idx val="1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5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5-85BF-4368-B250-5AE4E6275BB2}"/>
                </c:ext>
              </c:extLst>
            </c:dLbl>
            <c:dLbl>
              <c:idx val="1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6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7-85BF-4368-B250-5AE4E6275BB2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4472C4"/>
                </a:solidFill>
                <a:round/>
              </a:ln>
              <a:effectLst>
                <a:outerShdw blurRad="50800" dist="38100" dir="2700000" algn="tl" rotWithShape="0">
                  <a:srgbClr val="4472C4">
                    <a:lumMod val="75000"/>
                    <a:alpha val="40000"/>
                  </a:srgbClr>
                </a:outerShdw>
              </a:effectLst>
            </c:sp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BuyABonus!$B$30:$B$41</c:f>
              <c:strCache>
                <c:ptCount val="12"/>
                <c:pt idx="0">
                  <c:v>Free Spins</c:v>
                </c:pt>
                <c:pt idx="1">
                  <c:v>Lose</c:v>
                </c:pt>
                <c:pt idx="2">
                  <c:v>PickMe</c:v>
                </c:pt>
                <c:pt idx="3">
                  <c:v>Lose</c:v>
                </c:pt>
                <c:pt idx="4">
                  <c:v>UB-Link</c:v>
                </c:pt>
                <c:pt idx="5">
                  <c:v>Lose</c:v>
                </c:pt>
                <c:pt idx="6">
                  <c:v>PickMe</c:v>
                </c:pt>
                <c:pt idx="7">
                  <c:v>Lose</c:v>
                </c:pt>
                <c:pt idx="8">
                  <c:v>UB-Link</c:v>
                </c:pt>
                <c:pt idx="9">
                  <c:v>Lose</c:v>
                </c:pt>
                <c:pt idx="10">
                  <c:v>PickMe</c:v>
                </c:pt>
                <c:pt idx="11">
                  <c:v>Lose</c:v>
                </c:pt>
              </c:strCache>
            </c:strRef>
          </c:cat>
          <c:val>
            <c:numRef>
              <c:f>BuyABonus!$C$30:$C$41</c:f>
              <c:numCache>
                <c:formatCode>0.0%</c:formatCode>
                <c:ptCount val="12"/>
                <c:pt idx="0">
                  <c:v>0.20059880239520958</c:v>
                </c:pt>
                <c:pt idx="1">
                  <c:v>3.6094477711244181E-2</c:v>
                </c:pt>
                <c:pt idx="2">
                  <c:v>0.12042581503659348</c:v>
                </c:pt>
                <c:pt idx="3">
                  <c:v>3.6094477711244181E-2</c:v>
                </c:pt>
                <c:pt idx="4">
                  <c:v>0.11077844311377245</c:v>
                </c:pt>
                <c:pt idx="5">
                  <c:v>3.6094477711244181E-2</c:v>
                </c:pt>
                <c:pt idx="6">
                  <c:v>0.12042581503659348</c:v>
                </c:pt>
                <c:pt idx="7">
                  <c:v>3.6094477711244181E-2</c:v>
                </c:pt>
                <c:pt idx="8">
                  <c:v>0.11077844311377245</c:v>
                </c:pt>
                <c:pt idx="9">
                  <c:v>3.6094477711244181E-2</c:v>
                </c:pt>
                <c:pt idx="10">
                  <c:v>0.12042581503659348</c:v>
                </c:pt>
                <c:pt idx="11">
                  <c:v>3.6094477711244181E-2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5BF-4368-B250-5AE4E6275BB2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9525</xdr:rowOff>
    </xdr:from>
    <xdr:to>
      <xdr:col>8</xdr:col>
      <xdr:colOff>0</xdr:colOff>
      <xdr:row>9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C844335-F427-4864-94BF-22CC0A830B7C}"/>
            </a:ext>
          </a:extLst>
        </xdr:cNvPr>
        <xdr:cNvCxnSpPr/>
      </xdr:nvCxnSpPr>
      <xdr:spPr>
        <a:xfrm flipV="1">
          <a:off x="4562475" y="771525"/>
          <a:ext cx="0" cy="7524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0</xdr:rowOff>
    </xdr:from>
    <xdr:to>
      <xdr:col>8</xdr:col>
      <xdr:colOff>0</xdr:colOff>
      <xdr:row>14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E1F605F-22FF-49FB-A9D3-B416C7B33877}"/>
            </a:ext>
          </a:extLst>
        </xdr:cNvPr>
        <xdr:cNvCxnSpPr/>
      </xdr:nvCxnSpPr>
      <xdr:spPr>
        <a:xfrm flipV="1">
          <a:off x="4562475" y="1714500"/>
          <a:ext cx="0" cy="571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7</xdr:row>
      <xdr:rowOff>9525</xdr:rowOff>
    </xdr:from>
    <xdr:to>
      <xdr:col>13</xdr:col>
      <xdr:colOff>9525</xdr:colOff>
      <xdr:row>9</xdr:row>
      <xdr:rowOff>9525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643E4-53E0-4A18-9015-B5986BA66731}"/>
            </a:ext>
          </a:extLst>
        </xdr:cNvPr>
        <xdr:cNvCxnSpPr/>
      </xdr:nvCxnSpPr>
      <xdr:spPr>
        <a:xfrm flipV="1">
          <a:off x="7943850" y="962025"/>
          <a:ext cx="0" cy="381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0</xdr:colOff>
      <xdr:row>9</xdr:row>
      <xdr:rowOff>9525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3FA5434-1159-495D-A6D3-DE42840EA2E3}"/>
            </a:ext>
          </a:extLst>
        </xdr:cNvPr>
        <xdr:cNvCxnSpPr/>
      </xdr:nvCxnSpPr>
      <xdr:spPr>
        <a:xfrm flipV="1">
          <a:off x="1800225" y="952500"/>
          <a:ext cx="0" cy="3905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7</xdr:row>
      <xdr:rowOff>0</xdr:rowOff>
    </xdr:from>
    <xdr:to>
      <xdr:col>8</xdr:col>
      <xdr:colOff>0</xdr:colOff>
      <xdr:row>7</xdr:row>
      <xdr:rowOff>9525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A8B8AA4-B925-4975-B42B-C04DD889903D}"/>
            </a:ext>
          </a:extLst>
        </xdr:cNvPr>
        <xdr:cNvCxnSpPr/>
      </xdr:nvCxnSpPr>
      <xdr:spPr>
        <a:xfrm flipV="1">
          <a:off x="1790700" y="952500"/>
          <a:ext cx="2771775" cy="95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7</xdr:row>
      <xdr:rowOff>0</xdr:rowOff>
    </xdr:from>
    <xdr:to>
      <xdr:col>13</xdr:col>
      <xdr:colOff>9526</xdr:colOff>
      <xdr:row>7</xdr:row>
      <xdr:rowOff>9525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B74CA0D-4ABF-41AD-B54B-B50CC1AA1D29}"/>
            </a:ext>
          </a:extLst>
        </xdr:cNvPr>
        <xdr:cNvCxnSpPr/>
      </xdr:nvCxnSpPr>
      <xdr:spPr>
        <a:xfrm flipH="1" flipV="1">
          <a:off x="4572000" y="952500"/>
          <a:ext cx="3371851" cy="95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152399</xdr:colOff>
      <xdr:row>18</xdr:row>
      <xdr:rowOff>119061</xdr:rowOff>
    </xdr:from>
    <xdr:to>
      <xdr:col>18</xdr:col>
      <xdr:colOff>428625</xdr:colOff>
      <xdr:row>38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BD5D89-D146-48C8-830F-D0A6953A49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171450</xdr:colOff>
      <xdr:row>11</xdr:row>
      <xdr:rowOff>180975</xdr:rowOff>
    </xdr:from>
    <xdr:to>
      <xdr:col>14</xdr:col>
      <xdr:colOff>485775</xdr:colOff>
      <xdr:row>13</xdr:row>
      <xdr:rowOff>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739FDCE-3FFD-403F-9FC6-E629EBC8B015}"/>
            </a:ext>
          </a:extLst>
        </xdr:cNvPr>
        <xdr:cNvSpPr/>
      </xdr:nvSpPr>
      <xdr:spPr>
        <a:xfrm>
          <a:off x="8705850" y="2276475"/>
          <a:ext cx="3143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180975</xdr:colOff>
      <xdr:row>16</xdr:row>
      <xdr:rowOff>171450</xdr:rowOff>
    </xdr:from>
    <xdr:to>
      <xdr:col>14</xdr:col>
      <xdr:colOff>495300</xdr:colOff>
      <xdr:row>17</xdr:row>
      <xdr:rowOff>180975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1B490B7B-7168-46F9-9C4A-3A056C5F39EB}"/>
            </a:ext>
          </a:extLst>
        </xdr:cNvPr>
        <xdr:cNvSpPr/>
      </xdr:nvSpPr>
      <xdr:spPr>
        <a:xfrm>
          <a:off x="8715375" y="3219450"/>
          <a:ext cx="3143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190500</xdr:colOff>
      <xdr:row>22</xdr:row>
      <xdr:rowOff>0</xdr:rowOff>
    </xdr:from>
    <xdr:to>
      <xdr:col>14</xdr:col>
      <xdr:colOff>504825</xdr:colOff>
      <xdr:row>23</xdr:row>
      <xdr:rowOff>9525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DFA73F9B-A4DC-4E29-9251-2CAABA3C4CFC}"/>
            </a:ext>
          </a:extLst>
        </xdr:cNvPr>
        <xdr:cNvSpPr/>
      </xdr:nvSpPr>
      <xdr:spPr>
        <a:xfrm>
          <a:off x="8724900" y="4191000"/>
          <a:ext cx="3143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209550</xdr:colOff>
      <xdr:row>26</xdr:row>
      <xdr:rowOff>180975</xdr:rowOff>
    </xdr:from>
    <xdr:to>
      <xdr:col>14</xdr:col>
      <xdr:colOff>523875</xdr:colOff>
      <xdr:row>28</xdr:row>
      <xdr:rowOff>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03C70A11-D279-4159-AC1D-75A817B04AD5}"/>
            </a:ext>
          </a:extLst>
        </xdr:cNvPr>
        <xdr:cNvSpPr/>
      </xdr:nvSpPr>
      <xdr:spPr>
        <a:xfrm>
          <a:off x="8743950" y="5133975"/>
          <a:ext cx="3143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180975</xdr:colOff>
      <xdr:row>31</xdr:row>
      <xdr:rowOff>171450</xdr:rowOff>
    </xdr:from>
    <xdr:to>
      <xdr:col>14</xdr:col>
      <xdr:colOff>495300</xdr:colOff>
      <xdr:row>32</xdr:row>
      <xdr:rowOff>180975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2A00A7F4-C346-4BF3-B7A2-3EFECD739C67}"/>
            </a:ext>
          </a:extLst>
        </xdr:cNvPr>
        <xdr:cNvSpPr/>
      </xdr:nvSpPr>
      <xdr:spPr>
        <a:xfrm>
          <a:off x="8715375" y="6076950"/>
          <a:ext cx="3143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180975</xdr:colOff>
      <xdr:row>36</xdr:row>
      <xdr:rowOff>171450</xdr:rowOff>
    </xdr:from>
    <xdr:to>
      <xdr:col>14</xdr:col>
      <xdr:colOff>495300</xdr:colOff>
      <xdr:row>37</xdr:row>
      <xdr:rowOff>180975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F027DA52-D580-44AA-B00E-EB29EB1AC8DB}"/>
            </a:ext>
          </a:extLst>
        </xdr:cNvPr>
        <xdr:cNvSpPr/>
      </xdr:nvSpPr>
      <xdr:spPr>
        <a:xfrm>
          <a:off x="8715375" y="7029450"/>
          <a:ext cx="3143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180975</xdr:colOff>
      <xdr:row>41</xdr:row>
      <xdr:rowOff>171450</xdr:rowOff>
    </xdr:from>
    <xdr:to>
      <xdr:col>14</xdr:col>
      <xdr:colOff>495300</xdr:colOff>
      <xdr:row>42</xdr:row>
      <xdr:rowOff>180975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6341E23D-3A97-402D-85AB-FAD955D9C904}"/>
            </a:ext>
          </a:extLst>
        </xdr:cNvPr>
        <xdr:cNvSpPr/>
      </xdr:nvSpPr>
      <xdr:spPr>
        <a:xfrm>
          <a:off x="8715375" y="7981950"/>
          <a:ext cx="3143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My%20Drive/Maths%20Development/Rosellas%20Return/RosellasReturn%20Maths%20v1_2_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History"/>
      <sheetName val="OB Data Notes"/>
      <sheetName val="OB Reel Data"/>
      <sheetName val="OB Overlay Data"/>
      <sheetName val="Stakes and Prizes"/>
      <sheetName val="Winlines"/>
      <sheetName val="Base Game Summary"/>
      <sheetName val="Modifiers Summary"/>
      <sheetName val="Free Spin Summary"/>
      <sheetName val="Base Spin Bands"/>
      <sheetName val="Base Reels1"/>
      <sheetName val="Base Bands1"/>
      <sheetName val="Base Reels2"/>
      <sheetName val="Base Bands2"/>
      <sheetName val="Base Reels3"/>
      <sheetName val="Base Bands3"/>
      <sheetName val="Base Reels4"/>
      <sheetName val="Base Bands4"/>
      <sheetName val="Base Reels5"/>
      <sheetName val="Base Bands5"/>
      <sheetName val="Base Reels6"/>
      <sheetName val="Base Bands6"/>
      <sheetName val="Modifier Reels1"/>
      <sheetName val="Modifier Bands1"/>
      <sheetName val="Modifier Reels2"/>
      <sheetName val="Modifier Bands2"/>
      <sheetName val="SuperSpin Reels"/>
      <sheetName val="SuperSpin Bands"/>
      <sheetName val="OXWilds Overlays"/>
      <sheetName val="WinningWilds Overlays"/>
      <sheetName val="WinSpin Multiplier"/>
      <sheetName val="WinSpin Overlays"/>
      <sheetName val="CrystalBall Overlays"/>
      <sheetName val="WildReelsFreespin"/>
      <sheetName val="WildReelsFreespin Trig Overlays"/>
      <sheetName val="WildReelsFreespin Spin Overlays"/>
      <sheetName val="FS1 Stats"/>
      <sheetName val="FS2 Stats"/>
      <sheetName val="FS3 Stats"/>
      <sheetName val="FS1 Reels2"/>
      <sheetName val="FS1 Bands2"/>
      <sheetName val="FS1 Magic3 Overlays"/>
      <sheetName val="FS1 Roaming2x2 Overlays"/>
      <sheetName val="FS1 ColossalReel"/>
      <sheetName val="FS1 ColossalReel Client Reels"/>
      <sheetName val="FS1 ColossalReel1 Overlays"/>
      <sheetName val="FS1 Colossal Reels1"/>
      <sheetName val="FS1 Colossal Bands1"/>
      <sheetName val="FS1 ColossalReel2 Overlays"/>
      <sheetName val="FS1 Colossal Reels2"/>
      <sheetName val="FS1 Colossal Bands2"/>
      <sheetName val="FS1 ColossalReel3 Overlays"/>
      <sheetName val="FS1 Colossal Reels3"/>
      <sheetName val="FS1 Colossal Bands3"/>
      <sheetName val="FS1 ColossalReel4 Overlays"/>
      <sheetName val="FS1 Colossal Reels4"/>
      <sheetName val="FS1 Colossal Bands4"/>
      <sheetName val="FS1 WildReels Overlays"/>
      <sheetName val="FS1 WalkingWild Reels"/>
      <sheetName val="FS1 WalkingWild Bands"/>
      <sheetName val="FS3 MegaSpin Reels"/>
      <sheetName val="FS3 MegaSpin Bands"/>
      <sheetName val="FS3 CashTopUp"/>
      <sheetName val="OverlayCalculation"/>
      <sheetName val="OverlayCalculation1WL"/>
      <sheetName val="RosellasReturn Maths v1_2_2"/>
    </sheetNames>
    <sheetDataSet>
      <sheetData sheetId="0"/>
      <sheetData sheetId="1"/>
      <sheetData sheetId="2">
        <row r="5">
          <cell r="B5" t="str">
            <v>Base Spin Bands</v>
          </cell>
        </row>
        <row r="6">
          <cell r="B6" t="str">
            <v>Base Bands1</v>
          </cell>
        </row>
        <row r="7">
          <cell r="B7" t="str">
            <v>Base Bands2</v>
          </cell>
        </row>
        <row r="8">
          <cell r="B8" t="str">
            <v>Base Bands3</v>
          </cell>
        </row>
        <row r="9">
          <cell r="B9" t="str">
            <v>Base Bands4</v>
          </cell>
        </row>
        <row r="10">
          <cell r="B10" t="str">
            <v>Base Bands5</v>
          </cell>
        </row>
        <row r="11">
          <cell r="B11" t="str">
            <v>Base Bands6</v>
          </cell>
        </row>
        <row r="12">
          <cell r="B12" t="str">
            <v>Modifier Bands1</v>
          </cell>
        </row>
        <row r="13">
          <cell r="B13" t="str">
            <v>Modifier Bands2</v>
          </cell>
        </row>
        <row r="14">
          <cell r="B14" t="str">
            <v>SuperSpin Bands</v>
          </cell>
        </row>
        <row r="15">
          <cell r="B15" t="str">
            <v>FS1 Bands2</v>
          </cell>
        </row>
        <row r="16">
          <cell r="B16" t="str">
            <v>FS1 ColossalReel ClientBands</v>
          </cell>
        </row>
        <row r="17">
          <cell r="B17" t="str">
            <v>FS1 Colossal Bands1</v>
          </cell>
        </row>
        <row r="18">
          <cell r="B18" t="str">
            <v>FS1 Colossal Bands2</v>
          </cell>
        </row>
        <row r="19">
          <cell r="B19" t="str">
            <v>FS1 Colossal Bands3</v>
          </cell>
        </row>
        <row r="20">
          <cell r="B20" t="str">
            <v>FS1 Colossal Bands4</v>
          </cell>
        </row>
        <row r="21">
          <cell r="B21" t="str">
            <v>FS1 WalkingWild Bands</v>
          </cell>
        </row>
        <row r="22">
          <cell r="B22" t="str">
            <v>FS1 WalkingWild Bands OB</v>
          </cell>
        </row>
        <row r="23">
          <cell r="B23" t="str">
            <v>FS3 MegaSpin Bands</v>
          </cell>
        </row>
      </sheetData>
      <sheetData sheetId="3">
        <row r="5">
          <cell r="B5" t="str">
            <v>OXWilds Overlays</v>
          </cell>
        </row>
        <row r="6">
          <cell r="B6" t="str">
            <v>WinningWilds Overlays</v>
          </cell>
        </row>
        <row r="7">
          <cell r="B7" t="str">
            <v>WinSpin Overlays</v>
          </cell>
        </row>
        <row r="8">
          <cell r="B8" t="str">
            <v>CrystalBall Overlays</v>
          </cell>
        </row>
        <row r="9">
          <cell r="B9" t="str">
            <v>WildReelsFreespin Trig Overlays</v>
          </cell>
        </row>
        <row r="10">
          <cell r="B10" t="str">
            <v>WildReelsFreespin Spin Overlays</v>
          </cell>
        </row>
        <row r="11">
          <cell r="B11" t="str">
            <v>FS1 Magic3 Overlays</v>
          </cell>
        </row>
        <row r="12">
          <cell r="B12" t="str">
            <v>FS1 Roaming2x2 Overlays</v>
          </cell>
        </row>
        <row r="13">
          <cell r="B13" t="str">
            <v>FS1 ColossalReel1 Overlays</v>
          </cell>
        </row>
        <row r="14">
          <cell r="B14" t="str">
            <v>FS1 ColossalReel2 Overlays</v>
          </cell>
        </row>
        <row r="15">
          <cell r="B15" t="str">
            <v>FS1 ColossalReel3 Overlays</v>
          </cell>
        </row>
        <row r="16">
          <cell r="B16" t="str">
            <v>FS1 ColossalReel4 Overlays</v>
          </cell>
        </row>
        <row r="17">
          <cell r="B17" t="str">
            <v>FS1 WildReels Overlays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ldenrockstudios.atlassian.net/wiki/spaces/RPDS/pages/589889684/Remember+Remember+Slot+L1+Specification" TargetMode="External"/><Relationship Id="rId1" Type="http://schemas.openxmlformats.org/officeDocument/2006/relationships/hyperlink" Target="https://goldenrockstudios.atlassian.net/wiki/spaces/RPDS/pages/589889684/Vegas+Slot+L1+Specific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dropbox.com/s/ih88b3ph1ravtp9/Fff%20Ultrabet%20sequence%20preview.m4v?dl=0" TargetMode="External"/><Relationship Id="rId1" Type="http://schemas.openxmlformats.org/officeDocument/2006/relationships/hyperlink" Target="https://www.dropbox.com/s/x6ovfmxotggc47h/Base%20Game%20Ub%20Anticipation%20Lose-1.m4v?dl=0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J99"/>
  <sheetViews>
    <sheetView topLeftCell="A10" workbookViewId="0">
      <selection activeCell="D28" sqref="D28"/>
    </sheetView>
  </sheetViews>
  <sheetFormatPr baseColWidth="10" defaultColWidth="9.1640625" defaultRowHeight="13" x14ac:dyDescent="0.15"/>
  <cols>
    <col min="1" max="1" width="2" style="30" customWidth="1"/>
    <col min="2" max="2" width="10.33203125" style="30" customWidth="1"/>
    <col min="3" max="3" width="10.1640625" style="63" customWidth="1"/>
    <col min="4" max="4" width="15.5" style="30" customWidth="1"/>
    <col min="5" max="5" width="19.5" style="30" customWidth="1"/>
    <col min="6" max="6" width="89" style="30" customWidth="1"/>
    <col min="7" max="7" width="9.1640625" style="30"/>
    <col min="8" max="8" width="46.5" style="30" customWidth="1"/>
    <col min="9" max="9" width="11" style="30" customWidth="1"/>
    <col min="10" max="10" width="11.5" style="30" customWidth="1"/>
    <col min="11" max="16384" width="9.1640625" style="30"/>
  </cols>
  <sheetData>
    <row r="1" spans="2:10" ht="25" x14ac:dyDescent="0.25">
      <c r="B1" s="28" t="s">
        <v>0</v>
      </c>
      <c r="C1" s="29"/>
      <c r="H1" s="31" t="s">
        <v>1</v>
      </c>
    </row>
    <row r="2" spans="2:10" ht="14" thickBot="1" x14ac:dyDescent="0.2">
      <c r="C2" s="29"/>
    </row>
    <row r="3" spans="2:10" ht="26.25" customHeight="1" thickBot="1" x14ac:dyDescent="0.2">
      <c r="B3" s="32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H3" s="34" t="s">
        <v>7</v>
      </c>
      <c r="I3" s="35" t="s">
        <v>2</v>
      </c>
      <c r="J3" s="36" t="s">
        <v>3</v>
      </c>
    </row>
    <row r="4" spans="2:10" ht="12.75" customHeight="1" x14ac:dyDescent="0.15">
      <c r="B4" s="37" t="s">
        <v>8</v>
      </c>
      <c r="C4" s="38">
        <v>44062</v>
      </c>
      <c r="D4" s="39" t="s">
        <v>9</v>
      </c>
      <c r="E4" s="40"/>
      <c r="F4" s="41"/>
      <c r="H4" s="42"/>
      <c r="I4" s="43"/>
      <c r="J4" s="44"/>
    </row>
    <row r="5" spans="2:10" ht="12.75" customHeight="1" x14ac:dyDescent="0.15">
      <c r="B5" s="182" t="s">
        <v>10</v>
      </c>
      <c r="C5" s="183">
        <v>44064</v>
      </c>
      <c r="D5" s="184" t="s">
        <v>9</v>
      </c>
      <c r="E5" s="185"/>
      <c r="F5" s="186" t="s">
        <v>11</v>
      </c>
      <c r="G5" s="190"/>
      <c r="H5" s="191"/>
      <c r="I5" s="192"/>
      <c r="J5" s="193"/>
    </row>
    <row r="6" spans="2:10" ht="12.75" customHeight="1" x14ac:dyDescent="0.15">
      <c r="B6" s="182"/>
      <c r="C6" s="183"/>
      <c r="D6" s="184"/>
      <c r="E6" s="185"/>
      <c r="F6" s="186" t="s">
        <v>12</v>
      </c>
      <c r="G6" s="190"/>
      <c r="H6" s="191" t="s">
        <v>13</v>
      </c>
      <c r="I6" s="192" t="s">
        <v>14</v>
      </c>
      <c r="J6" s="193">
        <v>44064</v>
      </c>
    </row>
    <row r="7" spans="2:10" x14ac:dyDescent="0.15">
      <c r="B7" s="37" t="s">
        <v>15</v>
      </c>
      <c r="C7" s="38">
        <v>44158</v>
      </c>
      <c r="D7" s="39" t="s">
        <v>9</v>
      </c>
      <c r="E7" s="40"/>
      <c r="F7" s="41" t="s">
        <v>16</v>
      </c>
      <c r="H7" s="42"/>
      <c r="I7" s="43"/>
      <c r="J7" s="44"/>
    </row>
    <row r="8" spans="2:10" x14ac:dyDescent="0.15">
      <c r="B8" s="37"/>
      <c r="C8" s="38"/>
      <c r="D8" s="39"/>
      <c r="E8" s="40"/>
      <c r="F8" s="41" t="s">
        <v>17</v>
      </c>
      <c r="H8" s="42"/>
      <c r="I8" s="43"/>
      <c r="J8" s="44"/>
    </row>
    <row r="9" spans="2:10" x14ac:dyDescent="0.15">
      <c r="B9" s="37"/>
      <c r="C9" s="38"/>
      <c r="D9" s="39"/>
      <c r="E9" s="40"/>
      <c r="F9" s="41" t="s">
        <v>18</v>
      </c>
      <c r="H9" s="42"/>
      <c r="I9" s="43"/>
      <c r="J9" s="44"/>
    </row>
    <row r="10" spans="2:10" x14ac:dyDescent="0.15">
      <c r="B10" s="37"/>
      <c r="C10" s="38">
        <v>44160</v>
      </c>
      <c r="D10" s="39" t="s">
        <v>9</v>
      </c>
      <c r="E10" s="40"/>
      <c r="F10" s="41"/>
      <c r="H10" s="42"/>
      <c r="I10" s="43"/>
      <c r="J10" s="44"/>
    </row>
    <row r="11" spans="2:10" x14ac:dyDescent="0.15">
      <c r="B11" s="37"/>
      <c r="C11" s="38"/>
      <c r="D11" s="39"/>
      <c r="E11" s="40"/>
      <c r="F11" s="41" t="s">
        <v>19</v>
      </c>
      <c r="H11" s="42"/>
      <c r="I11" s="43"/>
      <c r="J11" s="44"/>
    </row>
    <row r="12" spans="2:10" x14ac:dyDescent="0.15">
      <c r="B12" s="37"/>
      <c r="C12" s="38"/>
      <c r="D12" s="39"/>
      <c r="E12" s="40"/>
      <c r="F12" s="41" t="s">
        <v>20</v>
      </c>
      <c r="H12" s="42"/>
      <c r="I12" s="43"/>
      <c r="J12" s="44"/>
    </row>
    <row r="13" spans="2:10" x14ac:dyDescent="0.15">
      <c r="B13" s="37"/>
      <c r="C13" s="38"/>
      <c r="D13" s="39"/>
      <c r="E13" s="40"/>
      <c r="F13" s="41" t="s">
        <v>21</v>
      </c>
      <c r="H13" s="42"/>
      <c r="I13" s="43"/>
      <c r="J13" s="44"/>
    </row>
    <row r="14" spans="2:10" x14ac:dyDescent="0.15">
      <c r="B14" s="37"/>
      <c r="C14" s="38"/>
      <c r="D14" s="39"/>
      <c r="E14" s="40"/>
      <c r="F14" s="41" t="s">
        <v>12</v>
      </c>
      <c r="H14" s="42"/>
      <c r="I14" s="43"/>
      <c r="J14" s="44"/>
    </row>
    <row r="15" spans="2:10" x14ac:dyDescent="0.15">
      <c r="B15" s="182" t="s">
        <v>22</v>
      </c>
      <c r="C15" s="183">
        <v>44201</v>
      </c>
      <c r="D15" s="184" t="s">
        <v>9</v>
      </c>
      <c r="E15" s="185"/>
      <c r="F15" s="186" t="s">
        <v>23</v>
      </c>
      <c r="H15" s="191"/>
      <c r="I15" s="192"/>
      <c r="J15" s="193"/>
    </row>
    <row r="16" spans="2:10" x14ac:dyDescent="0.15">
      <c r="B16" s="182"/>
      <c r="C16" s="183">
        <v>44203</v>
      </c>
      <c r="D16" s="184" t="s">
        <v>9</v>
      </c>
      <c r="E16" s="185"/>
      <c r="F16" s="186" t="s">
        <v>24</v>
      </c>
      <c r="H16" s="191"/>
      <c r="I16" s="192"/>
      <c r="J16" s="193"/>
    </row>
    <row r="17" spans="2:10" x14ac:dyDescent="0.15">
      <c r="B17" s="182"/>
      <c r="C17" s="183"/>
      <c r="D17" s="184"/>
      <c r="E17" s="185"/>
      <c r="F17" s="186" t="s">
        <v>25</v>
      </c>
      <c r="H17" s="191"/>
      <c r="I17" s="192"/>
      <c r="J17" s="193"/>
    </row>
    <row r="18" spans="2:10" x14ac:dyDescent="0.15">
      <c r="B18" s="182" t="s">
        <v>26</v>
      </c>
      <c r="C18" s="183">
        <v>44224</v>
      </c>
      <c r="D18" s="184" t="s">
        <v>9</v>
      </c>
      <c r="E18" s="185"/>
      <c r="F18" s="186" t="s">
        <v>27</v>
      </c>
      <c r="H18" s="191"/>
      <c r="I18" s="192"/>
      <c r="J18" s="193"/>
    </row>
    <row r="19" spans="2:10" x14ac:dyDescent="0.15">
      <c r="B19" s="182"/>
      <c r="C19" s="183"/>
      <c r="D19" s="184"/>
      <c r="E19" s="185"/>
      <c r="F19" s="186" t="s">
        <v>28</v>
      </c>
      <c r="H19" s="191"/>
      <c r="I19" s="192"/>
      <c r="J19" s="193"/>
    </row>
    <row r="20" spans="2:10" ht="15" x14ac:dyDescent="0.2">
      <c r="B20" s="182"/>
      <c r="C20" s="183">
        <v>44228</v>
      </c>
      <c r="D20" s="184"/>
      <c r="E20" s="185"/>
      <c r="F20" s="186" t="s">
        <v>18</v>
      </c>
      <c r="H20" s="242" t="s">
        <v>13</v>
      </c>
      <c r="I20" s="192" t="s">
        <v>29</v>
      </c>
      <c r="J20" s="193">
        <v>44228</v>
      </c>
    </row>
    <row r="21" spans="2:10" x14ac:dyDescent="0.15">
      <c r="B21" s="182"/>
      <c r="C21" s="183"/>
      <c r="D21" s="184"/>
      <c r="E21" s="185"/>
      <c r="F21" s="186" t="s">
        <v>12</v>
      </c>
      <c r="H21" s="191" t="s">
        <v>30</v>
      </c>
      <c r="I21" s="192" t="s">
        <v>31</v>
      </c>
      <c r="J21" s="193">
        <v>44228</v>
      </c>
    </row>
    <row r="22" spans="2:10" x14ac:dyDescent="0.15">
      <c r="B22" s="37"/>
      <c r="C22" s="38"/>
      <c r="D22" s="39"/>
      <c r="E22" s="40"/>
      <c r="F22" s="41"/>
      <c r="H22" s="42"/>
      <c r="I22" s="43"/>
      <c r="J22" s="44"/>
    </row>
    <row r="23" spans="2:10" ht="15" x14ac:dyDescent="0.2">
      <c r="B23" s="37" t="s">
        <v>32</v>
      </c>
      <c r="C23" s="38">
        <v>44299</v>
      </c>
      <c r="D23" s="39" t="s">
        <v>33</v>
      </c>
      <c r="E23" s="40"/>
      <c r="F23" s="41" t="s">
        <v>34</v>
      </c>
      <c r="H23" s="244" t="s">
        <v>35</v>
      </c>
      <c r="I23" s="43" t="s">
        <v>36</v>
      </c>
      <c r="J23" s="44">
        <v>44299</v>
      </c>
    </row>
    <row r="24" spans="2:10" x14ac:dyDescent="0.15">
      <c r="B24" s="37"/>
      <c r="C24" s="38"/>
      <c r="D24" s="39"/>
      <c r="E24" s="40"/>
      <c r="F24" s="41"/>
      <c r="H24" s="42"/>
      <c r="I24" s="43"/>
      <c r="J24" s="44"/>
    </row>
    <row r="25" spans="2:10" x14ac:dyDescent="0.15">
      <c r="B25" s="37"/>
      <c r="C25" s="38"/>
      <c r="D25" s="39"/>
      <c r="E25" s="40"/>
      <c r="F25" s="41"/>
      <c r="H25" s="42"/>
      <c r="I25" s="43"/>
      <c r="J25" s="44"/>
    </row>
    <row r="26" spans="2:10" x14ac:dyDescent="0.15">
      <c r="B26" s="37"/>
      <c r="C26" s="38"/>
      <c r="D26" s="39"/>
      <c r="E26" s="40"/>
      <c r="F26" s="41"/>
      <c r="H26" s="42"/>
      <c r="I26" s="43"/>
      <c r="J26" s="44"/>
    </row>
    <row r="27" spans="2:10" x14ac:dyDescent="0.15">
      <c r="B27" s="37"/>
      <c r="C27" s="38"/>
      <c r="D27" s="39"/>
      <c r="E27" s="40"/>
      <c r="F27" s="41"/>
      <c r="H27" s="42"/>
      <c r="I27" s="46"/>
      <c r="J27" s="44"/>
    </row>
    <row r="28" spans="2:10" x14ac:dyDescent="0.15">
      <c r="B28" s="37"/>
      <c r="C28" s="38"/>
      <c r="D28" s="39"/>
      <c r="E28" s="40"/>
      <c r="F28" s="41"/>
      <c r="H28" s="42"/>
      <c r="I28" s="43"/>
      <c r="J28" s="44"/>
    </row>
    <row r="29" spans="2:10" x14ac:dyDescent="0.15">
      <c r="B29" s="37"/>
      <c r="C29" s="38"/>
      <c r="D29" s="39"/>
      <c r="E29" s="40"/>
      <c r="F29" s="41"/>
      <c r="H29" s="42"/>
      <c r="I29" s="43"/>
      <c r="J29" s="44"/>
    </row>
    <row r="30" spans="2:10" x14ac:dyDescent="0.15">
      <c r="B30" s="37"/>
      <c r="C30" s="38"/>
      <c r="D30" s="39"/>
      <c r="E30" s="40"/>
      <c r="F30" s="41"/>
      <c r="H30" s="42"/>
      <c r="I30" s="45"/>
      <c r="J30" s="44"/>
    </row>
    <row r="31" spans="2:10" x14ac:dyDescent="0.15">
      <c r="B31" s="37"/>
      <c r="C31" s="38"/>
      <c r="D31" s="39"/>
      <c r="E31" s="40"/>
      <c r="F31" s="41"/>
      <c r="H31" s="42"/>
      <c r="I31" s="43"/>
      <c r="J31" s="44"/>
    </row>
    <row r="32" spans="2:10" x14ac:dyDescent="0.15">
      <c r="B32" s="37"/>
      <c r="C32" s="38"/>
      <c r="D32" s="39"/>
      <c r="E32" s="40"/>
      <c r="F32" s="41"/>
      <c r="H32" s="42"/>
      <c r="I32" s="43"/>
      <c r="J32" s="44"/>
    </row>
    <row r="33" spans="2:10" x14ac:dyDescent="0.15">
      <c r="B33" s="37"/>
      <c r="C33" s="38"/>
      <c r="D33" s="39"/>
      <c r="E33" s="40"/>
      <c r="F33" s="41"/>
      <c r="H33" s="42"/>
      <c r="I33" s="43"/>
      <c r="J33" s="44"/>
    </row>
    <row r="34" spans="2:10" x14ac:dyDescent="0.15">
      <c r="B34" s="37"/>
      <c r="C34" s="38"/>
      <c r="D34" s="39"/>
      <c r="E34" s="40"/>
      <c r="F34" s="41"/>
      <c r="H34" s="42"/>
      <c r="I34" s="43"/>
      <c r="J34" s="44"/>
    </row>
    <row r="35" spans="2:10" x14ac:dyDescent="0.15">
      <c r="B35" s="37"/>
      <c r="C35" s="38"/>
      <c r="D35" s="39"/>
      <c r="E35" s="40"/>
      <c r="F35" s="41"/>
      <c r="H35" s="42"/>
      <c r="I35" s="43"/>
      <c r="J35" s="44"/>
    </row>
    <row r="36" spans="2:10" x14ac:dyDescent="0.15">
      <c r="B36" s="37"/>
      <c r="C36" s="38"/>
      <c r="D36" s="39"/>
      <c r="E36" s="40"/>
      <c r="F36" s="41"/>
      <c r="H36" s="42"/>
      <c r="I36" s="43"/>
      <c r="J36" s="44"/>
    </row>
    <row r="37" spans="2:10" x14ac:dyDescent="0.15">
      <c r="B37" s="37"/>
      <c r="C37" s="38"/>
      <c r="D37" s="39"/>
      <c r="E37" s="40"/>
      <c r="F37" s="41"/>
      <c r="H37" s="42"/>
      <c r="I37" s="43"/>
      <c r="J37" s="44"/>
    </row>
    <row r="38" spans="2:10" x14ac:dyDescent="0.15">
      <c r="B38" s="37"/>
      <c r="C38" s="38"/>
      <c r="D38" s="39"/>
      <c r="E38" s="40"/>
      <c r="F38" s="41"/>
      <c r="H38" s="42"/>
      <c r="I38" s="43"/>
      <c r="J38" s="44"/>
    </row>
    <row r="39" spans="2:10" x14ac:dyDescent="0.15">
      <c r="B39" s="37"/>
      <c r="C39" s="38"/>
      <c r="D39" s="39"/>
      <c r="E39" s="40"/>
      <c r="F39" s="41"/>
      <c r="H39" s="42"/>
      <c r="I39" s="43"/>
      <c r="J39" s="44"/>
    </row>
    <row r="40" spans="2:10" x14ac:dyDescent="0.15">
      <c r="B40" s="37"/>
      <c r="C40" s="38"/>
      <c r="D40" s="39"/>
      <c r="E40" s="40"/>
      <c r="F40" s="41"/>
      <c r="H40" s="42"/>
      <c r="I40" s="43"/>
      <c r="J40" s="44"/>
    </row>
    <row r="41" spans="2:10" x14ac:dyDescent="0.15">
      <c r="B41" s="37"/>
      <c r="C41" s="38"/>
      <c r="D41" s="39"/>
      <c r="E41" s="40"/>
      <c r="F41" s="41"/>
      <c r="H41" s="42"/>
      <c r="I41" s="43"/>
      <c r="J41" s="44"/>
    </row>
    <row r="42" spans="2:10" x14ac:dyDescent="0.15">
      <c r="B42" s="37"/>
      <c r="C42" s="38"/>
      <c r="D42" s="39"/>
      <c r="E42" s="40"/>
      <c r="F42" s="41"/>
      <c r="H42" s="42"/>
      <c r="I42" s="43"/>
      <c r="J42" s="44"/>
    </row>
    <row r="43" spans="2:10" x14ac:dyDescent="0.15">
      <c r="B43" s="37"/>
      <c r="C43" s="38"/>
      <c r="D43" s="39"/>
      <c r="E43" s="40"/>
      <c r="F43" s="41"/>
      <c r="H43" s="42"/>
      <c r="I43" s="43"/>
      <c r="J43" s="44"/>
    </row>
    <row r="44" spans="2:10" x14ac:dyDescent="0.15">
      <c r="B44" s="37"/>
      <c r="C44" s="38"/>
      <c r="D44" s="39"/>
      <c r="E44" s="40"/>
      <c r="F44" s="41"/>
      <c r="H44" s="42"/>
      <c r="I44" s="43"/>
      <c r="J44" s="44"/>
    </row>
    <row r="45" spans="2:10" x14ac:dyDescent="0.15">
      <c r="B45" s="37"/>
      <c r="C45" s="38"/>
      <c r="D45" s="39"/>
      <c r="E45" s="40"/>
      <c r="F45" s="41"/>
      <c r="H45" s="42"/>
      <c r="I45" s="43"/>
      <c r="J45" s="44"/>
    </row>
    <row r="46" spans="2:10" x14ac:dyDescent="0.15">
      <c r="B46" s="37"/>
      <c r="C46" s="38"/>
      <c r="D46" s="39"/>
      <c r="E46" s="40"/>
      <c r="F46" s="41"/>
      <c r="H46" s="42"/>
      <c r="I46" s="43"/>
      <c r="J46" s="44"/>
    </row>
    <row r="47" spans="2:10" x14ac:dyDescent="0.15">
      <c r="B47" s="37"/>
      <c r="C47" s="38"/>
      <c r="D47" s="39"/>
      <c r="E47" s="40"/>
      <c r="F47" s="41"/>
      <c r="H47" s="42"/>
      <c r="I47" s="43"/>
      <c r="J47" s="44"/>
    </row>
    <row r="48" spans="2:10" x14ac:dyDescent="0.15">
      <c r="B48" s="37"/>
      <c r="C48" s="38"/>
      <c r="D48" s="39"/>
      <c r="E48" s="40"/>
      <c r="F48" s="41"/>
      <c r="H48" s="42"/>
      <c r="I48" s="43"/>
      <c r="J48" s="44"/>
    </row>
    <row r="49" spans="2:10" x14ac:dyDescent="0.15">
      <c r="B49" s="37"/>
      <c r="C49" s="38"/>
      <c r="D49" s="39"/>
      <c r="E49" s="40"/>
      <c r="F49" s="41"/>
      <c r="H49" s="42"/>
      <c r="I49" s="43"/>
      <c r="J49" s="44"/>
    </row>
    <row r="50" spans="2:10" x14ac:dyDescent="0.15">
      <c r="B50" s="37"/>
      <c r="C50" s="38"/>
      <c r="D50" s="39"/>
      <c r="E50" s="40"/>
      <c r="F50" s="41"/>
      <c r="H50" s="42"/>
      <c r="I50" s="43"/>
      <c r="J50" s="44"/>
    </row>
    <row r="51" spans="2:10" x14ac:dyDescent="0.15">
      <c r="B51" s="37"/>
      <c r="C51" s="38"/>
      <c r="D51" s="39"/>
      <c r="E51" s="40"/>
      <c r="F51" s="41"/>
      <c r="H51" s="42"/>
      <c r="I51" s="43"/>
      <c r="J51" s="44"/>
    </row>
    <row r="52" spans="2:10" x14ac:dyDescent="0.15">
      <c r="B52" s="37"/>
      <c r="C52" s="38"/>
      <c r="D52" s="39"/>
      <c r="E52" s="40"/>
      <c r="F52" s="41"/>
      <c r="H52" s="42"/>
      <c r="I52" s="43"/>
      <c r="J52" s="44"/>
    </row>
    <row r="53" spans="2:10" x14ac:dyDescent="0.15">
      <c r="B53" s="37"/>
      <c r="C53" s="38"/>
      <c r="D53" s="39"/>
      <c r="E53" s="40"/>
      <c r="F53" s="41"/>
      <c r="H53" s="42"/>
      <c r="I53" s="43"/>
      <c r="J53" s="44"/>
    </row>
    <row r="54" spans="2:10" x14ac:dyDescent="0.15">
      <c r="B54" s="37"/>
      <c r="C54" s="38"/>
      <c r="D54" s="39"/>
      <c r="E54" s="40"/>
      <c r="F54" s="41"/>
      <c r="H54" s="42"/>
      <c r="I54" s="43"/>
      <c r="J54" s="44"/>
    </row>
    <row r="55" spans="2:10" x14ac:dyDescent="0.15">
      <c r="B55" s="37"/>
      <c r="C55" s="38"/>
      <c r="D55" s="39"/>
      <c r="E55" s="40"/>
      <c r="F55" s="41"/>
      <c r="H55" s="42"/>
      <c r="I55" s="43"/>
      <c r="J55" s="44"/>
    </row>
    <row r="56" spans="2:10" x14ac:dyDescent="0.15">
      <c r="B56" s="37"/>
      <c r="C56" s="38"/>
      <c r="D56" s="39"/>
      <c r="E56" s="40"/>
      <c r="F56" s="41"/>
      <c r="H56" s="42"/>
      <c r="I56" s="43"/>
      <c r="J56" s="44"/>
    </row>
    <row r="57" spans="2:10" x14ac:dyDescent="0.15">
      <c r="B57" s="37"/>
      <c r="C57" s="38"/>
      <c r="D57" s="39"/>
      <c r="E57" s="40"/>
      <c r="F57" s="41"/>
      <c r="H57" s="42"/>
      <c r="I57" s="43"/>
      <c r="J57" s="44"/>
    </row>
    <row r="58" spans="2:10" x14ac:dyDescent="0.15">
      <c r="B58" s="37"/>
      <c r="C58" s="38"/>
      <c r="D58" s="39"/>
      <c r="E58" s="40"/>
      <c r="F58" s="41"/>
      <c r="H58" s="42"/>
      <c r="I58" s="43"/>
      <c r="J58" s="44"/>
    </row>
    <row r="59" spans="2:10" x14ac:dyDescent="0.15">
      <c r="B59" s="37"/>
      <c r="C59" s="38"/>
      <c r="D59" s="39"/>
      <c r="E59" s="40"/>
      <c r="F59" s="41"/>
      <c r="H59" s="42"/>
      <c r="I59" s="43"/>
      <c r="J59" s="44"/>
    </row>
    <row r="60" spans="2:10" x14ac:dyDescent="0.15">
      <c r="B60" s="37"/>
      <c r="C60" s="38"/>
      <c r="D60" s="39"/>
      <c r="E60" s="40"/>
      <c r="F60" s="41"/>
      <c r="H60" s="42"/>
      <c r="I60" s="43"/>
      <c r="J60" s="44"/>
    </row>
    <row r="61" spans="2:10" x14ac:dyDescent="0.15">
      <c r="B61" s="37"/>
      <c r="C61" s="38"/>
      <c r="D61" s="39"/>
      <c r="E61" s="40"/>
      <c r="F61" s="41"/>
      <c r="H61" s="42"/>
      <c r="I61" s="43"/>
      <c r="J61" s="44"/>
    </row>
    <row r="62" spans="2:10" x14ac:dyDescent="0.15">
      <c r="B62" s="37"/>
      <c r="C62" s="38"/>
      <c r="D62" s="39"/>
      <c r="E62" s="40"/>
      <c r="F62" s="41"/>
      <c r="H62" s="42"/>
      <c r="I62" s="43"/>
      <c r="J62" s="44"/>
    </row>
    <row r="63" spans="2:10" x14ac:dyDescent="0.15">
      <c r="B63" s="37"/>
      <c r="C63" s="38"/>
      <c r="D63" s="39"/>
      <c r="E63" s="40"/>
      <c r="F63" s="41"/>
      <c r="H63" s="42"/>
      <c r="I63" s="43"/>
      <c r="J63" s="44"/>
    </row>
    <row r="64" spans="2:10" x14ac:dyDescent="0.15">
      <c r="B64" s="37"/>
      <c r="C64" s="38"/>
      <c r="D64" s="39"/>
      <c r="E64" s="40"/>
      <c r="F64" s="41"/>
      <c r="H64" s="42"/>
      <c r="I64" s="43"/>
      <c r="J64" s="44"/>
    </row>
    <row r="65" spans="2:10" x14ac:dyDescent="0.15">
      <c r="B65" s="37"/>
      <c r="C65" s="38"/>
      <c r="D65" s="39"/>
      <c r="E65" s="40"/>
      <c r="F65" s="41"/>
      <c r="H65" s="42"/>
      <c r="I65" s="43"/>
      <c r="J65" s="44"/>
    </row>
    <row r="66" spans="2:10" x14ac:dyDescent="0.15">
      <c r="B66" s="37"/>
      <c r="C66" s="38"/>
      <c r="D66" s="39"/>
      <c r="E66" s="40"/>
      <c r="F66" s="41"/>
      <c r="H66" s="42"/>
      <c r="I66" s="43"/>
      <c r="J66" s="44"/>
    </row>
    <row r="67" spans="2:10" x14ac:dyDescent="0.15">
      <c r="B67" s="37"/>
      <c r="C67" s="38"/>
      <c r="D67" s="39"/>
      <c r="E67" s="40"/>
      <c r="F67" s="41"/>
      <c r="H67" s="42"/>
      <c r="I67" s="43"/>
      <c r="J67" s="44"/>
    </row>
    <row r="68" spans="2:10" x14ac:dyDescent="0.15">
      <c r="B68" s="37"/>
      <c r="C68" s="38"/>
      <c r="D68" s="39"/>
      <c r="E68" s="40"/>
      <c r="F68" s="41"/>
      <c r="H68" s="42"/>
      <c r="I68" s="43"/>
      <c r="J68" s="44"/>
    </row>
    <row r="69" spans="2:10" x14ac:dyDescent="0.15">
      <c r="B69" s="37"/>
      <c r="C69" s="38"/>
      <c r="D69" s="39"/>
      <c r="E69" s="40"/>
      <c r="F69" s="41"/>
      <c r="H69" s="42"/>
      <c r="I69" s="43"/>
      <c r="J69" s="44"/>
    </row>
    <row r="70" spans="2:10" x14ac:dyDescent="0.15">
      <c r="B70" s="47"/>
      <c r="C70" s="48"/>
      <c r="D70" s="49"/>
      <c r="E70" s="50"/>
      <c r="F70" s="51"/>
      <c r="H70" s="52"/>
      <c r="I70" s="53"/>
      <c r="J70" s="54"/>
    </row>
    <row r="71" spans="2:10" x14ac:dyDescent="0.15">
      <c r="B71" s="47"/>
      <c r="C71" s="48"/>
      <c r="D71" s="49"/>
      <c r="E71" s="50"/>
      <c r="F71" s="51"/>
      <c r="H71" s="52"/>
      <c r="I71" s="53"/>
      <c r="J71" s="54"/>
    </row>
    <row r="72" spans="2:10" x14ac:dyDescent="0.15">
      <c r="B72" s="47"/>
      <c r="C72" s="48"/>
      <c r="D72" s="49"/>
      <c r="E72" s="50"/>
      <c r="F72" s="51"/>
      <c r="H72" s="52"/>
      <c r="I72" s="53"/>
      <c r="J72" s="54"/>
    </row>
    <row r="73" spans="2:10" x14ac:dyDescent="0.15">
      <c r="B73" s="47"/>
      <c r="C73" s="48"/>
      <c r="D73" s="49"/>
      <c r="E73" s="50"/>
      <c r="F73" s="51"/>
      <c r="H73" s="52"/>
      <c r="I73" s="53"/>
      <c r="J73" s="54"/>
    </row>
    <row r="74" spans="2:10" x14ac:dyDescent="0.15">
      <c r="B74" s="47"/>
      <c r="C74" s="48"/>
      <c r="D74" s="49"/>
      <c r="E74" s="50"/>
      <c r="F74" s="51"/>
      <c r="H74" s="52"/>
      <c r="I74" s="53"/>
      <c r="J74" s="54"/>
    </row>
    <row r="75" spans="2:10" x14ac:dyDescent="0.15">
      <c r="B75" s="47"/>
      <c r="C75" s="48"/>
      <c r="D75" s="49"/>
      <c r="E75" s="50"/>
      <c r="F75" s="51"/>
      <c r="H75" s="52"/>
      <c r="I75" s="53"/>
      <c r="J75" s="54"/>
    </row>
    <row r="76" spans="2:10" x14ac:dyDescent="0.15">
      <c r="B76" s="47"/>
      <c r="C76" s="48"/>
      <c r="D76" s="49"/>
      <c r="E76" s="50"/>
      <c r="F76" s="51"/>
      <c r="H76" s="52"/>
      <c r="I76" s="53"/>
      <c r="J76" s="54"/>
    </row>
    <row r="77" spans="2:10" x14ac:dyDescent="0.15">
      <c r="B77" s="47"/>
      <c r="C77" s="48"/>
      <c r="D77" s="49"/>
      <c r="E77" s="50"/>
      <c r="F77" s="51"/>
      <c r="H77" s="52"/>
      <c r="I77" s="53"/>
      <c r="J77" s="54"/>
    </row>
    <row r="78" spans="2:10" x14ac:dyDescent="0.15">
      <c r="B78" s="47"/>
      <c r="C78" s="48"/>
      <c r="D78" s="49"/>
      <c r="E78" s="50"/>
      <c r="F78" s="51"/>
      <c r="H78" s="52"/>
      <c r="I78" s="53"/>
      <c r="J78" s="54"/>
    </row>
    <row r="79" spans="2:10" x14ac:dyDescent="0.15">
      <c r="B79" s="47"/>
      <c r="C79" s="48"/>
      <c r="D79" s="49"/>
      <c r="E79" s="50"/>
      <c r="F79" s="51"/>
      <c r="H79" s="52"/>
      <c r="I79" s="53"/>
      <c r="J79" s="54"/>
    </row>
    <row r="80" spans="2:10" x14ac:dyDescent="0.15">
      <c r="B80" s="47"/>
      <c r="C80" s="48"/>
      <c r="D80" s="49"/>
      <c r="E80" s="50"/>
      <c r="F80" s="51"/>
      <c r="H80" s="52"/>
      <c r="I80" s="53"/>
      <c r="J80" s="54"/>
    </row>
    <row r="81" spans="2:10" x14ac:dyDescent="0.15">
      <c r="B81" s="47"/>
      <c r="C81" s="48"/>
      <c r="D81" s="49"/>
      <c r="E81" s="50"/>
      <c r="F81" s="51"/>
      <c r="H81" s="52"/>
      <c r="I81" s="53"/>
      <c r="J81" s="54"/>
    </row>
    <row r="82" spans="2:10" x14ac:dyDescent="0.15">
      <c r="B82" s="47"/>
      <c r="C82" s="48"/>
      <c r="D82" s="49"/>
      <c r="E82" s="50"/>
      <c r="F82" s="51"/>
      <c r="H82" s="52"/>
      <c r="I82" s="53"/>
      <c r="J82" s="54"/>
    </row>
    <row r="83" spans="2:10" x14ac:dyDescent="0.15">
      <c r="B83" s="47"/>
      <c r="C83" s="48"/>
      <c r="D83" s="49"/>
      <c r="E83" s="50"/>
      <c r="F83" s="51"/>
      <c r="H83" s="52"/>
      <c r="I83" s="53"/>
      <c r="J83" s="54"/>
    </row>
    <row r="84" spans="2:10" x14ac:dyDescent="0.15">
      <c r="B84" s="47"/>
      <c r="C84" s="48"/>
      <c r="D84" s="49"/>
      <c r="E84" s="50"/>
      <c r="F84" s="51"/>
      <c r="H84" s="52"/>
      <c r="I84" s="53"/>
      <c r="J84" s="54"/>
    </row>
    <row r="85" spans="2:10" x14ac:dyDescent="0.15">
      <c r="B85" s="47"/>
      <c r="C85" s="48"/>
      <c r="D85" s="49"/>
      <c r="E85" s="50"/>
      <c r="F85" s="51"/>
      <c r="H85" s="52"/>
      <c r="I85" s="53"/>
      <c r="J85" s="54"/>
    </row>
    <row r="86" spans="2:10" x14ac:dyDescent="0.15">
      <c r="B86" s="47"/>
      <c r="C86" s="48"/>
      <c r="D86" s="49"/>
      <c r="E86" s="50"/>
      <c r="F86" s="51"/>
      <c r="H86" s="52"/>
      <c r="I86" s="53"/>
      <c r="J86" s="54"/>
    </row>
    <row r="87" spans="2:10" x14ac:dyDescent="0.15">
      <c r="B87" s="47"/>
      <c r="C87" s="48"/>
      <c r="D87" s="49"/>
      <c r="E87" s="50"/>
      <c r="F87" s="51"/>
      <c r="H87" s="52"/>
      <c r="I87" s="53"/>
      <c r="J87" s="54"/>
    </row>
    <row r="88" spans="2:10" x14ac:dyDescent="0.15">
      <c r="B88" s="47"/>
      <c r="C88" s="48"/>
      <c r="D88" s="49"/>
      <c r="E88" s="50"/>
      <c r="F88" s="51"/>
      <c r="H88" s="52"/>
      <c r="I88" s="53"/>
      <c r="J88" s="54"/>
    </row>
    <row r="89" spans="2:10" x14ac:dyDescent="0.15">
      <c r="B89" s="47"/>
      <c r="C89" s="48"/>
      <c r="D89" s="49"/>
      <c r="E89" s="50"/>
      <c r="F89" s="51"/>
      <c r="H89" s="52"/>
      <c r="I89" s="53"/>
      <c r="J89" s="54"/>
    </row>
    <row r="90" spans="2:10" x14ac:dyDescent="0.15">
      <c r="B90" s="47"/>
      <c r="C90" s="48"/>
      <c r="D90" s="49"/>
      <c r="E90" s="50"/>
      <c r="F90" s="51"/>
      <c r="H90" s="52"/>
      <c r="I90" s="53"/>
      <c r="J90" s="54"/>
    </row>
    <row r="91" spans="2:10" x14ac:dyDescent="0.15">
      <c r="B91" s="47"/>
      <c r="C91" s="48"/>
      <c r="D91" s="49"/>
      <c r="E91" s="50"/>
      <c r="F91" s="51"/>
      <c r="H91" s="52"/>
      <c r="I91" s="53"/>
      <c r="J91" s="54"/>
    </row>
    <row r="92" spans="2:10" x14ac:dyDescent="0.15">
      <c r="B92" s="47"/>
      <c r="C92" s="48"/>
      <c r="D92" s="49"/>
      <c r="E92" s="50"/>
      <c r="F92" s="51"/>
      <c r="H92" s="52"/>
      <c r="I92" s="53"/>
      <c r="J92" s="54"/>
    </row>
    <row r="93" spans="2:10" x14ac:dyDescent="0.15">
      <c r="B93" s="47"/>
      <c r="C93" s="48"/>
      <c r="D93" s="49"/>
      <c r="E93" s="50"/>
      <c r="F93" s="51"/>
      <c r="H93" s="52"/>
      <c r="I93" s="53"/>
      <c r="J93" s="54"/>
    </row>
    <row r="94" spans="2:10" x14ac:dyDescent="0.15">
      <c r="B94" s="47"/>
      <c r="C94" s="48"/>
      <c r="D94" s="49"/>
      <c r="E94" s="50"/>
      <c r="F94" s="51"/>
      <c r="H94" s="52"/>
      <c r="I94" s="53"/>
      <c r="J94" s="54"/>
    </row>
    <row r="95" spans="2:10" x14ac:dyDescent="0.15">
      <c r="B95" s="47"/>
      <c r="C95" s="48"/>
      <c r="D95" s="49"/>
      <c r="E95" s="50"/>
      <c r="F95" s="51"/>
      <c r="H95" s="52"/>
      <c r="I95" s="53"/>
      <c r="J95" s="54"/>
    </row>
    <row r="96" spans="2:10" x14ac:dyDescent="0.15">
      <c r="B96" s="47"/>
      <c r="C96" s="48"/>
      <c r="D96" s="49"/>
      <c r="E96" s="50"/>
      <c r="F96" s="51"/>
      <c r="H96" s="52"/>
      <c r="I96" s="53"/>
      <c r="J96" s="54"/>
    </row>
    <row r="97" spans="2:10" x14ac:dyDescent="0.15">
      <c r="B97" s="47"/>
      <c r="C97" s="48"/>
      <c r="D97" s="49"/>
      <c r="E97" s="50"/>
      <c r="F97" s="51"/>
      <c r="H97" s="52"/>
      <c r="I97" s="53"/>
      <c r="J97" s="54"/>
    </row>
    <row r="98" spans="2:10" x14ac:dyDescent="0.15">
      <c r="B98" s="47"/>
      <c r="C98" s="48"/>
      <c r="D98" s="49"/>
      <c r="E98" s="50"/>
      <c r="F98" s="51"/>
      <c r="H98" s="52"/>
      <c r="I98" s="53"/>
      <c r="J98" s="54"/>
    </row>
    <row r="99" spans="2:10" ht="14" thickBot="1" x14ac:dyDescent="0.2">
      <c r="B99" s="55"/>
      <c r="C99" s="56"/>
      <c r="D99" s="57"/>
      <c r="E99" s="58"/>
      <c r="F99" s="59"/>
      <c r="H99" s="60"/>
      <c r="I99" s="61"/>
      <c r="J99" s="62"/>
    </row>
  </sheetData>
  <hyperlinks>
    <hyperlink ref="H20" r:id="rId1" xr:uid="{00000000-0004-0000-0000-000000000000}"/>
    <hyperlink ref="H23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rgb="FF7030A0"/>
  </sheetPr>
  <dimension ref="B2:O32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3.83203125" customWidth="1"/>
    <col min="2" max="2" width="13.83203125" customWidth="1"/>
    <col min="3" max="5" width="8.1640625" customWidth="1"/>
    <col min="6" max="6" width="4.83203125" customWidth="1"/>
    <col min="7" max="7" width="13.83203125" customWidth="1"/>
    <col min="8" max="10" width="8.1640625" customWidth="1"/>
    <col min="11" max="11" width="4.83203125" customWidth="1"/>
    <col min="12" max="12" width="13.83203125" customWidth="1"/>
    <col min="13" max="14" width="10.6640625" customWidth="1"/>
    <col min="15" max="15" width="11.1640625" customWidth="1"/>
    <col min="18" max="18" width="24.83203125" customWidth="1"/>
    <col min="19" max="21" width="8.1640625" customWidth="1"/>
  </cols>
  <sheetData>
    <row r="2" spans="2:15" x14ac:dyDescent="0.2">
      <c r="B2" s="26" t="s">
        <v>37</v>
      </c>
      <c r="C2" t="str">
        <f>_xlfn.CONCAT("Results from ",Sheet1!B5/1000000," million game simulations")</f>
        <v>Results from 200 million game simulations</v>
      </c>
    </row>
    <row r="4" spans="2:15" x14ac:dyDescent="0.2">
      <c r="H4" s="246" t="s">
        <v>39</v>
      </c>
      <c r="I4" s="246" t="s">
        <v>40</v>
      </c>
    </row>
    <row r="5" spans="2:15" x14ac:dyDescent="0.2">
      <c r="G5" s="161" t="s">
        <v>37</v>
      </c>
      <c r="H5" s="155">
        <f>C11+H11+M11</f>
        <v>0.9688604624035394</v>
      </c>
      <c r="I5" s="19">
        <v>11.23</v>
      </c>
    </row>
    <row r="6" spans="2:15" x14ac:dyDescent="0.2">
      <c r="H6" s="162"/>
      <c r="I6" s="163"/>
    </row>
    <row r="10" spans="2:15" x14ac:dyDescent="0.2">
      <c r="C10" s="246" t="s">
        <v>39</v>
      </c>
      <c r="D10" s="246" t="s">
        <v>43</v>
      </c>
      <c r="E10" s="164" t="s">
        <v>41</v>
      </c>
      <c r="H10" s="246" t="s">
        <v>39</v>
      </c>
      <c r="I10" s="246" t="s">
        <v>43</v>
      </c>
      <c r="J10" s="246" t="s">
        <v>42</v>
      </c>
      <c r="M10" s="246" t="s">
        <v>39</v>
      </c>
      <c r="N10" s="246" t="s">
        <v>43</v>
      </c>
      <c r="O10" s="164" t="s">
        <v>41</v>
      </c>
    </row>
    <row r="11" spans="2:15" x14ac:dyDescent="0.2">
      <c r="B11" s="159" t="s">
        <v>44</v>
      </c>
      <c r="C11" s="122">
        <f>E11/D11</f>
        <v>0.25281824054773416</v>
      </c>
      <c r="D11" s="102">
        <f>BaseGame!R49</f>
        <v>391.07937696976478</v>
      </c>
      <c r="E11" s="102">
        <v>98.872</v>
      </c>
      <c r="G11" s="158" t="s">
        <v>45</v>
      </c>
      <c r="H11" s="155">
        <f>SUM(H16:H18)</f>
        <v>0.57003618408205803</v>
      </c>
      <c r="I11" s="19">
        <f>1/J11</f>
        <v>3.4023028521144218</v>
      </c>
      <c r="J11" s="122">
        <f>SUM(J16:J18)</f>
        <v>0.29391857323298898</v>
      </c>
      <c r="L11" s="157" t="s">
        <v>46</v>
      </c>
      <c r="M11" s="122">
        <f>O11/N11</f>
        <v>0.14600603777374721</v>
      </c>
      <c r="N11" s="102">
        <f>'C1 payout'!C24</f>
        <v>314.80314311765835</v>
      </c>
      <c r="O11" s="102">
        <v>45.963159605331171</v>
      </c>
    </row>
    <row r="13" spans="2:15" x14ac:dyDescent="0.2">
      <c r="N13" s="275" t="s">
        <v>571</v>
      </c>
      <c r="O13" s="275" t="s">
        <v>572</v>
      </c>
    </row>
    <row r="14" spans="2:15" x14ac:dyDescent="0.2">
      <c r="M14" s="102" t="s">
        <v>568</v>
      </c>
      <c r="N14" s="275">
        <f>'C1 payout'!C21</f>
        <v>327.11645921194321</v>
      </c>
      <c r="O14" s="276">
        <f>1/N14/(1/N$11)*100</f>
        <v>96.235800508495089</v>
      </c>
    </row>
    <row r="15" spans="2:15" x14ac:dyDescent="0.2">
      <c r="H15" s="246" t="s">
        <v>39</v>
      </c>
      <c r="I15" s="246" t="s">
        <v>43</v>
      </c>
      <c r="J15" s="246" t="s">
        <v>42</v>
      </c>
      <c r="M15" s="102" t="s">
        <v>569</v>
      </c>
      <c r="N15" s="275">
        <f>'C1 payout'!C22</f>
        <v>8492.5322794584608</v>
      </c>
      <c r="O15" s="276">
        <f>1/N15/(1/N$11)*100</f>
        <v>3.7068230388608217</v>
      </c>
    </row>
    <row r="16" spans="2:15" x14ac:dyDescent="0.2">
      <c r="G16" s="158" t="s">
        <v>48</v>
      </c>
      <c r="H16" s="122">
        <f>Sheet1!B11/100</f>
        <v>0.26585999999999999</v>
      </c>
      <c r="I16" s="102">
        <f t="shared" ref="I16:I18" si="0">1/J16</f>
        <v>4.1438753522294052</v>
      </c>
      <c r="J16" s="155">
        <f>Sheet1!B12/100</f>
        <v>0.24132000000000001</v>
      </c>
      <c r="M16" s="102" t="s">
        <v>570</v>
      </c>
      <c r="N16" s="275">
        <f>'C1 payout'!C23</f>
        <v>548662.61089787481</v>
      </c>
      <c r="O16" s="276">
        <f>1/N16/(1/N$11)*100</f>
        <v>5.7376452644092087E-2</v>
      </c>
    </row>
    <row r="17" spans="7:10" x14ac:dyDescent="0.2">
      <c r="G17" s="158" t="s">
        <v>49</v>
      </c>
      <c r="H17" s="122">
        <f>'P1 payout'!D21/100</f>
        <v>0.1454447153757156</v>
      </c>
      <c r="I17" s="102">
        <f t="shared" si="0"/>
        <v>78.803402598236687</v>
      </c>
      <c r="J17" s="122">
        <f>'P1 payout'!B21</f>
        <v>1.2689807381773843E-2</v>
      </c>
    </row>
    <row r="18" spans="7:10" x14ac:dyDescent="0.2">
      <c r="G18" s="156" t="s">
        <v>50</v>
      </c>
      <c r="H18" s="122">
        <f>'C1 payout'!D20/100</f>
        <v>0.15873146870634242</v>
      </c>
      <c r="I18" s="102">
        <f t="shared" si="0"/>
        <v>25.057151697652721</v>
      </c>
      <c r="J18" s="122">
        <f>'C1 payout'!B20</f>
        <v>3.9908765851215125E-2</v>
      </c>
    </row>
    <row r="22" spans="7:10" x14ac:dyDescent="0.2">
      <c r="G22" s="70" t="s">
        <v>51</v>
      </c>
      <c r="H22" s="246" t="s">
        <v>43</v>
      </c>
      <c r="I22" s="246" t="s">
        <v>42</v>
      </c>
    </row>
    <row r="23" spans="7:10" x14ac:dyDescent="0.2">
      <c r="G23" s="160" t="s">
        <v>44</v>
      </c>
      <c r="H23" s="102">
        <f>$D$11</f>
        <v>391.07937696976478</v>
      </c>
      <c r="I23" s="122">
        <f>1/H23</f>
        <v>2.5570256548642098E-3</v>
      </c>
      <c r="J23" s="84"/>
    </row>
    <row r="24" spans="7:10" x14ac:dyDescent="0.2">
      <c r="G24" s="160" t="s">
        <v>46</v>
      </c>
      <c r="H24" s="102">
        <f>$N$11</f>
        <v>314.80314311765835</v>
      </c>
      <c r="I24" s="122">
        <f>1/H24</f>
        <v>3.1765883596220888E-3</v>
      </c>
    </row>
    <row r="25" spans="7:10" x14ac:dyDescent="0.2">
      <c r="G25" s="165" t="s">
        <v>52</v>
      </c>
      <c r="H25" s="167">
        <f>1/I25</f>
        <v>174.41006622933523</v>
      </c>
      <c r="I25" s="166">
        <f>SUM(I23:I24)</f>
        <v>5.733614014486299E-3</v>
      </c>
    </row>
    <row r="28" spans="7:10" x14ac:dyDescent="0.2">
      <c r="G28" s="70" t="s">
        <v>53</v>
      </c>
      <c r="H28" s="246" t="s">
        <v>43</v>
      </c>
      <c r="I28" s="246" t="s">
        <v>42</v>
      </c>
    </row>
    <row r="29" spans="7:10" x14ac:dyDescent="0.2">
      <c r="G29" s="160" t="s">
        <v>49</v>
      </c>
      <c r="H29" s="105">
        <f>$I$17</f>
        <v>78.803402598236687</v>
      </c>
      <c r="I29" s="122">
        <f>1/H29</f>
        <v>1.2689807381773844E-2</v>
      </c>
    </row>
    <row r="30" spans="7:10" x14ac:dyDescent="0.2">
      <c r="G30" s="160" t="s">
        <v>44</v>
      </c>
      <c r="H30" s="102">
        <f>$D$11</f>
        <v>391.07937696976478</v>
      </c>
      <c r="I30" s="122">
        <f>1/H30</f>
        <v>2.5570256548642098E-3</v>
      </c>
    </row>
    <row r="31" spans="7:10" x14ac:dyDescent="0.2">
      <c r="G31" s="160" t="s">
        <v>46</v>
      </c>
      <c r="H31" s="102">
        <f>$N$11</f>
        <v>314.80314311765835</v>
      </c>
      <c r="I31" s="122">
        <f>1/H31</f>
        <v>3.1765883596220888E-3</v>
      </c>
    </row>
    <row r="32" spans="7:10" x14ac:dyDescent="0.2">
      <c r="G32" s="165" t="s">
        <v>52</v>
      </c>
      <c r="H32" s="167">
        <f>1/I32</f>
        <v>54.278734578746302</v>
      </c>
      <c r="I32" s="166">
        <f>SUM(I29:I31)</f>
        <v>1.8423421396260145E-2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A60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0.1640625" customWidth="1"/>
    <col min="4" max="4" width="10.1640625" customWidth="1"/>
    <col min="9" max="19" width="6" customWidth="1"/>
    <col min="20" max="20" width="14" customWidth="1"/>
    <col min="22" max="26" width="6" customWidth="1"/>
    <col min="27" max="27" width="14" customWidth="1"/>
  </cols>
  <sheetData>
    <row r="2" spans="1:27" x14ac:dyDescent="0.2">
      <c r="B2" s="249" t="s">
        <v>119</v>
      </c>
      <c r="I2" s="249" t="str">
        <f>B5</f>
        <v>R1</v>
      </c>
      <c r="J2" s="249" t="str">
        <f>C5</f>
        <v>R2</v>
      </c>
      <c r="K2" s="249" t="str">
        <f>D5</f>
        <v>R3</v>
      </c>
      <c r="L2" s="249" t="str">
        <f>E5</f>
        <v>R4</v>
      </c>
      <c r="M2" s="249" t="str">
        <f>F5</f>
        <v>R5</v>
      </c>
      <c r="N2" s="249" t="s">
        <v>473</v>
      </c>
      <c r="O2" s="249" t="str">
        <f>"P("&amp;I2&amp;")"</f>
        <v>P(R1)</v>
      </c>
      <c r="P2" s="249" t="str">
        <f t="shared" ref="P2:S2" si="0">"P("&amp;J2&amp;")"</f>
        <v>P(R2)</v>
      </c>
      <c r="Q2" s="249" t="str">
        <f t="shared" si="0"/>
        <v>P(R3)</v>
      </c>
      <c r="R2" s="249" t="str">
        <f t="shared" si="0"/>
        <v>P(R4)</v>
      </c>
      <c r="S2" s="249" t="str">
        <f t="shared" si="0"/>
        <v>P(R5)</v>
      </c>
      <c r="T2" s="249" t="s">
        <v>474</v>
      </c>
      <c r="V2" s="249" t="str">
        <f>"P("&amp;I2&amp;")"</f>
        <v>P(R1)</v>
      </c>
      <c r="W2" s="249" t="str">
        <f t="shared" ref="W2:Z2" si="1">"P("&amp;J2&amp;")"</f>
        <v>P(R2)</v>
      </c>
      <c r="X2" s="249" t="str">
        <f t="shared" si="1"/>
        <v>P(R3)</v>
      </c>
      <c r="Y2" s="249" t="str">
        <f t="shared" si="1"/>
        <v>P(R4)</v>
      </c>
      <c r="Z2" s="249" t="str">
        <f t="shared" si="1"/>
        <v>P(R5)</v>
      </c>
      <c r="AA2" s="249" t="s">
        <v>474</v>
      </c>
    </row>
    <row r="3" spans="1:27" x14ac:dyDescent="0.2">
      <c r="B3" s="249" t="s">
        <v>475</v>
      </c>
      <c r="C3">
        <v>3</v>
      </c>
      <c r="I3">
        <v>0</v>
      </c>
      <c r="J3">
        <v>0</v>
      </c>
      <c r="K3">
        <v>0</v>
      </c>
      <c r="L3">
        <v>0</v>
      </c>
      <c r="M3">
        <v>0</v>
      </c>
      <c r="N3" s="250">
        <f>SUM(I3:M3)</f>
        <v>0</v>
      </c>
      <c r="O3" s="251">
        <f t="shared" ref="O3:O34" si="2">I3*B$8+(1-I3)*B$9</f>
        <v>0.90526315789473688</v>
      </c>
      <c r="P3" s="251">
        <f t="shared" ref="P3:P34" si="3">J3*C$8+(1-J3)*C$9</f>
        <v>0.93548387096774199</v>
      </c>
      <c r="Q3" s="251">
        <f t="shared" ref="Q3:Q34" si="4">K3*D$8+(1-K3)*D$9</f>
        <v>0.90816326530612246</v>
      </c>
      <c r="R3" s="251">
        <f t="shared" ref="R3:R34" si="5">L3*E$8+(1-L3)*E$9</f>
        <v>0.92941176470588238</v>
      </c>
      <c r="S3" s="251">
        <f t="shared" ref="S3:S34" si="6">M3*F$8+(1-M3)*F$9</f>
        <v>0.92941176470588238</v>
      </c>
      <c r="T3" s="250">
        <f>PRODUCT(O3:S3)</f>
        <v>0.66434154494715103</v>
      </c>
      <c r="V3" s="251">
        <f>I3*B$14+(1-I3)*B$15</f>
        <v>0.93617021276595747</v>
      </c>
      <c r="W3" s="251">
        <f t="shared" ref="W3:Z18" si="7">J3*C$14+(1-J3)*C$15</f>
        <v>0.93814432989690721</v>
      </c>
      <c r="X3" s="251">
        <f t="shared" si="7"/>
        <v>0.93939393939393945</v>
      </c>
      <c r="Y3" s="251">
        <f t="shared" si="7"/>
        <v>0.93181818181818188</v>
      </c>
      <c r="Z3" s="251">
        <f t="shared" si="7"/>
        <v>0.93333333333333335</v>
      </c>
      <c r="AA3" s="250">
        <f>PRODUCT(V3:Z3)</f>
        <v>0.71753020443522753</v>
      </c>
    </row>
    <row r="4" spans="1:27" x14ac:dyDescent="0.2">
      <c r="G4" s="249" t="s">
        <v>113</v>
      </c>
      <c r="I4">
        <f t="shared" ref="I4:K18" si="8">I3</f>
        <v>0</v>
      </c>
      <c r="J4">
        <f t="shared" si="8"/>
        <v>0</v>
      </c>
      <c r="K4">
        <f t="shared" si="8"/>
        <v>0</v>
      </c>
      <c r="L4">
        <v>0</v>
      </c>
      <c r="M4">
        <f>1-M3</f>
        <v>1</v>
      </c>
      <c r="N4" s="250">
        <f t="shared" ref="N4:N34" si="9">SUM(I4:M4)</f>
        <v>1</v>
      </c>
      <c r="O4" s="251">
        <f t="shared" si="2"/>
        <v>0.90526315789473688</v>
      </c>
      <c r="P4" s="251">
        <f t="shared" si="3"/>
        <v>0.93548387096774199</v>
      </c>
      <c r="Q4" s="251">
        <f t="shared" si="4"/>
        <v>0.90816326530612246</v>
      </c>
      <c r="R4" s="251">
        <f t="shared" si="5"/>
        <v>0.92941176470588238</v>
      </c>
      <c r="S4" s="251">
        <f t="shared" si="6"/>
        <v>7.0588235294117646E-2</v>
      </c>
      <c r="T4" s="250">
        <f t="shared" ref="T4:T34" si="10">PRODUCT(O4:S4)</f>
        <v>5.0456319869403875E-2</v>
      </c>
      <c r="V4" s="251">
        <f t="shared" ref="V4:V34" si="11">I4*B$14+(1-I4)*B$15</f>
        <v>0.93617021276595747</v>
      </c>
      <c r="W4" s="251">
        <f t="shared" si="7"/>
        <v>0.93814432989690721</v>
      </c>
      <c r="X4" s="251">
        <f t="shared" si="7"/>
        <v>0.93939393939393945</v>
      </c>
      <c r="Y4" s="251">
        <f t="shared" si="7"/>
        <v>0.93181818181818188</v>
      </c>
      <c r="Z4" s="251">
        <f t="shared" si="7"/>
        <v>6.6666666666666666E-2</v>
      </c>
      <c r="AA4" s="250">
        <f t="shared" ref="AA4:AA34" si="12">PRODUCT(V4:Z4)</f>
        <v>5.1252157459659102E-2</v>
      </c>
    </row>
    <row r="5" spans="1:27" x14ac:dyDescent="0.2">
      <c r="A5" s="249" t="s">
        <v>484</v>
      </c>
      <c r="B5" s="249" t="s">
        <v>476</v>
      </c>
      <c r="C5" s="249" t="s">
        <v>477</v>
      </c>
      <c r="D5" s="249" t="s">
        <v>478</v>
      </c>
      <c r="E5" s="249" t="s">
        <v>479</v>
      </c>
      <c r="F5" s="249" t="s">
        <v>480</v>
      </c>
      <c r="G5">
        <v>43</v>
      </c>
      <c r="I5">
        <f t="shared" si="8"/>
        <v>0</v>
      </c>
      <c r="J5">
        <f t="shared" si="8"/>
        <v>0</v>
      </c>
      <c r="K5">
        <f t="shared" si="8"/>
        <v>0</v>
      </c>
      <c r="L5">
        <f>1-L3</f>
        <v>1</v>
      </c>
      <c r="M5">
        <f t="shared" ref="M5:M34" si="13">1-M4</f>
        <v>0</v>
      </c>
      <c r="N5" s="250">
        <f t="shared" si="9"/>
        <v>1</v>
      </c>
      <c r="O5" s="251">
        <f t="shared" si="2"/>
        <v>0.90526315789473688</v>
      </c>
      <c r="P5" s="251">
        <f t="shared" si="3"/>
        <v>0.93548387096774199</v>
      </c>
      <c r="Q5" s="251">
        <f t="shared" si="4"/>
        <v>0.90816326530612246</v>
      </c>
      <c r="R5" s="251">
        <f t="shared" si="5"/>
        <v>7.0588235294117646E-2</v>
      </c>
      <c r="S5" s="251">
        <f t="shared" si="6"/>
        <v>0.92941176470588238</v>
      </c>
      <c r="T5" s="250">
        <f t="shared" si="10"/>
        <v>5.0456319869403875E-2</v>
      </c>
      <c r="V5" s="251">
        <f t="shared" si="11"/>
        <v>0.93617021276595747</v>
      </c>
      <c r="W5" s="251">
        <f t="shared" si="7"/>
        <v>0.93814432989690721</v>
      </c>
      <c r="X5" s="251">
        <f t="shared" si="7"/>
        <v>0.93939393939393945</v>
      </c>
      <c r="Y5" s="251">
        <f t="shared" si="7"/>
        <v>6.8181818181818177E-2</v>
      </c>
      <c r="Z5" s="251">
        <f t="shared" si="7"/>
        <v>0.93333333333333335</v>
      </c>
      <c r="AA5" s="250">
        <f t="shared" si="12"/>
        <v>5.2502210080626395E-2</v>
      </c>
    </row>
    <row r="6" spans="1:27" x14ac:dyDescent="0.2">
      <c r="A6" s="249" t="s">
        <v>79</v>
      </c>
      <c r="B6">
        <f>COUNT(Reels!B:B)</f>
        <v>95</v>
      </c>
      <c r="C6">
        <f>COUNT(Reels!C:C)</f>
        <v>93</v>
      </c>
      <c r="D6">
        <f>COUNT(Reels!D:D)</f>
        <v>98</v>
      </c>
      <c r="E6">
        <f>COUNT(Reels!E:E)</f>
        <v>85</v>
      </c>
      <c r="F6">
        <f>COUNT(Reels!F:F)</f>
        <v>85</v>
      </c>
      <c r="I6">
        <f t="shared" si="8"/>
        <v>0</v>
      </c>
      <c r="J6">
        <f t="shared" si="8"/>
        <v>0</v>
      </c>
      <c r="K6">
        <f t="shared" si="8"/>
        <v>0</v>
      </c>
      <c r="L6">
        <f t="shared" ref="L6:L34" si="14">1-L4</f>
        <v>1</v>
      </c>
      <c r="M6">
        <f t="shared" si="13"/>
        <v>1</v>
      </c>
      <c r="N6" s="250">
        <f t="shared" si="9"/>
        <v>2</v>
      </c>
      <c r="O6" s="251">
        <f t="shared" si="2"/>
        <v>0.90526315789473688</v>
      </c>
      <c r="P6" s="251">
        <f t="shared" si="3"/>
        <v>0.93548387096774199</v>
      </c>
      <c r="Q6" s="251">
        <f t="shared" si="4"/>
        <v>0.90816326530612246</v>
      </c>
      <c r="R6" s="251">
        <f t="shared" si="5"/>
        <v>7.0588235294117646E-2</v>
      </c>
      <c r="S6" s="251">
        <f t="shared" si="6"/>
        <v>7.0588235294117646E-2</v>
      </c>
      <c r="T6" s="250">
        <f t="shared" si="10"/>
        <v>3.8321255597015603E-3</v>
      </c>
      <c r="V6" s="251">
        <f t="shared" si="11"/>
        <v>0.93617021276595747</v>
      </c>
      <c r="W6" s="251">
        <f t="shared" si="7"/>
        <v>0.93814432989690721</v>
      </c>
      <c r="X6" s="251">
        <f t="shared" si="7"/>
        <v>0.93939393939393945</v>
      </c>
      <c r="Y6" s="251">
        <f t="shared" si="7"/>
        <v>6.8181818181818177E-2</v>
      </c>
      <c r="Z6" s="251">
        <f t="shared" si="7"/>
        <v>6.6666666666666666E-2</v>
      </c>
      <c r="AA6" s="250">
        <f t="shared" si="12"/>
        <v>3.7501578629018854E-3</v>
      </c>
    </row>
    <row r="7" spans="1:27" x14ac:dyDescent="0.2">
      <c r="A7" s="249" t="s">
        <v>87</v>
      </c>
      <c r="B7">
        <f>COUNTIF(Reels!B:B,VLOOKUP($A7,'Stakes And Prizes'!$C$35:$F$49,2,0))</f>
        <v>3</v>
      </c>
      <c r="C7">
        <f>COUNTIF(Reels!C:C,VLOOKUP($A7,'Stakes And Prizes'!$C$35:$F$49,2,0))</f>
        <v>2</v>
      </c>
      <c r="D7">
        <f>COUNTIF(Reels!D:D,VLOOKUP($A7,'Stakes And Prizes'!$C$35:$F$49,2,0))</f>
        <v>3</v>
      </c>
      <c r="E7">
        <f>COUNTIF(Reels!E:E,VLOOKUP($A7,'Stakes And Prizes'!$C$35:$F$49,2,0))</f>
        <v>2</v>
      </c>
      <c r="F7">
        <f>COUNTIF(Reels!F:F,VLOOKUP($A7,'Stakes And Prizes'!$C$35:$F$49,2,0))</f>
        <v>2</v>
      </c>
      <c r="I7">
        <f t="shared" si="8"/>
        <v>0</v>
      </c>
      <c r="J7">
        <f t="shared" si="8"/>
        <v>0</v>
      </c>
      <c r="K7">
        <f>1-K3</f>
        <v>1</v>
      </c>
      <c r="L7">
        <f t="shared" si="14"/>
        <v>0</v>
      </c>
      <c r="M7">
        <f t="shared" si="13"/>
        <v>0</v>
      </c>
      <c r="N7" s="250">
        <f t="shared" si="9"/>
        <v>1</v>
      </c>
      <c r="O7" s="251">
        <f t="shared" si="2"/>
        <v>0.90526315789473688</v>
      </c>
      <c r="P7" s="251">
        <f t="shared" si="3"/>
        <v>0.93548387096774199</v>
      </c>
      <c r="Q7" s="251">
        <f t="shared" si="4"/>
        <v>9.1836734693877542E-2</v>
      </c>
      <c r="R7" s="251">
        <f t="shared" si="5"/>
        <v>0.92941176470588238</v>
      </c>
      <c r="S7" s="251">
        <f t="shared" si="6"/>
        <v>0.92941176470588238</v>
      </c>
      <c r="T7" s="250">
        <f t="shared" si="10"/>
        <v>6.7180605668813009E-2</v>
      </c>
      <c r="V7" s="251">
        <f t="shared" si="11"/>
        <v>0.93617021276595747</v>
      </c>
      <c r="W7" s="251">
        <f t="shared" si="7"/>
        <v>0.93814432989690721</v>
      </c>
      <c r="X7" s="251">
        <f t="shared" si="7"/>
        <v>6.0606060606060608E-2</v>
      </c>
      <c r="Y7" s="251">
        <f t="shared" si="7"/>
        <v>0.93181818181818188</v>
      </c>
      <c r="Z7" s="251">
        <f t="shared" si="7"/>
        <v>0.93333333333333335</v>
      </c>
      <c r="AA7" s="250">
        <f t="shared" si="12"/>
        <v>4.6292271253885652E-2</v>
      </c>
    </row>
    <row r="8" spans="1:27" x14ac:dyDescent="0.2">
      <c r="A8" s="249" t="str">
        <f>_xlfn.CONCAT("P(",A7,")")</f>
        <v>P(C1)</v>
      </c>
      <c r="B8">
        <f>B7/B6*$C3</f>
        <v>9.4736842105263161E-2</v>
      </c>
      <c r="C8">
        <f t="shared" ref="C8:F8" si="15">C7/C6*$C3</f>
        <v>6.4516129032258063E-2</v>
      </c>
      <c r="D8">
        <f t="shared" si="15"/>
        <v>9.1836734693877542E-2</v>
      </c>
      <c r="E8">
        <f t="shared" si="15"/>
        <v>7.0588235294117646E-2</v>
      </c>
      <c r="F8">
        <f t="shared" si="15"/>
        <v>7.0588235294117646E-2</v>
      </c>
      <c r="I8">
        <f t="shared" si="8"/>
        <v>0</v>
      </c>
      <c r="J8">
        <f t="shared" si="8"/>
        <v>0</v>
      </c>
      <c r="K8">
        <f t="shared" ref="K8:K34" si="16">1-K4</f>
        <v>1</v>
      </c>
      <c r="L8">
        <f t="shared" si="14"/>
        <v>0</v>
      </c>
      <c r="M8">
        <f t="shared" si="13"/>
        <v>1</v>
      </c>
      <c r="N8" s="250">
        <f t="shared" si="9"/>
        <v>2</v>
      </c>
      <c r="O8" s="251">
        <f t="shared" si="2"/>
        <v>0.90526315789473688</v>
      </c>
      <c r="P8" s="251">
        <f t="shared" si="3"/>
        <v>0.93548387096774199</v>
      </c>
      <c r="Q8" s="251">
        <f t="shared" si="4"/>
        <v>9.1836734693877542E-2</v>
      </c>
      <c r="R8" s="251">
        <f t="shared" si="5"/>
        <v>0.92941176470588238</v>
      </c>
      <c r="S8" s="251">
        <f t="shared" si="6"/>
        <v>7.0588235294117646E-2</v>
      </c>
      <c r="T8" s="250">
        <f t="shared" si="10"/>
        <v>5.1023244811756715E-3</v>
      </c>
      <c r="V8" s="251">
        <f t="shared" si="11"/>
        <v>0.93617021276595747</v>
      </c>
      <c r="W8" s="251">
        <f t="shared" si="7"/>
        <v>0.93814432989690721</v>
      </c>
      <c r="X8" s="251">
        <f t="shared" si="7"/>
        <v>6.0606060606060608E-2</v>
      </c>
      <c r="Y8" s="251">
        <f t="shared" si="7"/>
        <v>0.93181818181818188</v>
      </c>
      <c r="Z8" s="251">
        <f t="shared" si="7"/>
        <v>6.6666666666666666E-2</v>
      </c>
      <c r="AA8" s="250">
        <f t="shared" si="12"/>
        <v>3.3065908038489747E-3</v>
      </c>
    </row>
    <row r="9" spans="1:27" x14ac:dyDescent="0.2">
      <c r="A9" s="249" t="str">
        <f>_xlfn.CONCAT("P(no ",A7,")")</f>
        <v>P(no C1)</v>
      </c>
      <c r="B9">
        <f>1-B8</f>
        <v>0.90526315789473688</v>
      </c>
      <c r="C9">
        <f t="shared" ref="C9:F9" si="17">1-C8</f>
        <v>0.93548387096774199</v>
      </c>
      <c r="D9">
        <f t="shared" si="17"/>
        <v>0.90816326530612246</v>
      </c>
      <c r="E9">
        <f t="shared" si="17"/>
        <v>0.92941176470588238</v>
      </c>
      <c r="F9">
        <f t="shared" si="17"/>
        <v>0.92941176470588238</v>
      </c>
      <c r="I9">
        <f t="shared" si="8"/>
        <v>0</v>
      </c>
      <c r="J9">
        <f t="shared" si="8"/>
        <v>0</v>
      </c>
      <c r="K9">
        <f t="shared" si="16"/>
        <v>1</v>
      </c>
      <c r="L9">
        <f t="shared" si="14"/>
        <v>1</v>
      </c>
      <c r="M9">
        <f t="shared" si="13"/>
        <v>0</v>
      </c>
      <c r="N9" s="250">
        <f t="shared" si="9"/>
        <v>2</v>
      </c>
      <c r="O9" s="251">
        <f t="shared" si="2"/>
        <v>0.90526315789473688</v>
      </c>
      <c r="P9" s="251">
        <f t="shared" si="3"/>
        <v>0.93548387096774199</v>
      </c>
      <c r="Q9" s="251">
        <f t="shared" si="4"/>
        <v>9.1836734693877542E-2</v>
      </c>
      <c r="R9" s="251">
        <f t="shared" si="5"/>
        <v>7.0588235294117646E-2</v>
      </c>
      <c r="S9" s="251">
        <f t="shared" si="6"/>
        <v>0.92941176470588238</v>
      </c>
      <c r="T9" s="250">
        <f t="shared" si="10"/>
        <v>5.1023244811756715E-3</v>
      </c>
      <c r="V9" s="251">
        <f t="shared" si="11"/>
        <v>0.93617021276595747</v>
      </c>
      <c r="W9" s="251">
        <f t="shared" si="7"/>
        <v>0.93814432989690721</v>
      </c>
      <c r="X9" s="251">
        <f t="shared" si="7"/>
        <v>6.0606060606060608E-2</v>
      </c>
      <c r="Y9" s="251">
        <f t="shared" si="7"/>
        <v>6.8181818181818177E-2</v>
      </c>
      <c r="Z9" s="251">
        <f t="shared" si="7"/>
        <v>0.93333333333333335</v>
      </c>
      <c r="AA9" s="250">
        <f t="shared" si="12"/>
        <v>3.3872393600404126E-3</v>
      </c>
    </row>
    <row r="10" spans="1:27" x14ac:dyDescent="0.2">
      <c r="I10">
        <f t="shared" si="8"/>
        <v>0</v>
      </c>
      <c r="J10">
        <f t="shared" si="8"/>
        <v>0</v>
      </c>
      <c r="K10">
        <f t="shared" si="16"/>
        <v>1</v>
      </c>
      <c r="L10">
        <f t="shared" si="14"/>
        <v>1</v>
      </c>
      <c r="M10">
        <f t="shared" si="13"/>
        <v>1</v>
      </c>
      <c r="N10" s="250">
        <f t="shared" si="9"/>
        <v>3</v>
      </c>
      <c r="O10" s="251">
        <f t="shared" si="2"/>
        <v>0.90526315789473688</v>
      </c>
      <c r="P10" s="251">
        <f t="shared" si="3"/>
        <v>0.93548387096774199</v>
      </c>
      <c r="Q10" s="251">
        <f t="shared" si="4"/>
        <v>9.1836734693877542E-2</v>
      </c>
      <c r="R10" s="251">
        <f t="shared" si="5"/>
        <v>7.0588235294117646E-2</v>
      </c>
      <c r="S10" s="251">
        <f t="shared" si="6"/>
        <v>7.0588235294117646E-2</v>
      </c>
      <c r="T10" s="250">
        <f t="shared" si="10"/>
        <v>3.8751831502600035E-4</v>
      </c>
      <c r="V10" s="251">
        <f t="shared" si="11"/>
        <v>0.93617021276595747</v>
      </c>
      <c r="W10" s="251">
        <f t="shared" si="7"/>
        <v>0.93814432989690721</v>
      </c>
      <c r="X10" s="251">
        <f t="shared" si="7"/>
        <v>6.0606060606060608E-2</v>
      </c>
      <c r="Y10" s="251">
        <f t="shared" si="7"/>
        <v>6.8181818181818177E-2</v>
      </c>
      <c r="Z10" s="251">
        <f t="shared" si="7"/>
        <v>6.6666666666666666E-2</v>
      </c>
      <c r="AA10" s="250">
        <f t="shared" si="12"/>
        <v>2.4194566857431519E-4</v>
      </c>
    </row>
    <row r="11" spans="1:27" x14ac:dyDescent="0.2">
      <c r="A11" s="249" t="s">
        <v>485</v>
      </c>
      <c r="B11" s="249" t="s">
        <v>476</v>
      </c>
      <c r="C11" s="249" t="s">
        <v>477</v>
      </c>
      <c r="D11" s="249" t="s">
        <v>478</v>
      </c>
      <c r="E11" s="249" t="s">
        <v>479</v>
      </c>
      <c r="F11" s="249" t="s">
        <v>480</v>
      </c>
      <c r="G11">
        <f>100-G5</f>
        <v>57</v>
      </c>
      <c r="I11">
        <f t="shared" si="8"/>
        <v>0</v>
      </c>
      <c r="J11">
        <f>1-J3</f>
        <v>1</v>
      </c>
      <c r="K11">
        <f t="shared" si="16"/>
        <v>0</v>
      </c>
      <c r="L11">
        <f t="shared" si="14"/>
        <v>0</v>
      </c>
      <c r="M11">
        <f t="shared" si="13"/>
        <v>0</v>
      </c>
      <c r="N11" s="250">
        <f t="shared" si="9"/>
        <v>1</v>
      </c>
      <c r="O11" s="251">
        <f t="shared" si="2"/>
        <v>0.90526315789473688</v>
      </c>
      <c r="P11" s="251">
        <f t="shared" si="3"/>
        <v>6.4516129032258063E-2</v>
      </c>
      <c r="Q11" s="251">
        <f t="shared" si="4"/>
        <v>0.90816326530612246</v>
      </c>
      <c r="R11" s="251">
        <f t="shared" si="5"/>
        <v>0.92941176470588238</v>
      </c>
      <c r="S11" s="251">
        <f t="shared" si="6"/>
        <v>0.92941176470588238</v>
      </c>
      <c r="T11" s="250">
        <f t="shared" si="10"/>
        <v>4.5816658272217314E-2</v>
      </c>
      <c r="V11" s="251">
        <f t="shared" si="11"/>
        <v>0.93617021276595747</v>
      </c>
      <c r="W11" s="251">
        <f t="shared" si="7"/>
        <v>6.1855670103092786E-2</v>
      </c>
      <c r="X11" s="251">
        <f t="shared" si="7"/>
        <v>0.93939393939393945</v>
      </c>
      <c r="Y11" s="251">
        <f t="shared" si="7"/>
        <v>0.93181818181818188</v>
      </c>
      <c r="Z11" s="251">
        <f t="shared" si="7"/>
        <v>0.93333333333333335</v>
      </c>
      <c r="AA11" s="250">
        <f t="shared" si="12"/>
        <v>4.7309683808916106E-2</v>
      </c>
    </row>
    <row r="12" spans="1:27" x14ac:dyDescent="0.2">
      <c r="A12" s="249" t="s">
        <v>79</v>
      </c>
      <c r="B12">
        <f>COUNT(Reels!I:I)</f>
        <v>94</v>
      </c>
      <c r="C12">
        <f>COUNT(Reels!J:J)</f>
        <v>97</v>
      </c>
      <c r="D12">
        <f>COUNT(Reels!K:K)</f>
        <v>99</v>
      </c>
      <c r="E12">
        <f>COUNT(Reels!L:L)</f>
        <v>88</v>
      </c>
      <c r="F12">
        <f>COUNT(Reels!M:M)</f>
        <v>90</v>
      </c>
      <c r="I12">
        <f t="shared" si="8"/>
        <v>0</v>
      </c>
      <c r="J12">
        <f t="shared" ref="J12:J34" si="18">1-J4</f>
        <v>1</v>
      </c>
      <c r="K12">
        <f t="shared" si="16"/>
        <v>0</v>
      </c>
      <c r="L12">
        <f t="shared" si="14"/>
        <v>0</v>
      </c>
      <c r="M12">
        <f t="shared" si="13"/>
        <v>1</v>
      </c>
      <c r="N12" s="250">
        <f t="shared" si="9"/>
        <v>2</v>
      </c>
      <c r="O12" s="251">
        <f t="shared" si="2"/>
        <v>0.90526315789473688</v>
      </c>
      <c r="P12" s="251">
        <f t="shared" si="3"/>
        <v>6.4516129032258063E-2</v>
      </c>
      <c r="Q12" s="251">
        <f t="shared" si="4"/>
        <v>0.90816326530612246</v>
      </c>
      <c r="R12" s="251">
        <f t="shared" si="5"/>
        <v>0.92941176470588238</v>
      </c>
      <c r="S12" s="251">
        <f t="shared" si="6"/>
        <v>7.0588235294117646E-2</v>
      </c>
      <c r="T12" s="250">
        <f t="shared" si="10"/>
        <v>3.4797461978899225E-3</v>
      </c>
      <c r="V12" s="251">
        <f t="shared" si="11"/>
        <v>0.93617021276595747</v>
      </c>
      <c r="W12" s="251">
        <f t="shared" si="7"/>
        <v>6.1855670103092786E-2</v>
      </c>
      <c r="X12" s="251">
        <f t="shared" si="7"/>
        <v>0.93939393939393945</v>
      </c>
      <c r="Y12" s="251">
        <f t="shared" si="7"/>
        <v>0.93181818181818188</v>
      </c>
      <c r="Z12" s="251">
        <f t="shared" si="7"/>
        <v>6.6666666666666666E-2</v>
      </c>
      <c r="AA12" s="250">
        <f t="shared" si="12"/>
        <v>3.3792631292082929E-3</v>
      </c>
    </row>
    <row r="13" spans="1:27" x14ac:dyDescent="0.2">
      <c r="A13" s="249" t="s">
        <v>87</v>
      </c>
      <c r="B13">
        <f>COUNTIF(Reels!I:I,VLOOKUP($A13,'Stakes And Prizes'!$C$35:$F$49,2,0))</f>
        <v>2</v>
      </c>
      <c r="C13">
        <f>COUNTIF(Reels!J:J,VLOOKUP($A13,'Stakes And Prizes'!$C$35:$F$49,2,0))</f>
        <v>2</v>
      </c>
      <c r="D13">
        <f>COUNTIF(Reels!K:K,VLOOKUP($A13,'Stakes And Prizes'!$C$35:$F$49,2,0))</f>
        <v>2</v>
      </c>
      <c r="E13">
        <f>COUNTIF(Reels!L:L,VLOOKUP($A13,'Stakes And Prizes'!$C$35:$F$49,2,0))</f>
        <v>2</v>
      </c>
      <c r="F13">
        <f>COUNTIF(Reels!M:M,VLOOKUP($A13,'Stakes And Prizes'!$C$35:$F$49,2,0))</f>
        <v>2</v>
      </c>
      <c r="I13">
        <f t="shared" si="8"/>
        <v>0</v>
      </c>
      <c r="J13">
        <f t="shared" si="18"/>
        <v>1</v>
      </c>
      <c r="K13">
        <f t="shared" si="16"/>
        <v>0</v>
      </c>
      <c r="L13">
        <f t="shared" si="14"/>
        <v>1</v>
      </c>
      <c r="M13">
        <f t="shared" si="13"/>
        <v>0</v>
      </c>
      <c r="N13" s="250">
        <f t="shared" si="9"/>
        <v>2</v>
      </c>
      <c r="O13" s="251">
        <f t="shared" si="2"/>
        <v>0.90526315789473688</v>
      </c>
      <c r="P13" s="251">
        <f t="shared" si="3"/>
        <v>6.4516129032258063E-2</v>
      </c>
      <c r="Q13" s="251">
        <f t="shared" si="4"/>
        <v>0.90816326530612246</v>
      </c>
      <c r="R13" s="251">
        <f t="shared" si="5"/>
        <v>7.0588235294117646E-2</v>
      </c>
      <c r="S13" s="251">
        <f t="shared" si="6"/>
        <v>0.92941176470588238</v>
      </c>
      <c r="T13" s="250">
        <f t="shared" si="10"/>
        <v>3.479746197889922E-3</v>
      </c>
      <c r="V13" s="251">
        <f t="shared" si="11"/>
        <v>0.93617021276595747</v>
      </c>
      <c r="W13" s="251">
        <f t="shared" si="7"/>
        <v>6.1855670103092786E-2</v>
      </c>
      <c r="X13" s="251">
        <f t="shared" si="7"/>
        <v>0.93939393939393945</v>
      </c>
      <c r="Y13" s="251">
        <f t="shared" si="7"/>
        <v>6.8181818181818177E-2</v>
      </c>
      <c r="Z13" s="251">
        <f t="shared" si="7"/>
        <v>0.93333333333333335</v>
      </c>
      <c r="AA13" s="250">
        <f t="shared" si="12"/>
        <v>3.4616841811402023E-3</v>
      </c>
    </row>
    <row r="14" spans="1:27" x14ac:dyDescent="0.2">
      <c r="A14" s="249" t="str">
        <f>_xlfn.CONCAT("P(",A13,")")</f>
        <v>P(C1)</v>
      </c>
      <c r="B14">
        <f>B13/B12*$C3</f>
        <v>6.3829787234042548E-2</v>
      </c>
      <c r="C14">
        <f t="shared" ref="C14:F14" si="19">C13/C12*$C3</f>
        <v>6.1855670103092786E-2</v>
      </c>
      <c r="D14">
        <f t="shared" si="19"/>
        <v>6.0606060606060608E-2</v>
      </c>
      <c r="E14">
        <f t="shared" si="19"/>
        <v>6.8181818181818177E-2</v>
      </c>
      <c r="F14">
        <f t="shared" si="19"/>
        <v>6.6666666666666666E-2</v>
      </c>
      <c r="I14">
        <f t="shared" si="8"/>
        <v>0</v>
      </c>
      <c r="J14">
        <f t="shared" si="18"/>
        <v>1</v>
      </c>
      <c r="K14">
        <f t="shared" si="16"/>
        <v>0</v>
      </c>
      <c r="L14">
        <f t="shared" si="14"/>
        <v>1</v>
      </c>
      <c r="M14">
        <f t="shared" si="13"/>
        <v>1</v>
      </c>
      <c r="N14" s="250">
        <f t="shared" si="9"/>
        <v>3</v>
      </c>
      <c r="O14" s="251">
        <f t="shared" si="2"/>
        <v>0.90526315789473688</v>
      </c>
      <c r="P14" s="251">
        <f t="shared" si="3"/>
        <v>6.4516129032258063E-2</v>
      </c>
      <c r="Q14" s="251">
        <f t="shared" si="4"/>
        <v>0.90816326530612246</v>
      </c>
      <c r="R14" s="251">
        <f t="shared" si="5"/>
        <v>7.0588235294117646E-2</v>
      </c>
      <c r="S14" s="251">
        <f t="shared" si="6"/>
        <v>7.0588235294117646E-2</v>
      </c>
      <c r="T14" s="250">
        <f t="shared" si="10"/>
        <v>2.6428452135872826E-4</v>
      </c>
      <c r="V14" s="251">
        <f t="shared" si="11"/>
        <v>0.93617021276595747</v>
      </c>
      <c r="W14" s="251">
        <f t="shared" si="7"/>
        <v>6.1855670103092786E-2</v>
      </c>
      <c r="X14" s="251">
        <f t="shared" si="7"/>
        <v>0.93939393939393945</v>
      </c>
      <c r="Y14" s="251">
        <f t="shared" si="7"/>
        <v>6.8181818181818177E-2</v>
      </c>
      <c r="Z14" s="251">
        <f t="shared" si="7"/>
        <v>6.6666666666666666E-2</v>
      </c>
      <c r="AA14" s="250">
        <f t="shared" si="12"/>
        <v>2.472631557957287E-4</v>
      </c>
    </row>
    <row r="15" spans="1:27" x14ac:dyDescent="0.2">
      <c r="A15" s="249" t="str">
        <f>_xlfn.CONCAT("P(no ",A13,")")</f>
        <v>P(no C1)</v>
      </c>
      <c r="B15">
        <f>1-B14</f>
        <v>0.93617021276595747</v>
      </c>
      <c r="C15">
        <f t="shared" ref="C15:F15" si="20">1-C14</f>
        <v>0.93814432989690721</v>
      </c>
      <c r="D15">
        <f t="shared" si="20"/>
        <v>0.93939393939393945</v>
      </c>
      <c r="E15">
        <f t="shared" si="20"/>
        <v>0.93181818181818188</v>
      </c>
      <c r="F15">
        <f t="shared" si="20"/>
        <v>0.93333333333333335</v>
      </c>
      <c r="I15">
        <f t="shared" si="8"/>
        <v>0</v>
      </c>
      <c r="J15">
        <f t="shared" si="18"/>
        <v>1</v>
      </c>
      <c r="K15">
        <f t="shared" si="16"/>
        <v>1</v>
      </c>
      <c r="L15">
        <f t="shared" si="14"/>
        <v>0</v>
      </c>
      <c r="M15">
        <f t="shared" si="13"/>
        <v>0</v>
      </c>
      <c r="N15" s="250">
        <f t="shared" si="9"/>
        <v>2</v>
      </c>
      <c r="O15" s="251">
        <f t="shared" si="2"/>
        <v>0.90526315789473688</v>
      </c>
      <c r="P15" s="251">
        <f t="shared" si="3"/>
        <v>6.4516129032258063E-2</v>
      </c>
      <c r="Q15" s="251">
        <f t="shared" si="4"/>
        <v>9.1836734693877542E-2</v>
      </c>
      <c r="R15" s="251">
        <f t="shared" si="5"/>
        <v>0.92941176470588238</v>
      </c>
      <c r="S15" s="251">
        <f t="shared" si="6"/>
        <v>0.92941176470588238</v>
      </c>
      <c r="T15" s="250">
        <f t="shared" si="10"/>
        <v>4.6331452185388285E-3</v>
      </c>
      <c r="V15" s="251">
        <f t="shared" si="11"/>
        <v>0.93617021276595747</v>
      </c>
      <c r="W15" s="251">
        <f t="shared" si="7"/>
        <v>6.1855670103092786E-2</v>
      </c>
      <c r="X15" s="251">
        <f t="shared" si="7"/>
        <v>6.0606060606060608E-2</v>
      </c>
      <c r="Y15" s="251">
        <f t="shared" si="7"/>
        <v>0.93181818181818188</v>
      </c>
      <c r="Z15" s="251">
        <f t="shared" si="7"/>
        <v>0.93333333333333335</v>
      </c>
      <c r="AA15" s="250">
        <f t="shared" si="12"/>
        <v>3.0522376650913615E-3</v>
      </c>
    </row>
    <row r="16" spans="1:27" x14ac:dyDescent="0.2">
      <c r="I16">
        <f t="shared" si="8"/>
        <v>0</v>
      </c>
      <c r="J16">
        <f t="shared" si="18"/>
        <v>1</v>
      </c>
      <c r="K16">
        <f t="shared" si="16"/>
        <v>1</v>
      </c>
      <c r="L16">
        <f t="shared" si="14"/>
        <v>0</v>
      </c>
      <c r="M16">
        <f t="shared" si="13"/>
        <v>1</v>
      </c>
      <c r="N16" s="250">
        <f t="shared" si="9"/>
        <v>3</v>
      </c>
      <c r="O16" s="251">
        <f t="shared" si="2"/>
        <v>0.90526315789473688</v>
      </c>
      <c r="P16" s="251">
        <f t="shared" si="3"/>
        <v>6.4516129032258063E-2</v>
      </c>
      <c r="Q16" s="251">
        <f t="shared" si="4"/>
        <v>9.1836734693877542E-2</v>
      </c>
      <c r="R16" s="251">
        <f t="shared" si="5"/>
        <v>0.92941176470588238</v>
      </c>
      <c r="S16" s="251">
        <f t="shared" si="6"/>
        <v>7.0588235294117646E-2</v>
      </c>
      <c r="T16" s="250">
        <f t="shared" si="10"/>
        <v>3.5188444697763254E-4</v>
      </c>
      <c r="V16" s="251">
        <f t="shared" si="11"/>
        <v>0.93617021276595747</v>
      </c>
      <c r="W16" s="251">
        <f t="shared" si="7"/>
        <v>6.1855670103092786E-2</v>
      </c>
      <c r="X16" s="251">
        <f t="shared" si="7"/>
        <v>6.0606060606060608E-2</v>
      </c>
      <c r="Y16" s="251">
        <f t="shared" si="7"/>
        <v>0.93181818181818188</v>
      </c>
      <c r="Z16" s="251">
        <f t="shared" si="7"/>
        <v>6.6666666666666666E-2</v>
      </c>
      <c r="AA16" s="250">
        <f t="shared" si="12"/>
        <v>2.1801697607795438E-4</v>
      </c>
    </row>
    <row r="17" spans="1:27" x14ac:dyDescent="0.2">
      <c r="A17" s="249" t="s">
        <v>87</v>
      </c>
      <c r="B17" s="249" t="str">
        <f>T2</f>
        <v>Probability</v>
      </c>
      <c r="C17" s="249" t="s">
        <v>481</v>
      </c>
      <c r="D17" s="249" t="s">
        <v>39</v>
      </c>
      <c r="E17" s="249" t="s">
        <v>482</v>
      </c>
      <c r="F17" s="249" t="s">
        <v>483</v>
      </c>
      <c r="I17">
        <f t="shared" si="8"/>
        <v>0</v>
      </c>
      <c r="J17">
        <f t="shared" si="18"/>
        <v>1</v>
      </c>
      <c r="K17">
        <f t="shared" si="16"/>
        <v>1</v>
      </c>
      <c r="L17">
        <f t="shared" si="14"/>
        <v>1</v>
      </c>
      <c r="M17">
        <f t="shared" si="13"/>
        <v>0</v>
      </c>
      <c r="N17" s="250">
        <f t="shared" si="9"/>
        <v>3</v>
      </c>
      <c r="O17" s="251">
        <f t="shared" si="2"/>
        <v>0.90526315789473688</v>
      </c>
      <c r="P17" s="251">
        <f t="shared" si="3"/>
        <v>6.4516129032258063E-2</v>
      </c>
      <c r="Q17" s="251">
        <f t="shared" si="4"/>
        <v>9.1836734693877542E-2</v>
      </c>
      <c r="R17" s="251">
        <f t="shared" si="5"/>
        <v>7.0588235294117646E-2</v>
      </c>
      <c r="S17" s="251">
        <f t="shared" si="6"/>
        <v>0.92941176470588238</v>
      </c>
      <c r="T17" s="250">
        <f t="shared" si="10"/>
        <v>3.5188444697763254E-4</v>
      </c>
      <c r="V17" s="251">
        <f t="shared" si="11"/>
        <v>0.93617021276595747</v>
      </c>
      <c r="W17" s="251">
        <f t="shared" si="7"/>
        <v>6.1855670103092786E-2</v>
      </c>
      <c r="X17" s="251">
        <f t="shared" si="7"/>
        <v>6.0606060606060608E-2</v>
      </c>
      <c r="Y17" s="251">
        <f t="shared" si="7"/>
        <v>6.8181818181818177E-2</v>
      </c>
      <c r="Z17" s="251">
        <f t="shared" si="7"/>
        <v>0.93333333333333335</v>
      </c>
      <c r="AA17" s="250">
        <f t="shared" si="12"/>
        <v>2.2333446329936786E-4</v>
      </c>
    </row>
    <row r="18" spans="1:27" x14ac:dyDescent="0.2">
      <c r="A18" s="250">
        <v>0</v>
      </c>
      <c r="B18">
        <f>SUM(SUMIFS($T$3:$T$34,$N$3:$N$34,$A18)*G$5,SUMIFS($AA$3:$AA$34,$N$3:$N$34,$A18)*G$11)/SUM(G$5,G$11)</f>
        <v>0.69465908085535455</v>
      </c>
      <c r="C18" s="258">
        <f>1/B18</f>
        <v>1.4395550674564996</v>
      </c>
      <c r="I18">
        <f t="shared" si="8"/>
        <v>0</v>
      </c>
      <c r="J18">
        <f t="shared" si="18"/>
        <v>1</v>
      </c>
      <c r="K18">
        <f t="shared" si="16"/>
        <v>1</v>
      </c>
      <c r="L18">
        <f t="shared" si="14"/>
        <v>1</v>
      </c>
      <c r="M18">
        <f t="shared" si="13"/>
        <v>1</v>
      </c>
      <c r="N18" s="250">
        <f t="shared" si="9"/>
        <v>4</v>
      </c>
      <c r="O18" s="251">
        <f t="shared" si="2"/>
        <v>0.90526315789473688</v>
      </c>
      <c r="P18" s="251">
        <f t="shared" si="3"/>
        <v>6.4516129032258063E-2</v>
      </c>
      <c r="Q18" s="251">
        <f t="shared" si="4"/>
        <v>9.1836734693877542E-2</v>
      </c>
      <c r="R18" s="251">
        <f t="shared" si="5"/>
        <v>7.0588235294117646E-2</v>
      </c>
      <c r="S18" s="251">
        <f t="shared" si="6"/>
        <v>7.0588235294117646E-2</v>
      </c>
      <c r="T18" s="250">
        <f t="shared" si="10"/>
        <v>2.6725401036275886E-5</v>
      </c>
      <c r="V18" s="251">
        <f t="shared" si="11"/>
        <v>0.93617021276595747</v>
      </c>
      <c r="W18" s="251">
        <f t="shared" si="7"/>
        <v>6.1855670103092786E-2</v>
      </c>
      <c r="X18" s="251">
        <f t="shared" si="7"/>
        <v>6.0606060606060608E-2</v>
      </c>
      <c r="Y18" s="251">
        <f t="shared" si="7"/>
        <v>6.8181818181818177E-2</v>
      </c>
      <c r="Z18" s="251">
        <f t="shared" si="7"/>
        <v>6.6666666666666666E-2</v>
      </c>
      <c r="AA18" s="250">
        <f t="shared" si="12"/>
        <v>1.5952461664240561E-5</v>
      </c>
    </row>
    <row r="19" spans="1:27" x14ac:dyDescent="0.2">
      <c r="A19" s="250">
        <v>1</v>
      </c>
      <c r="B19">
        <f t="shared" ref="B19:B23" si="21">SUM(SUMIFS($T$3:$T$34,$N$3:$N$34,$A19)*G$5,SUMIFS($AA$3:$AA$34,$N$3:$N$34,$A19)*G$11)/SUM(G$5,G$11)</f>
        <v>0.26225556493380825</v>
      </c>
      <c r="C19" s="258">
        <f t="shared" ref="C19:C24" si="22">1/B19</f>
        <v>3.8130744728043964</v>
      </c>
      <c r="I19">
        <f>1-I3</f>
        <v>1</v>
      </c>
      <c r="J19">
        <f>1-J11</f>
        <v>0</v>
      </c>
      <c r="K19">
        <f>1-K15</f>
        <v>0</v>
      </c>
      <c r="L19">
        <f>1-L17</f>
        <v>0</v>
      </c>
      <c r="M19">
        <f>1-M18</f>
        <v>0</v>
      </c>
      <c r="N19" s="250">
        <f t="shared" si="9"/>
        <v>1</v>
      </c>
      <c r="O19" s="251">
        <f t="shared" si="2"/>
        <v>9.4736842105263161E-2</v>
      </c>
      <c r="P19" s="251">
        <f t="shared" si="3"/>
        <v>0.93548387096774199</v>
      </c>
      <c r="Q19" s="251">
        <f t="shared" si="4"/>
        <v>0.90816326530612246</v>
      </c>
      <c r="R19" s="251">
        <f t="shared" si="5"/>
        <v>0.92941176470588238</v>
      </c>
      <c r="S19" s="251">
        <f t="shared" si="6"/>
        <v>0.92941176470588238</v>
      </c>
      <c r="T19" s="250">
        <f t="shared" si="10"/>
        <v>6.9524115168887901E-2</v>
      </c>
      <c r="V19" s="251">
        <f t="shared" si="11"/>
        <v>6.3829787234042548E-2</v>
      </c>
      <c r="W19" s="251">
        <f t="shared" ref="W19:W34" si="23">J19*C$14+(1-J19)*C$15</f>
        <v>0.93814432989690721</v>
      </c>
      <c r="X19" s="251">
        <f t="shared" ref="X19:X34" si="24">K19*D$14+(1-K19)*D$15</f>
        <v>0.93939393939393945</v>
      </c>
      <c r="Y19" s="251">
        <f t="shared" ref="Y19:Y34" si="25">L19*E$14+(1-L19)*E$15</f>
        <v>0.93181818181818188</v>
      </c>
      <c r="Z19" s="251">
        <f t="shared" ref="Z19:Z34" si="26">M19*F$14+(1-M19)*F$15</f>
        <v>0.93333333333333335</v>
      </c>
      <c r="AA19" s="250">
        <f t="shared" si="12"/>
        <v>4.8922513938765518E-2</v>
      </c>
    </row>
    <row r="20" spans="1:27" x14ac:dyDescent="0.2">
      <c r="A20" s="250">
        <v>2</v>
      </c>
      <c r="B20">
        <f t="shared" si="21"/>
        <v>3.9908765851215125E-2</v>
      </c>
      <c r="C20" s="258">
        <f t="shared" si="22"/>
        <v>25.057151697652721</v>
      </c>
      <c r="D20" s="259">
        <f>SUM(E20:F20)</f>
        <v>15.873146870634242</v>
      </c>
      <c r="E20" s="253">
        <f>SUMPRODUCT(F$27:F$32,B$27:B$32)/SUM(B$27:B$32)/C20*100</f>
        <v>2.7936136095850586</v>
      </c>
      <c r="F20" s="259">
        <f>( (A20-SUMPRODUCT(A$27:A$32,B$27:B$32)/SUM(B$27:B$32))*SUMPRODUCT(A$35:A$40,B$35:B$40)/SUM(B$35:B$40) )/C20*100</f>
        <v>13.079533261049184</v>
      </c>
      <c r="I20">
        <f t="shared" ref="I20:I34" si="27">1-I4</f>
        <v>1</v>
      </c>
      <c r="J20">
        <f t="shared" si="18"/>
        <v>0</v>
      </c>
      <c r="K20">
        <f t="shared" si="16"/>
        <v>0</v>
      </c>
      <c r="L20">
        <f t="shared" si="14"/>
        <v>0</v>
      </c>
      <c r="M20">
        <f>1-M19</f>
        <v>1</v>
      </c>
      <c r="N20" s="250">
        <f t="shared" si="9"/>
        <v>2</v>
      </c>
      <c r="O20" s="251">
        <f t="shared" si="2"/>
        <v>9.4736842105263161E-2</v>
      </c>
      <c r="P20" s="251">
        <f t="shared" si="3"/>
        <v>0.93548387096774199</v>
      </c>
      <c r="Q20" s="251">
        <f t="shared" si="4"/>
        <v>0.90816326530612246</v>
      </c>
      <c r="R20" s="251">
        <f t="shared" si="5"/>
        <v>0.92941176470588238</v>
      </c>
      <c r="S20" s="251">
        <f t="shared" si="6"/>
        <v>7.0588235294117646E-2</v>
      </c>
      <c r="T20" s="250">
        <f t="shared" si="10"/>
        <v>5.280312544472498E-3</v>
      </c>
      <c r="V20" s="251">
        <f t="shared" si="11"/>
        <v>6.3829787234042548E-2</v>
      </c>
      <c r="W20" s="251">
        <f t="shared" si="23"/>
        <v>0.93814432989690721</v>
      </c>
      <c r="X20" s="251">
        <f t="shared" si="24"/>
        <v>0.93939393939393945</v>
      </c>
      <c r="Y20" s="251">
        <f t="shared" si="25"/>
        <v>0.93181818181818188</v>
      </c>
      <c r="Z20" s="251">
        <f t="shared" si="26"/>
        <v>6.6666666666666666E-2</v>
      </c>
      <c r="AA20" s="250">
        <f t="shared" si="12"/>
        <v>3.4944652813403937E-3</v>
      </c>
    </row>
    <row r="21" spans="1:27" x14ac:dyDescent="0.2">
      <c r="A21" s="250">
        <v>3</v>
      </c>
      <c r="B21">
        <f t="shared" si="21"/>
        <v>3.0570152367419899E-3</v>
      </c>
      <c r="C21" s="252">
        <f t="shared" si="22"/>
        <v>327.11645921194321</v>
      </c>
      <c r="D21" s="253"/>
      <c r="E21" s="253"/>
      <c r="F21" s="253"/>
      <c r="I21">
        <f t="shared" si="27"/>
        <v>1</v>
      </c>
      <c r="J21">
        <f t="shared" si="18"/>
        <v>0</v>
      </c>
      <c r="K21">
        <f t="shared" si="16"/>
        <v>0</v>
      </c>
      <c r="L21">
        <f>1-L19</f>
        <v>1</v>
      </c>
      <c r="M21">
        <f t="shared" si="13"/>
        <v>0</v>
      </c>
      <c r="N21" s="250">
        <f t="shared" si="9"/>
        <v>2</v>
      </c>
      <c r="O21" s="251">
        <f t="shared" si="2"/>
        <v>9.4736842105263161E-2</v>
      </c>
      <c r="P21" s="251">
        <f t="shared" si="3"/>
        <v>0.93548387096774199</v>
      </c>
      <c r="Q21" s="251">
        <f t="shared" si="4"/>
        <v>0.90816326530612246</v>
      </c>
      <c r="R21" s="251">
        <f t="shared" si="5"/>
        <v>7.0588235294117646E-2</v>
      </c>
      <c r="S21" s="251">
        <f t="shared" si="6"/>
        <v>0.92941176470588238</v>
      </c>
      <c r="T21" s="250">
        <f t="shared" si="10"/>
        <v>5.2803125444724989E-3</v>
      </c>
      <c r="V21" s="251">
        <f t="shared" si="11"/>
        <v>6.3829787234042548E-2</v>
      </c>
      <c r="W21" s="251">
        <f t="shared" si="23"/>
        <v>0.93814432989690721</v>
      </c>
      <c r="X21" s="251">
        <f t="shared" si="24"/>
        <v>0.93939393939393945</v>
      </c>
      <c r="Y21" s="251">
        <f t="shared" si="25"/>
        <v>6.8181818181818177E-2</v>
      </c>
      <c r="Z21" s="251">
        <f t="shared" si="26"/>
        <v>0.93333333333333335</v>
      </c>
      <c r="AA21" s="250">
        <f t="shared" si="12"/>
        <v>3.5796961418608909E-3</v>
      </c>
    </row>
    <row r="22" spans="1:27" x14ac:dyDescent="0.2">
      <c r="A22" s="250">
        <v>4</v>
      </c>
      <c r="B22">
        <f t="shared" si="21"/>
        <v>1.1775050916424264E-4</v>
      </c>
      <c r="C22" s="252">
        <f t="shared" si="22"/>
        <v>8492.5322794584608</v>
      </c>
      <c r="D22" s="253"/>
      <c r="E22" s="253"/>
      <c r="F22" s="253"/>
      <c r="I22">
        <f t="shared" si="27"/>
        <v>1</v>
      </c>
      <c r="J22">
        <f t="shared" si="18"/>
        <v>0</v>
      </c>
      <c r="K22">
        <f t="shared" si="16"/>
        <v>0</v>
      </c>
      <c r="L22">
        <f t="shared" si="14"/>
        <v>1</v>
      </c>
      <c r="M22">
        <f t="shared" si="13"/>
        <v>1</v>
      </c>
      <c r="N22" s="250">
        <f t="shared" si="9"/>
        <v>3</v>
      </c>
      <c r="O22" s="251">
        <f t="shared" si="2"/>
        <v>9.4736842105263161E-2</v>
      </c>
      <c r="P22" s="251">
        <f t="shared" si="3"/>
        <v>0.93548387096774199</v>
      </c>
      <c r="Q22" s="251">
        <f t="shared" si="4"/>
        <v>0.90816326530612246</v>
      </c>
      <c r="R22" s="251">
        <f t="shared" si="5"/>
        <v>7.0588235294117646E-2</v>
      </c>
      <c r="S22" s="251">
        <f t="shared" si="6"/>
        <v>7.0588235294117646E-2</v>
      </c>
      <c r="T22" s="250">
        <f t="shared" si="10"/>
        <v>4.0103639578272144E-4</v>
      </c>
      <c r="V22" s="251">
        <f t="shared" si="11"/>
        <v>6.3829787234042548E-2</v>
      </c>
      <c r="W22" s="251">
        <f t="shared" si="23"/>
        <v>0.93814432989690721</v>
      </c>
      <c r="X22" s="251">
        <f t="shared" si="24"/>
        <v>0.93939393939393945</v>
      </c>
      <c r="Y22" s="251">
        <f t="shared" si="25"/>
        <v>6.8181818181818177E-2</v>
      </c>
      <c r="Z22" s="251">
        <f t="shared" si="26"/>
        <v>6.6666666666666666E-2</v>
      </c>
      <c r="AA22" s="250">
        <f t="shared" si="12"/>
        <v>2.5569258156149218E-4</v>
      </c>
    </row>
    <row r="23" spans="1:27" x14ac:dyDescent="0.2">
      <c r="A23" s="250">
        <v>5</v>
      </c>
      <c r="B23">
        <f t="shared" si="21"/>
        <v>1.8226137158563095E-6</v>
      </c>
      <c r="C23" s="252">
        <f t="shared" si="22"/>
        <v>548662.61089787481</v>
      </c>
      <c r="D23" s="253"/>
      <c r="E23" s="253"/>
      <c r="F23" s="253"/>
      <c r="I23">
        <f t="shared" si="27"/>
        <v>1</v>
      </c>
      <c r="J23">
        <f t="shared" si="18"/>
        <v>0</v>
      </c>
      <c r="K23">
        <f>1-K19</f>
        <v>1</v>
      </c>
      <c r="L23">
        <f t="shared" si="14"/>
        <v>0</v>
      </c>
      <c r="M23">
        <f t="shared" si="13"/>
        <v>0</v>
      </c>
      <c r="N23" s="250">
        <f t="shared" si="9"/>
        <v>2</v>
      </c>
      <c r="O23" s="251">
        <f t="shared" si="2"/>
        <v>9.4736842105263161E-2</v>
      </c>
      <c r="P23" s="251">
        <f t="shared" si="3"/>
        <v>0.93548387096774199</v>
      </c>
      <c r="Q23" s="251">
        <f t="shared" si="4"/>
        <v>9.1836734693877542E-2</v>
      </c>
      <c r="R23" s="251">
        <f t="shared" si="5"/>
        <v>0.92941176470588238</v>
      </c>
      <c r="S23" s="251">
        <f t="shared" si="6"/>
        <v>0.92941176470588238</v>
      </c>
      <c r="T23" s="250">
        <f t="shared" si="10"/>
        <v>7.0305285002246172E-3</v>
      </c>
      <c r="V23" s="251">
        <f t="shared" si="11"/>
        <v>6.3829787234042548E-2</v>
      </c>
      <c r="W23" s="251">
        <f t="shared" si="23"/>
        <v>0.93814432989690721</v>
      </c>
      <c r="X23" s="251">
        <f t="shared" si="24"/>
        <v>6.0606060606060608E-2</v>
      </c>
      <c r="Y23" s="251">
        <f t="shared" si="25"/>
        <v>0.93181818181818188</v>
      </c>
      <c r="Z23" s="251">
        <f t="shared" si="26"/>
        <v>0.93333333333333335</v>
      </c>
      <c r="AA23" s="250">
        <f t="shared" si="12"/>
        <v>3.1562912218558391E-3</v>
      </c>
    </row>
    <row r="24" spans="1:27" x14ac:dyDescent="0.2">
      <c r="B24">
        <f>SUM(B21:B23)</f>
        <v>3.1765883596220888E-3</v>
      </c>
      <c r="C24" s="252">
        <f t="shared" si="22"/>
        <v>314.80314311765835</v>
      </c>
      <c r="D24" s="253">
        <f>D20</f>
        <v>15.873146870634242</v>
      </c>
      <c r="I24">
        <f t="shared" si="27"/>
        <v>1</v>
      </c>
      <c r="J24">
        <f t="shared" si="18"/>
        <v>0</v>
      </c>
      <c r="K24">
        <f t="shared" si="16"/>
        <v>1</v>
      </c>
      <c r="L24">
        <f t="shared" si="14"/>
        <v>0</v>
      </c>
      <c r="M24">
        <f t="shared" si="13"/>
        <v>1</v>
      </c>
      <c r="N24" s="250">
        <f t="shared" si="9"/>
        <v>3</v>
      </c>
      <c r="O24" s="251">
        <f t="shared" si="2"/>
        <v>9.4736842105263161E-2</v>
      </c>
      <c r="P24" s="251">
        <f t="shared" si="3"/>
        <v>0.93548387096774199</v>
      </c>
      <c r="Q24" s="251">
        <f t="shared" si="4"/>
        <v>9.1836734693877542E-2</v>
      </c>
      <c r="R24" s="251">
        <f t="shared" si="5"/>
        <v>0.92941176470588238</v>
      </c>
      <c r="S24" s="251">
        <f t="shared" si="6"/>
        <v>7.0588235294117646E-2</v>
      </c>
      <c r="T24" s="250">
        <f t="shared" si="10"/>
        <v>5.339641898904772E-4</v>
      </c>
      <c r="V24" s="251">
        <f t="shared" si="11"/>
        <v>6.3829787234042548E-2</v>
      </c>
      <c r="W24" s="251">
        <f t="shared" si="23"/>
        <v>0.93814432989690721</v>
      </c>
      <c r="X24" s="251">
        <f t="shared" si="24"/>
        <v>6.0606060606060608E-2</v>
      </c>
      <c r="Y24" s="251">
        <f t="shared" si="25"/>
        <v>0.93181818181818188</v>
      </c>
      <c r="Z24" s="251">
        <f t="shared" si="26"/>
        <v>6.6666666666666666E-2</v>
      </c>
      <c r="AA24" s="250">
        <f t="shared" si="12"/>
        <v>2.2544937298970281E-4</v>
      </c>
    </row>
    <row r="25" spans="1:27" x14ac:dyDescent="0.2">
      <c r="I25">
        <f t="shared" si="27"/>
        <v>1</v>
      </c>
      <c r="J25">
        <f t="shared" si="18"/>
        <v>0</v>
      </c>
      <c r="K25">
        <f t="shared" si="16"/>
        <v>1</v>
      </c>
      <c r="L25">
        <f t="shared" si="14"/>
        <v>1</v>
      </c>
      <c r="M25">
        <f t="shared" si="13"/>
        <v>0</v>
      </c>
      <c r="N25" s="250">
        <f t="shared" si="9"/>
        <v>3</v>
      </c>
      <c r="O25" s="251">
        <f t="shared" si="2"/>
        <v>9.4736842105263161E-2</v>
      </c>
      <c r="P25" s="251">
        <f t="shared" si="3"/>
        <v>0.93548387096774199</v>
      </c>
      <c r="Q25" s="251">
        <f t="shared" si="4"/>
        <v>9.1836734693877542E-2</v>
      </c>
      <c r="R25" s="251">
        <f t="shared" si="5"/>
        <v>7.0588235294117646E-2</v>
      </c>
      <c r="S25" s="251">
        <f t="shared" si="6"/>
        <v>0.92941176470588238</v>
      </c>
      <c r="T25" s="250">
        <f t="shared" si="10"/>
        <v>5.339641898904772E-4</v>
      </c>
      <c r="V25" s="251">
        <f t="shared" si="11"/>
        <v>6.3829787234042548E-2</v>
      </c>
      <c r="W25" s="251">
        <f t="shared" si="23"/>
        <v>0.93814432989690721</v>
      </c>
      <c r="X25" s="251">
        <f t="shared" si="24"/>
        <v>6.0606060606060608E-2</v>
      </c>
      <c r="Y25" s="251">
        <f t="shared" si="25"/>
        <v>6.8181818181818177E-2</v>
      </c>
      <c r="Z25" s="251">
        <f t="shared" si="26"/>
        <v>0.93333333333333335</v>
      </c>
      <c r="AA25" s="250">
        <f t="shared" si="12"/>
        <v>2.3094813818457359E-4</v>
      </c>
    </row>
    <row r="26" spans="1:27" x14ac:dyDescent="0.2">
      <c r="A26" s="249" t="s">
        <v>191</v>
      </c>
      <c r="B26" s="249" t="s">
        <v>113</v>
      </c>
      <c r="F26" s="249" t="s">
        <v>115</v>
      </c>
      <c r="I26">
        <f t="shared" si="27"/>
        <v>1</v>
      </c>
      <c r="J26">
        <f t="shared" si="18"/>
        <v>0</v>
      </c>
      <c r="K26">
        <f t="shared" si="16"/>
        <v>1</v>
      </c>
      <c r="L26">
        <f t="shared" si="14"/>
        <v>1</v>
      </c>
      <c r="M26">
        <f t="shared" si="13"/>
        <v>1</v>
      </c>
      <c r="N26" s="250">
        <f t="shared" si="9"/>
        <v>4</v>
      </c>
      <c r="O26" s="251">
        <f t="shared" si="2"/>
        <v>9.4736842105263161E-2</v>
      </c>
      <c r="P26" s="251">
        <f t="shared" si="3"/>
        <v>0.93548387096774199</v>
      </c>
      <c r="Q26" s="251">
        <f t="shared" si="4"/>
        <v>9.1836734693877542E-2</v>
      </c>
      <c r="R26" s="251">
        <f t="shared" si="5"/>
        <v>7.0588235294117646E-2</v>
      </c>
      <c r="S26" s="251">
        <f t="shared" si="6"/>
        <v>7.0588235294117646E-2</v>
      </c>
      <c r="T26" s="250">
        <f t="shared" si="10"/>
        <v>4.0554242270162826E-5</v>
      </c>
      <c r="V26" s="251">
        <f t="shared" si="11"/>
        <v>6.3829787234042548E-2</v>
      </c>
      <c r="W26" s="251">
        <f t="shared" si="23"/>
        <v>0.93814432989690721</v>
      </c>
      <c r="X26" s="251">
        <f t="shared" si="24"/>
        <v>6.0606060606060608E-2</v>
      </c>
      <c r="Y26" s="251">
        <f t="shared" si="25"/>
        <v>6.8181818181818177E-2</v>
      </c>
      <c r="Z26" s="251">
        <f t="shared" si="26"/>
        <v>6.6666666666666666E-2</v>
      </c>
      <c r="AA26" s="250">
        <f t="shared" si="12"/>
        <v>1.6496295584612399E-5</v>
      </c>
    </row>
    <row r="27" spans="1:27" x14ac:dyDescent="0.2">
      <c r="A27">
        <v>0</v>
      </c>
      <c r="B27" s="255">
        <f>'UBL BaseGame'!L7*100</f>
        <v>94</v>
      </c>
      <c r="C27" s="255">
        <f>'UBL BaseGame'!M7*100</f>
        <v>83</v>
      </c>
      <c r="D27" s="255">
        <f>'UBL BaseGame'!N7*100</f>
        <v>39</v>
      </c>
      <c r="E27" s="255">
        <f>'UBL BaseGame'!O7*100</f>
        <v>0</v>
      </c>
      <c r="F27">
        <f>'UBL BaseGame'!J18</f>
        <v>0</v>
      </c>
      <c r="I27">
        <f t="shared" si="27"/>
        <v>1</v>
      </c>
      <c r="J27">
        <f>1-J19</f>
        <v>1</v>
      </c>
      <c r="K27">
        <f t="shared" si="16"/>
        <v>0</v>
      </c>
      <c r="L27">
        <f t="shared" si="14"/>
        <v>0</v>
      </c>
      <c r="M27">
        <f t="shared" si="13"/>
        <v>0</v>
      </c>
      <c r="N27" s="250">
        <f t="shared" si="9"/>
        <v>2</v>
      </c>
      <c r="O27" s="251">
        <f t="shared" si="2"/>
        <v>9.4736842105263161E-2</v>
      </c>
      <c r="P27" s="251">
        <f t="shared" si="3"/>
        <v>6.4516129032258063E-2</v>
      </c>
      <c r="Q27" s="251">
        <f t="shared" si="4"/>
        <v>0.90816326530612246</v>
      </c>
      <c r="R27" s="251">
        <f t="shared" si="5"/>
        <v>0.92941176470588238</v>
      </c>
      <c r="S27" s="251">
        <f t="shared" si="6"/>
        <v>0.92941176470588238</v>
      </c>
      <c r="T27" s="250">
        <f t="shared" si="10"/>
        <v>4.7947665633715783E-3</v>
      </c>
      <c r="V27" s="251">
        <f t="shared" si="11"/>
        <v>6.3829787234042548E-2</v>
      </c>
      <c r="W27" s="251">
        <f t="shared" si="23"/>
        <v>6.1855670103092786E-2</v>
      </c>
      <c r="X27" s="251">
        <f t="shared" si="24"/>
        <v>0.93939393939393945</v>
      </c>
      <c r="Y27" s="251">
        <f t="shared" si="25"/>
        <v>0.93181818181818188</v>
      </c>
      <c r="Z27" s="251">
        <f t="shared" si="26"/>
        <v>0.93333333333333335</v>
      </c>
      <c r="AA27" s="250">
        <f t="shared" si="12"/>
        <v>3.2256602596988254E-3</v>
      </c>
    </row>
    <row r="28" spans="1:27" x14ac:dyDescent="0.2">
      <c r="A28">
        <v>1</v>
      </c>
      <c r="B28" s="255">
        <f>'UBL BaseGame'!L8*100</f>
        <v>5</v>
      </c>
      <c r="C28" s="255">
        <f>'UBL BaseGame'!M8*100</f>
        <v>10</v>
      </c>
      <c r="D28" s="255">
        <f>'UBL BaseGame'!N8*100</f>
        <v>30</v>
      </c>
      <c r="E28" s="255">
        <f>'UBL BaseGame'!O8*100</f>
        <v>0</v>
      </c>
      <c r="F28">
        <f>'UBL BaseGame'!J19</f>
        <v>10</v>
      </c>
      <c r="I28">
        <f t="shared" si="27"/>
        <v>1</v>
      </c>
      <c r="J28">
        <f t="shared" si="18"/>
        <v>1</v>
      </c>
      <c r="K28">
        <f t="shared" si="16"/>
        <v>0</v>
      </c>
      <c r="L28">
        <f t="shared" si="14"/>
        <v>0</v>
      </c>
      <c r="M28">
        <f t="shared" si="13"/>
        <v>1</v>
      </c>
      <c r="N28" s="250">
        <f t="shared" si="9"/>
        <v>3</v>
      </c>
      <c r="O28" s="251">
        <f t="shared" si="2"/>
        <v>9.4736842105263161E-2</v>
      </c>
      <c r="P28" s="251">
        <f t="shared" si="3"/>
        <v>6.4516129032258063E-2</v>
      </c>
      <c r="Q28" s="251">
        <f t="shared" si="4"/>
        <v>0.90816326530612246</v>
      </c>
      <c r="R28" s="251">
        <f t="shared" si="5"/>
        <v>0.92941176470588238</v>
      </c>
      <c r="S28" s="251">
        <f t="shared" si="6"/>
        <v>7.0588235294117646E-2</v>
      </c>
      <c r="T28" s="250">
        <f t="shared" si="10"/>
        <v>3.6415948582568949E-4</v>
      </c>
      <c r="V28" s="251">
        <f t="shared" si="11"/>
        <v>6.3829787234042548E-2</v>
      </c>
      <c r="W28" s="251">
        <f t="shared" si="23"/>
        <v>6.1855670103092786E-2</v>
      </c>
      <c r="X28" s="251">
        <f t="shared" si="24"/>
        <v>0.93939393939393945</v>
      </c>
      <c r="Y28" s="251">
        <f t="shared" si="25"/>
        <v>0.93181818181818188</v>
      </c>
      <c r="Z28" s="251">
        <f t="shared" si="26"/>
        <v>6.6666666666666666E-2</v>
      </c>
      <c r="AA28" s="250">
        <f t="shared" si="12"/>
        <v>2.3040430426420178E-4</v>
      </c>
    </row>
    <row r="29" spans="1:27" x14ac:dyDescent="0.2">
      <c r="A29">
        <v>2</v>
      </c>
      <c r="B29" s="255">
        <f>'UBL BaseGame'!L9*100</f>
        <v>1</v>
      </c>
      <c r="C29" s="255">
        <f>'UBL BaseGame'!M9*100</f>
        <v>5</v>
      </c>
      <c r="D29" s="255">
        <f>'UBL BaseGame'!N9*100</f>
        <v>10</v>
      </c>
      <c r="E29" s="255">
        <f>'UBL BaseGame'!O9*100</f>
        <v>0</v>
      </c>
      <c r="F29">
        <f>'UBL BaseGame'!J20</f>
        <v>20</v>
      </c>
      <c r="I29">
        <f t="shared" si="27"/>
        <v>1</v>
      </c>
      <c r="J29">
        <f t="shared" si="18"/>
        <v>1</v>
      </c>
      <c r="K29">
        <f t="shared" si="16"/>
        <v>0</v>
      </c>
      <c r="L29">
        <f t="shared" si="14"/>
        <v>1</v>
      </c>
      <c r="M29">
        <f t="shared" si="13"/>
        <v>0</v>
      </c>
      <c r="N29" s="250">
        <f t="shared" si="9"/>
        <v>3</v>
      </c>
      <c r="O29" s="251">
        <f t="shared" si="2"/>
        <v>9.4736842105263161E-2</v>
      </c>
      <c r="P29" s="251">
        <f t="shared" si="3"/>
        <v>6.4516129032258063E-2</v>
      </c>
      <c r="Q29" s="251">
        <f t="shared" si="4"/>
        <v>0.90816326530612246</v>
      </c>
      <c r="R29" s="251">
        <f t="shared" si="5"/>
        <v>7.0588235294117646E-2</v>
      </c>
      <c r="S29" s="251">
        <f t="shared" si="6"/>
        <v>0.92941176470588238</v>
      </c>
      <c r="T29" s="250">
        <f t="shared" si="10"/>
        <v>3.6415948582568954E-4</v>
      </c>
      <c r="V29" s="251">
        <f t="shared" si="11"/>
        <v>6.3829787234042548E-2</v>
      </c>
      <c r="W29" s="251">
        <f t="shared" si="23"/>
        <v>6.1855670103092786E-2</v>
      </c>
      <c r="X29" s="251">
        <f t="shared" si="24"/>
        <v>0.93939393939393945</v>
      </c>
      <c r="Y29" s="251">
        <f t="shared" si="25"/>
        <v>6.8181818181818177E-2</v>
      </c>
      <c r="Z29" s="251">
        <f t="shared" si="26"/>
        <v>0.93333333333333335</v>
      </c>
      <c r="AA29" s="250">
        <f t="shared" si="12"/>
        <v>2.3602392144137744E-4</v>
      </c>
    </row>
    <row r="30" spans="1:27" x14ac:dyDescent="0.2">
      <c r="A30">
        <f>A29+1</f>
        <v>3</v>
      </c>
      <c r="B30" s="255">
        <f>'UBL BaseGame'!L10*100</f>
        <v>0</v>
      </c>
      <c r="C30" s="255">
        <f>'UBL BaseGame'!M10*100</f>
        <v>2</v>
      </c>
      <c r="D30" s="255">
        <f>'UBL BaseGame'!N10*100</f>
        <v>10</v>
      </c>
      <c r="E30" s="255">
        <f>'UBL BaseGame'!O10*100</f>
        <v>10</v>
      </c>
      <c r="F30">
        <f>'UBL BaseGame'!J21</f>
        <v>50</v>
      </c>
      <c r="I30">
        <f t="shared" si="27"/>
        <v>1</v>
      </c>
      <c r="J30">
        <f t="shared" si="18"/>
        <v>1</v>
      </c>
      <c r="K30">
        <f t="shared" si="16"/>
        <v>0</v>
      </c>
      <c r="L30">
        <f t="shared" si="14"/>
        <v>1</v>
      </c>
      <c r="M30">
        <f t="shared" si="13"/>
        <v>1</v>
      </c>
      <c r="N30" s="250">
        <f t="shared" si="9"/>
        <v>4</v>
      </c>
      <c r="O30" s="251">
        <f t="shared" si="2"/>
        <v>9.4736842105263161E-2</v>
      </c>
      <c r="P30" s="251">
        <f t="shared" si="3"/>
        <v>6.4516129032258063E-2</v>
      </c>
      <c r="Q30" s="251">
        <f t="shared" si="4"/>
        <v>0.90816326530612246</v>
      </c>
      <c r="R30" s="251">
        <f t="shared" si="5"/>
        <v>7.0588235294117646E-2</v>
      </c>
      <c r="S30" s="251">
        <f t="shared" si="6"/>
        <v>7.0588235294117646E-2</v>
      </c>
      <c r="T30" s="250">
        <f t="shared" si="10"/>
        <v>2.7657682467773886E-5</v>
      </c>
      <c r="V30" s="251">
        <f t="shared" si="11"/>
        <v>6.3829787234042548E-2</v>
      </c>
      <c r="W30" s="251">
        <f t="shared" si="23"/>
        <v>6.1855670103092786E-2</v>
      </c>
      <c r="X30" s="251">
        <f t="shared" si="24"/>
        <v>0.93939393939393945</v>
      </c>
      <c r="Y30" s="251">
        <f t="shared" si="25"/>
        <v>6.8181818181818177E-2</v>
      </c>
      <c r="Z30" s="251">
        <f t="shared" si="26"/>
        <v>6.6666666666666666E-2</v>
      </c>
      <c r="AA30" s="250">
        <f t="shared" si="12"/>
        <v>1.6858851531526959E-5</v>
      </c>
    </row>
    <row r="31" spans="1:27" x14ac:dyDescent="0.2">
      <c r="A31">
        <f>A30+1</f>
        <v>4</v>
      </c>
      <c r="B31" s="255">
        <f>'UBL BaseGame'!L11*100</f>
        <v>0</v>
      </c>
      <c r="C31" s="255">
        <f>'UBL BaseGame'!M11*100</f>
        <v>0</v>
      </c>
      <c r="D31" s="255">
        <f>'UBL BaseGame'!N11*100</f>
        <v>11</v>
      </c>
      <c r="E31" s="255">
        <f>'UBL BaseGame'!O11*100</f>
        <v>30</v>
      </c>
      <c r="F31">
        <f>'UBL BaseGame'!J22</f>
        <v>250</v>
      </c>
      <c r="I31">
        <f t="shared" si="27"/>
        <v>1</v>
      </c>
      <c r="J31">
        <f t="shared" si="18"/>
        <v>1</v>
      </c>
      <c r="K31">
        <f t="shared" si="16"/>
        <v>1</v>
      </c>
      <c r="L31">
        <f t="shared" si="14"/>
        <v>0</v>
      </c>
      <c r="M31">
        <f t="shared" si="13"/>
        <v>0</v>
      </c>
      <c r="N31" s="250">
        <f t="shared" si="9"/>
        <v>3</v>
      </c>
      <c r="O31" s="251">
        <f t="shared" si="2"/>
        <v>9.4736842105263161E-2</v>
      </c>
      <c r="P31" s="251">
        <f t="shared" si="3"/>
        <v>6.4516129032258063E-2</v>
      </c>
      <c r="Q31" s="251">
        <f t="shared" si="4"/>
        <v>9.1836734693877542E-2</v>
      </c>
      <c r="R31" s="251">
        <f t="shared" si="5"/>
        <v>0.92941176470588238</v>
      </c>
      <c r="S31" s="251">
        <f t="shared" si="6"/>
        <v>0.92941176470588238</v>
      </c>
      <c r="T31" s="250">
        <f t="shared" si="10"/>
        <v>4.8486403449824947E-4</v>
      </c>
      <c r="V31" s="251">
        <f t="shared" si="11"/>
        <v>6.3829787234042548E-2</v>
      </c>
      <c r="W31" s="251">
        <f t="shared" si="23"/>
        <v>6.1855670103092786E-2</v>
      </c>
      <c r="X31" s="251">
        <f t="shared" si="24"/>
        <v>6.0606060606060608E-2</v>
      </c>
      <c r="Y31" s="251">
        <f t="shared" si="25"/>
        <v>0.93181818181818188</v>
      </c>
      <c r="Z31" s="251">
        <f t="shared" si="26"/>
        <v>0.93333333333333335</v>
      </c>
      <c r="AA31" s="250">
        <f t="shared" si="12"/>
        <v>2.0810711352895646E-4</v>
      </c>
    </row>
    <row r="32" spans="1:27" x14ac:dyDescent="0.2">
      <c r="A32">
        <f>A31+1</f>
        <v>5</v>
      </c>
      <c r="B32" s="255">
        <f>'UBL BaseGame'!L12*100</f>
        <v>0</v>
      </c>
      <c r="C32" s="255">
        <f>'UBL BaseGame'!M12*100</f>
        <v>0</v>
      </c>
      <c r="D32" s="255">
        <f>'UBL BaseGame'!N12*100</f>
        <v>0</v>
      </c>
      <c r="E32" s="255">
        <f>'UBL BaseGame'!O12*100</f>
        <v>60</v>
      </c>
      <c r="F32">
        <f>'UBL BaseGame'!J23</f>
        <v>2500</v>
      </c>
      <c r="I32">
        <f t="shared" si="27"/>
        <v>1</v>
      </c>
      <c r="J32">
        <f t="shared" si="18"/>
        <v>1</v>
      </c>
      <c r="K32">
        <f t="shared" si="16"/>
        <v>1</v>
      </c>
      <c r="L32">
        <f t="shared" si="14"/>
        <v>0</v>
      </c>
      <c r="M32">
        <f t="shared" si="13"/>
        <v>1</v>
      </c>
      <c r="N32" s="250">
        <f t="shared" si="9"/>
        <v>4</v>
      </c>
      <c r="O32" s="251">
        <f t="shared" si="2"/>
        <v>9.4736842105263161E-2</v>
      </c>
      <c r="P32" s="251">
        <f t="shared" si="3"/>
        <v>6.4516129032258063E-2</v>
      </c>
      <c r="Q32" s="251">
        <f t="shared" si="4"/>
        <v>9.1836734693877542E-2</v>
      </c>
      <c r="R32" s="251">
        <f t="shared" si="5"/>
        <v>0.92941176470588238</v>
      </c>
      <c r="S32" s="251">
        <f t="shared" si="6"/>
        <v>7.0588235294117646E-2</v>
      </c>
      <c r="T32" s="250">
        <f t="shared" si="10"/>
        <v>3.6825116544170846E-5</v>
      </c>
      <c r="V32" s="251">
        <f t="shared" si="11"/>
        <v>6.3829787234042548E-2</v>
      </c>
      <c r="W32" s="251">
        <f t="shared" si="23"/>
        <v>6.1855670103092786E-2</v>
      </c>
      <c r="X32" s="251">
        <f t="shared" si="24"/>
        <v>6.0606060606060608E-2</v>
      </c>
      <c r="Y32" s="251">
        <f t="shared" si="25"/>
        <v>0.93181818181818188</v>
      </c>
      <c r="Z32" s="251">
        <f t="shared" si="26"/>
        <v>6.6666666666666666E-2</v>
      </c>
      <c r="AA32" s="250">
        <f t="shared" si="12"/>
        <v>1.486479382349689E-5</v>
      </c>
    </row>
    <row r="33" spans="1:27" x14ac:dyDescent="0.2">
      <c r="I33">
        <f t="shared" si="27"/>
        <v>1</v>
      </c>
      <c r="J33">
        <f t="shared" si="18"/>
        <v>1</v>
      </c>
      <c r="K33">
        <f t="shared" si="16"/>
        <v>1</v>
      </c>
      <c r="L33">
        <f t="shared" si="14"/>
        <v>1</v>
      </c>
      <c r="M33">
        <f t="shared" si="13"/>
        <v>0</v>
      </c>
      <c r="N33" s="250">
        <f t="shared" si="9"/>
        <v>4</v>
      </c>
      <c r="O33" s="251">
        <f t="shared" si="2"/>
        <v>9.4736842105263161E-2</v>
      </c>
      <c r="P33" s="251">
        <f t="shared" si="3"/>
        <v>6.4516129032258063E-2</v>
      </c>
      <c r="Q33" s="251">
        <f t="shared" si="4"/>
        <v>9.1836734693877542E-2</v>
      </c>
      <c r="R33" s="251">
        <f t="shared" si="5"/>
        <v>7.0588235294117646E-2</v>
      </c>
      <c r="S33" s="251">
        <f t="shared" si="6"/>
        <v>0.92941176470588238</v>
      </c>
      <c r="T33" s="250">
        <f t="shared" si="10"/>
        <v>3.682511654417084E-5</v>
      </c>
      <c r="V33" s="251">
        <f t="shared" si="11"/>
        <v>6.3829787234042548E-2</v>
      </c>
      <c r="W33" s="251">
        <f t="shared" si="23"/>
        <v>6.1855670103092786E-2</v>
      </c>
      <c r="X33" s="251">
        <f t="shared" si="24"/>
        <v>6.0606060606060608E-2</v>
      </c>
      <c r="Y33" s="251">
        <f t="shared" si="25"/>
        <v>6.8181818181818177E-2</v>
      </c>
      <c r="Z33" s="251">
        <f t="shared" si="26"/>
        <v>0.93333333333333335</v>
      </c>
      <c r="AA33" s="250">
        <f t="shared" si="12"/>
        <v>1.5227349770411446E-5</v>
      </c>
    </row>
    <row r="34" spans="1:27" x14ac:dyDescent="0.2">
      <c r="A34" s="249" t="s">
        <v>190</v>
      </c>
      <c r="B34" s="249" t="s">
        <v>113</v>
      </c>
      <c r="I34">
        <f t="shared" si="27"/>
        <v>1</v>
      </c>
      <c r="J34">
        <f t="shared" si="18"/>
        <v>1</v>
      </c>
      <c r="K34">
        <f t="shared" si="16"/>
        <v>1</v>
      </c>
      <c r="L34">
        <f t="shared" si="14"/>
        <v>1</v>
      </c>
      <c r="M34">
        <f t="shared" si="13"/>
        <v>1</v>
      </c>
      <c r="N34" s="250">
        <f t="shared" si="9"/>
        <v>5</v>
      </c>
      <c r="O34" s="251">
        <f t="shared" si="2"/>
        <v>9.4736842105263161E-2</v>
      </c>
      <c r="P34" s="251">
        <f t="shared" si="3"/>
        <v>6.4516129032258063E-2</v>
      </c>
      <c r="Q34" s="251">
        <f t="shared" si="4"/>
        <v>9.1836734693877542E-2</v>
      </c>
      <c r="R34" s="251">
        <f t="shared" si="5"/>
        <v>7.0588235294117646E-2</v>
      </c>
      <c r="S34" s="251">
        <f t="shared" si="6"/>
        <v>7.0588235294117646E-2</v>
      </c>
      <c r="T34" s="250">
        <f t="shared" si="10"/>
        <v>2.7968442944939879E-6</v>
      </c>
      <c r="V34" s="251">
        <f t="shared" si="11"/>
        <v>6.3829787234042548E-2</v>
      </c>
      <c r="W34" s="251">
        <f t="shared" si="23"/>
        <v>6.1855670103092786E-2</v>
      </c>
      <c r="X34" s="251">
        <f t="shared" si="24"/>
        <v>6.0606060606060608E-2</v>
      </c>
      <c r="Y34" s="251">
        <f t="shared" si="25"/>
        <v>6.8181818181818177E-2</v>
      </c>
      <c r="Z34" s="251">
        <f t="shared" si="26"/>
        <v>6.6666666666666666E-2</v>
      </c>
      <c r="AA34" s="250">
        <f t="shared" si="12"/>
        <v>1.0876678407436746E-6</v>
      </c>
    </row>
    <row r="35" spans="1:27" x14ac:dyDescent="0.2">
      <c r="A35">
        <f>'UBL BaseGame'!I29</f>
        <v>0.5</v>
      </c>
      <c r="B35" s="256">
        <f>'UBL BaseGame'!J29</f>
        <v>0</v>
      </c>
      <c r="I35" s="254" t="s">
        <v>486</v>
      </c>
      <c r="T35" s="251">
        <f>SUM(T3:T34)</f>
        <v>1</v>
      </c>
      <c r="AA35" s="251">
        <f>SUM(AA3:AA34)</f>
        <v>1</v>
      </c>
    </row>
    <row r="36" spans="1:27" x14ac:dyDescent="0.2">
      <c r="A36">
        <f>'UBL BaseGame'!I30</f>
        <v>1</v>
      </c>
      <c r="B36" s="256">
        <f>'UBL BaseGame'!J30</f>
        <v>4000</v>
      </c>
    </row>
    <row r="37" spans="1:27" x14ac:dyDescent="0.2">
      <c r="A37">
        <f>'UBL BaseGame'!I31</f>
        <v>2</v>
      </c>
      <c r="B37" s="256">
        <f>'UBL BaseGame'!J31</f>
        <v>3000</v>
      </c>
    </row>
    <row r="38" spans="1:27" x14ac:dyDescent="0.2">
      <c r="A38">
        <f>'UBL BaseGame'!I32</f>
        <v>3</v>
      </c>
      <c r="B38" s="256">
        <f>'UBL BaseGame'!J32</f>
        <v>500</v>
      </c>
    </row>
    <row r="39" spans="1:27" x14ac:dyDescent="0.2">
      <c r="A39">
        <f>'UBL BaseGame'!I33</f>
        <v>4</v>
      </c>
      <c r="B39" s="256">
        <f>'UBL BaseGame'!J33</f>
        <v>250</v>
      </c>
    </row>
    <row r="40" spans="1:27" x14ac:dyDescent="0.2">
      <c r="A40">
        <f>'UBL BaseGame'!I34</f>
        <v>5</v>
      </c>
      <c r="B40" s="256">
        <f>'UBL BaseGame'!J34</f>
        <v>200</v>
      </c>
    </row>
    <row r="41" spans="1:27" x14ac:dyDescent="0.2">
      <c r="B41" s="253">
        <f>SUMPRODUCT(A35:A40,B35:B40)/SUM(B35:B40)</f>
        <v>1.6981132075471699</v>
      </c>
    </row>
    <row r="60" spans="3:5" x14ac:dyDescent="0.2">
      <c r="C60">
        <f t="shared" ref="C60:E60" si="28">SUMPRODUCT($B47:$B59,C47:C59)</f>
        <v>0</v>
      </c>
      <c r="D60">
        <f t="shared" si="28"/>
        <v>0</v>
      </c>
      <c r="E60">
        <f t="shared" si="28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A60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0.1640625" customWidth="1"/>
    <col min="4" max="4" width="10.1640625" customWidth="1"/>
    <col min="9" max="19" width="6" customWidth="1"/>
    <col min="20" max="20" width="14" customWidth="1"/>
    <col min="22" max="26" width="6" customWidth="1"/>
    <col min="27" max="27" width="14" customWidth="1"/>
    <col min="29" max="29" width="12" bestFit="1" customWidth="1"/>
  </cols>
  <sheetData>
    <row r="2" spans="1:27" x14ac:dyDescent="0.2">
      <c r="B2" s="249" t="s">
        <v>119</v>
      </c>
      <c r="I2" s="249" t="str">
        <f>B5</f>
        <v>R1</v>
      </c>
      <c r="J2" s="249" t="str">
        <f>C5</f>
        <v>R2</v>
      </c>
      <c r="K2" s="249" t="str">
        <f>D5</f>
        <v>R3</v>
      </c>
      <c r="L2" s="249" t="str">
        <f>E5</f>
        <v>R4</v>
      </c>
      <c r="M2" s="249" t="str">
        <f>F5</f>
        <v>R5</v>
      </c>
      <c r="N2" s="249" t="s">
        <v>473</v>
      </c>
      <c r="O2" s="249" t="str">
        <f>"P("&amp;I2&amp;")"</f>
        <v>P(R1)</v>
      </c>
      <c r="P2" s="249" t="str">
        <f t="shared" ref="P2:S2" si="0">"P("&amp;J2&amp;")"</f>
        <v>P(R2)</v>
      </c>
      <c r="Q2" s="249" t="str">
        <f t="shared" si="0"/>
        <v>P(R3)</v>
      </c>
      <c r="R2" s="249" t="str">
        <f t="shared" si="0"/>
        <v>P(R4)</v>
      </c>
      <c r="S2" s="249" t="str">
        <f t="shared" si="0"/>
        <v>P(R5)</v>
      </c>
      <c r="T2" s="249" t="s">
        <v>474</v>
      </c>
      <c r="V2" s="249" t="str">
        <f>"P("&amp;I2&amp;")"</f>
        <v>P(R1)</v>
      </c>
      <c r="W2" s="249" t="str">
        <f t="shared" ref="W2:Z2" si="1">"P("&amp;J2&amp;")"</f>
        <v>P(R2)</v>
      </c>
      <c r="X2" s="249" t="str">
        <f t="shared" si="1"/>
        <v>P(R3)</v>
      </c>
      <c r="Y2" s="249" t="str">
        <f t="shared" si="1"/>
        <v>P(R4)</v>
      </c>
      <c r="Z2" s="249" t="str">
        <f t="shared" si="1"/>
        <v>P(R5)</v>
      </c>
      <c r="AA2" s="249" t="s">
        <v>474</v>
      </c>
    </row>
    <row r="3" spans="1:27" x14ac:dyDescent="0.2">
      <c r="B3" s="249" t="s">
        <v>475</v>
      </c>
      <c r="C3">
        <v>3</v>
      </c>
      <c r="I3">
        <v>0</v>
      </c>
      <c r="J3">
        <v>0</v>
      </c>
      <c r="K3">
        <v>0</v>
      </c>
      <c r="L3">
        <v>0</v>
      </c>
      <c r="M3">
        <v>0</v>
      </c>
      <c r="N3" s="250">
        <f>SUM(I3:M3)</f>
        <v>0</v>
      </c>
      <c r="O3" s="251">
        <f t="shared" ref="O3:O34" si="2">I3*B$8+(1-I3)*B$9</f>
        <v>0.74736842105263157</v>
      </c>
      <c r="P3" s="251">
        <f t="shared" ref="P3:P34" si="3">J3*C$8+(1-J3)*C$9</f>
        <v>1</v>
      </c>
      <c r="Q3" s="251">
        <f t="shared" ref="Q3:Q34" si="4">K3*D$8+(1-K3)*D$9</f>
        <v>0.75510204081632648</v>
      </c>
      <c r="R3" s="251">
        <f t="shared" ref="R3:R34" si="5">L3*E$8+(1-L3)*E$9</f>
        <v>1</v>
      </c>
      <c r="S3" s="251">
        <f t="shared" ref="S3:S34" si="6">M3*F$8+(1-M3)*F$9</f>
        <v>0.78823529411764703</v>
      </c>
      <c r="T3" s="250">
        <f>PRODUCT(O3:S3)</f>
        <v>0.44483224868894922</v>
      </c>
      <c r="V3" s="251">
        <f>I3*B$14+(1-I3)*B$15</f>
        <v>0.74468085106382986</v>
      </c>
      <c r="W3" s="251">
        <f t="shared" ref="W3:Z18" si="7">J3*C$14+(1-J3)*C$15</f>
        <v>1</v>
      </c>
      <c r="X3" s="251">
        <f t="shared" si="7"/>
        <v>0.75757575757575757</v>
      </c>
      <c r="Y3" s="251">
        <f t="shared" si="7"/>
        <v>1</v>
      </c>
      <c r="Z3" s="251">
        <f t="shared" si="7"/>
        <v>0.8</v>
      </c>
      <c r="AA3" s="250">
        <f>PRODUCT(V3:Z3)</f>
        <v>0.4513217279174726</v>
      </c>
    </row>
    <row r="4" spans="1:27" x14ac:dyDescent="0.2">
      <c r="G4" s="249" t="s">
        <v>113</v>
      </c>
      <c r="I4">
        <f t="shared" ref="I4:K18" si="8">I3</f>
        <v>0</v>
      </c>
      <c r="J4">
        <f t="shared" si="8"/>
        <v>0</v>
      </c>
      <c r="K4">
        <f t="shared" si="8"/>
        <v>0</v>
      </c>
      <c r="L4">
        <v>0</v>
      </c>
      <c r="M4">
        <f>1-M3</f>
        <v>1</v>
      </c>
      <c r="N4" s="250">
        <f t="shared" ref="N4:N34" si="9">SUM(I4:M4)</f>
        <v>1</v>
      </c>
      <c r="O4" s="251">
        <f t="shared" si="2"/>
        <v>0.74736842105263157</v>
      </c>
      <c r="P4" s="251">
        <f t="shared" si="3"/>
        <v>1</v>
      </c>
      <c r="Q4" s="251">
        <f t="shared" si="4"/>
        <v>0.75510204081632648</v>
      </c>
      <c r="R4" s="251">
        <f t="shared" si="5"/>
        <v>1</v>
      </c>
      <c r="S4" s="251">
        <f t="shared" si="6"/>
        <v>0.21176470588235294</v>
      </c>
      <c r="T4" s="250">
        <f t="shared" ref="T4:T34" si="10">PRODUCT(O4:S4)</f>
        <v>0.11950717128956845</v>
      </c>
      <c r="V4" s="251">
        <f t="shared" ref="V4:Z34" si="11">I4*B$14+(1-I4)*B$15</f>
        <v>0.74468085106382986</v>
      </c>
      <c r="W4" s="251">
        <f t="shared" si="7"/>
        <v>1</v>
      </c>
      <c r="X4" s="251">
        <f t="shared" si="7"/>
        <v>0.75757575757575757</v>
      </c>
      <c r="Y4" s="251">
        <f t="shared" si="7"/>
        <v>1</v>
      </c>
      <c r="Z4" s="251">
        <f t="shared" si="7"/>
        <v>0.2</v>
      </c>
      <c r="AA4" s="250">
        <f t="shared" ref="AA4:AA34" si="12">PRODUCT(V4:Z4)</f>
        <v>0.11283043197936815</v>
      </c>
    </row>
    <row r="5" spans="1:27" x14ac:dyDescent="0.2">
      <c r="A5" s="249" t="s">
        <v>484</v>
      </c>
      <c r="B5" s="249" t="s">
        <v>476</v>
      </c>
      <c r="C5" s="249" t="s">
        <v>477</v>
      </c>
      <c r="D5" s="249" t="s">
        <v>478</v>
      </c>
      <c r="E5" s="249" t="s">
        <v>479</v>
      </c>
      <c r="F5" s="249" t="s">
        <v>480</v>
      </c>
      <c r="G5">
        <v>43</v>
      </c>
      <c r="I5">
        <f t="shared" si="8"/>
        <v>0</v>
      </c>
      <c r="J5">
        <f t="shared" si="8"/>
        <v>0</v>
      </c>
      <c r="K5">
        <f t="shared" si="8"/>
        <v>0</v>
      </c>
      <c r="L5">
        <f>1-L3</f>
        <v>1</v>
      </c>
      <c r="M5">
        <f t="shared" ref="M5:M34" si="13">1-M4</f>
        <v>0</v>
      </c>
      <c r="N5" s="250">
        <f t="shared" si="9"/>
        <v>1</v>
      </c>
      <c r="O5" s="251">
        <f t="shared" si="2"/>
        <v>0.74736842105263157</v>
      </c>
      <c r="P5" s="251">
        <f t="shared" si="3"/>
        <v>1</v>
      </c>
      <c r="Q5" s="251">
        <f t="shared" si="4"/>
        <v>0.75510204081632648</v>
      </c>
      <c r="R5" s="251">
        <f t="shared" si="5"/>
        <v>0</v>
      </c>
      <c r="S5" s="251">
        <f t="shared" si="6"/>
        <v>0.78823529411764703</v>
      </c>
      <c r="T5" s="250">
        <f t="shared" si="10"/>
        <v>0</v>
      </c>
      <c r="V5" s="251">
        <f t="shared" si="11"/>
        <v>0.74468085106382986</v>
      </c>
      <c r="W5" s="251">
        <f t="shared" si="7"/>
        <v>1</v>
      </c>
      <c r="X5" s="251">
        <f t="shared" si="7"/>
        <v>0.75757575757575757</v>
      </c>
      <c r="Y5" s="251">
        <f t="shared" si="7"/>
        <v>0</v>
      </c>
      <c r="Z5" s="251">
        <f t="shared" si="7"/>
        <v>0.8</v>
      </c>
      <c r="AA5" s="250">
        <f t="shared" si="12"/>
        <v>0</v>
      </c>
    </row>
    <row r="6" spans="1:27" x14ac:dyDescent="0.2">
      <c r="A6" s="249" t="s">
        <v>79</v>
      </c>
      <c r="B6">
        <f>COUNT(Reels!B:B)</f>
        <v>95</v>
      </c>
      <c r="C6">
        <f>COUNT(Reels!C:C)</f>
        <v>93</v>
      </c>
      <c r="D6">
        <f>COUNT(Reels!D:D)</f>
        <v>98</v>
      </c>
      <c r="E6">
        <f>COUNT(Reels!E:E)</f>
        <v>85</v>
      </c>
      <c r="F6">
        <f>COUNT(Reels!F:F)</f>
        <v>85</v>
      </c>
      <c r="I6">
        <f t="shared" si="8"/>
        <v>0</v>
      </c>
      <c r="J6">
        <f t="shared" si="8"/>
        <v>0</v>
      </c>
      <c r="K6">
        <f t="shared" si="8"/>
        <v>0</v>
      </c>
      <c r="L6">
        <f t="shared" ref="L6:L34" si="14">1-L4</f>
        <v>1</v>
      </c>
      <c r="M6">
        <f t="shared" si="13"/>
        <v>1</v>
      </c>
      <c r="N6" s="250">
        <f t="shared" si="9"/>
        <v>2</v>
      </c>
      <c r="O6" s="251">
        <f t="shared" si="2"/>
        <v>0.74736842105263157</v>
      </c>
      <c r="P6" s="251">
        <f t="shared" si="3"/>
        <v>1</v>
      </c>
      <c r="Q6" s="251">
        <f t="shared" si="4"/>
        <v>0.75510204081632648</v>
      </c>
      <c r="R6" s="251">
        <f t="shared" si="5"/>
        <v>0</v>
      </c>
      <c r="S6" s="251">
        <f t="shared" si="6"/>
        <v>0.21176470588235294</v>
      </c>
      <c r="T6" s="250">
        <f t="shared" si="10"/>
        <v>0</v>
      </c>
      <c r="V6" s="251">
        <f t="shared" si="11"/>
        <v>0.74468085106382986</v>
      </c>
      <c r="W6" s="251">
        <f t="shared" si="7"/>
        <v>1</v>
      </c>
      <c r="X6" s="251">
        <f t="shared" si="7"/>
        <v>0.75757575757575757</v>
      </c>
      <c r="Y6" s="251">
        <f t="shared" si="7"/>
        <v>0</v>
      </c>
      <c r="Z6" s="251">
        <f t="shared" si="7"/>
        <v>0.2</v>
      </c>
      <c r="AA6" s="250">
        <f t="shared" si="12"/>
        <v>0</v>
      </c>
    </row>
    <row r="7" spans="1:27" x14ac:dyDescent="0.2">
      <c r="A7" s="249" t="s">
        <v>85</v>
      </c>
      <c r="B7">
        <f>COUNTIF(Reels!B:B,VLOOKUP($A7,'Stakes And Prizes'!$C$35:$F$49,2,0))</f>
        <v>8</v>
      </c>
      <c r="C7">
        <f>COUNTIF(Reels!C:C,VLOOKUP($A7,'Stakes And Prizes'!$C$35:$F$49,2,0))</f>
        <v>0</v>
      </c>
      <c r="D7">
        <f>COUNTIF(Reels!D:D,VLOOKUP($A7,'Stakes And Prizes'!$C$35:$F$49,2,0))</f>
        <v>8</v>
      </c>
      <c r="E7">
        <f>COUNTIF(Reels!E:E,VLOOKUP($A7,'Stakes And Prizes'!$C$35:$F$49,2,0))</f>
        <v>0</v>
      </c>
      <c r="F7">
        <f>COUNTIF(Reels!F:F,VLOOKUP($A7,'Stakes And Prizes'!$C$35:$F$49,2,0))</f>
        <v>6</v>
      </c>
      <c r="I7">
        <f t="shared" si="8"/>
        <v>0</v>
      </c>
      <c r="J7">
        <f t="shared" si="8"/>
        <v>0</v>
      </c>
      <c r="K7">
        <f>1-K3</f>
        <v>1</v>
      </c>
      <c r="L7">
        <f t="shared" si="14"/>
        <v>0</v>
      </c>
      <c r="M7">
        <f t="shared" si="13"/>
        <v>0</v>
      </c>
      <c r="N7" s="250">
        <f t="shared" si="9"/>
        <v>1</v>
      </c>
      <c r="O7" s="251">
        <f t="shared" si="2"/>
        <v>0.74736842105263157</v>
      </c>
      <c r="P7" s="251">
        <f t="shared" si="3"/>
        <v>1</v>
      </c>
      <c r="Q7" s="251">
        <f t="shared" si="4"/>
        <v>0.24489795918367346</v>
      </c>
      <c r="R7" s="251">
        <f t="shared" si="5"/>
        <v>1</v>
      </c>
      <c r="S7" s="251">
        <f t="shared" si="6"/>
        <v>0.78823529411764703</v>
      </c>
      <c r="T7" s="250">
        <f t="shared" si="10"/>
        <v>0.14426991849371326</v>
      </c>
      <c r="V7" s="251">
        <f t="shared" si="11"/>
        <v>0.74468085106382986</v>
      </c>
      <c r="W7" s="251">
        <f t="shared" si="7"/>
        <v>1</v>
      </c>
      <c r="X7" s="251">
        <f t="shared" si="7"/>
        <v>0.24242424242424243</v>
      </c>
      <c r="Y7" s="251">
        <f t="shared" si="7"/>
        <v>1</v>
      </c>
      <c r="Z7" s="251">
        <f t="shared" si="7"/>
        <v>0.8</v>
      </c>
      <c r="AA7" s="250">
        <f t="shared" si="12"/>
        <v>0.14442295293359125</v>
      </c>
    </row>
    <row r="8" spans="1:27" x14ac:dyDescent="0.2">
      <c r="A8" s="249" t="str">
        <f>_xlfn.CONCAT("P(",A7,")")</f>
        <v>P(P1)</v>
      </c>
      <c r="B8">
        <f>B7/B6*$C3</f>
        <v>0.25263157894736843</v>
      </c>
      <c r="C8">
        <f t="shared" ref="C8:F8" si="15">C7/C6*$C3</f>
        <v>0</v>
      </c>
      <c r="D8">
        <f t="shared" si="15"/>
        <v>0.24489795918367346</v>
      </c>
      <c r="E8">
        <f t="shared" si="15"/>
        <v>0</v>
      </c>
      <c r="F8">
        <f t="shared" si="15"/>
        <v>0.21176470588235294</v>
      </c>
      <c r="I8">
        <f t="shared" si="8"/>
        <v>0</v>
      </c>
      <c r="J8">
        <f t="shared" si="8"/>
        <v>0</v>
      </c>
      <c r="K8">
        <f t="shared" ref="K8:K34" si="16">1-K4</f>
        <v>1</v>
      </c>
      <c r="L8">
        <f t="shared" si="14"/>
        <v>0</v>
      </c>
      <c r="M8">
        <f t="shared" si="13"/>
        <v>1</v>
      </c>
      <c r="N8" s="250">
        <f t="shared" si="9"/>
        <v>2</v>
      </c>
      <c r="O8" s="251">
        <f t="shared" si="2"/>
        <v>0.74736842105263157</v>
      </c>
      <c r="P8" s="251">
        <f t="shared" si="3"/>
        <v>1</v>
      </c>
      <c r="Q8" s="251">
        <f t="shared" si="4"/>
        <v>0.24489795918367346</v>
      </c>
      <c r="R8" s="251">
        <f t="shared" si="5"/>
        <v>1</v>
      </c>
      <c r="S8" s="251">
        <f t="shared" si="6"/>
        <v>0.21176470588235294</v>
      </c>
      <c r="T8" s="250">
        <f t="shared" si="10"/>
        <v>3.8759082580400582E-2</v>
      </c>
      <c r="V8" s="251">
        <f t="shared" si="11"/>
        <v>0.74468085106382986</v>
      </c>
      <c r="W8" s="251">
        <f t="shared" si="7"/>
        <v>1</v>
      </c>
      <c r="X8" s="251">
        <f t="shared" si="7"/>
        <v>0.24242424242424243</v>
      </c>
      <c r="Y8" s="251">
        <f t="shared" si="7"/>
        <v>1</v>
      </c>
      <c r="Z8" s="251">
        <f t="shared" si="7"/>
        <v>0.2</v>
      </c>
      <c r="AA8" s="250">
        <f t="shared" si="12"/>
        <v>3.6105738233397813E-2</v>
      </c>
    </row>
    <row r="9" spans="1:27" x14ac:dyDescent="0.2">
      <c r="A9" s="249" t="str">
        <f>_xlfn.CONCAT("P(no ",A7,")")</f>
        <v>P(no P1)</v>
      </c>
      <c r="B9">
        <f>1-B8</f>
        <v>0.74736842105263157</v>
      </c>
      <c r="C9">
        <f t="shared" ref="C9:F9" si="17">1-C8</f>
        <v>1</v>
      </c>
      <c r="D9">
        <f t="shared" si="17"/>
        <v>0.75510204081632648</v>
      </c>
      <c r="E9">
        <f t="shared" si="17"/>
        <v>1</v>
      </c>
      <c r="F9">
        <f t="shared" si="17"/>
        <v>0.78823529411764703</v>
      </c>
      <c r="I9">
        <f t="shared" si="8"/>
        <v>0</v>
      </c>
      <c r="J9">
        <f t="shared" si="8"/>
        <v>0</v>
      </c>
      <c r="K9">
        <f t="shared" si="16"/>
        <v>1</v>
      </c>
      <c r="L9">
        <f t="shared" si="14"/>
        <v>1</v>
      </c>
      <c r="M9">
        <f t="shared" si="13"/>
        <v>0</v>
      </c>
      <c r="N9" s="250">
        <f t="shared" si="9"/>
        <v>2</v>
      </c>
      <c r="O9" s="251">
        <f t="shared" si="2"/>
        <v>0.74736842105263157</v>
      </c>
      <c r="P9" s="251">
        <f t="shared" si="3"/>
        <v>1</v>
      </c>
      <c r="Q9" s="251">
        <f t="shared" si="4"/>
        <v>0.24489795918367346</v>
      </c>
      <c r="R9" s="251">
        <f t="shared" si="5"/>
        <v>0</v>
      </c>
      <c r="S9" s="251">
        <f t="shared" si="6"/>
        <v>0.78823529411764703</v>
      </c>
      <c r="T9" s="250">
        <f t="shared" si="10"/>
        <v>0</v>
      </c>
      <c r="V9" s="251">
        <f t="shared" si="11"/>
        <v>0.74468085106382986</v>
      </c>
      <c r="W9" s="251">
        <f t="shared" si="7"/>
        <v>1</v>
      </c>
      <c r="X9" s="251">
        <f t="shared" si="7"/>
        <v>0.24242424242424243</v>
      </c>
      <c r="Y9" s="251">
        <f t="shared" si="7"/>
        <v>0</v>
      </c>
      <c r="Z9" s="251">
        <f t="shared" si="7"/>
        <v>0.8</v>
      </c>
      <c r="AA9" s="250">
        <f t="shared" si="12"/>
        <v>0</v>
      </c>
    </row>
    <row r="10" spans="1:27" x14ac:dyDescent="0.2">
      <c r="I10">
        <f t="shared" si="8"/>
        <v>0</v>
      </c>
      <c r="J10">
        <f t="shared" si="8"/>
        <v>0</v>
      </c>
      <c r="K10">
        <f t="shared" si="16"/>
        <v>1</v>
      </c>
      <c r="L10">
        <f t="shared" si="14"/>
        <v>1</v>
      </c>
      <c r="M10">
        <f t="shared" si="13"/>
        <v>1</v>
      </c>
      <c r="N10" s="250">
        <f t="shared" si="9"/>
        <v>3</v>
      </c>
      <c r="O10" s="251">
        <f t="shared" si="2"/>
        <v>0.74736842105263157</v>
      </c>
      <c r="P10" s="251">
        <f t="shared" si="3"/>
        <v>1</v>
      </c>
      <c r="Q10" s="251">
        <f t="shared" si="4"/>
        <v>0.24489795918367346</v>
      </c>
      <c r="R10" s="251">
        <f t="shared" si="5"/>
        <v>0</v>
      </c>
      <c r="S10" s="251">
        <f t="shared" si="6"/>
        <v>0.21176470588235294</v>
      </c>
      <c r="T10" s="250">
        <f t="shared" si="10"/>
        <v>0</v>
      </c>
      <c r="V10" s="251">
        <f t="shared" si="11"/>
        <v>0.74468085106382986</v>
      </c>
      <c r="W10" s="251">
        <f t="shared" si="7"/>
        <v>1</v>
      </c>
      <c r="X10" s="251">
        <f t="shared" si="7"/>
        <v>0.24242424242424243</v>
      </c>
      <c r="Y10" s="251">
        <f t="shared" si="7"/>
        <v>0</v>
      </c>
      <c r="Z10" s="251">
        <f t="shared" si="7"/>
        <v>0.2</v>
      </c>
      <c r="AA10" s="250">
        <f t="shared" si="12"/>
        <v>0</v>
      </c>
    </row>
    <row r="11" spans="1:27" x14ac:dyDescent="0.2">
      <c r="A11" s="249" t="s">
        <v>485</v>
      </c>
      <c r="B11" s="249" t="s">
        <v>476</v>
      </c>
      <c r="C11" s="249" t="s">
        <v>477</v>
      </c>
      <c r="D11" s="249" t="s">
        <v>478</v>
      </c>
      <c r="E11" s="249" t="s">
        <v>479</v>
      </c>
      <c r="F11" s="249" t="s">
        <v>480</v>
      </c>
      <c r="G11">
        <f>100-G5</f>
        <v>57</v>
      </c>
      <c r="I11">
        <f t="shared" si="8"/>
        <v>0</v>
      </c>
      <c r="J11">
        <f>1-J3</f>
        <v>1</v>
      </c>
      <c r="K11">
        <f t="shared" si="16"/>
        <v>0</v>
      </c>
      <c r="L11">
        <f t="shared" si="14"/>
        <v>0</v>
      </c>
      <c r="M11">
        <f t="shared" si="13"/>
        <v>0</v>
      </c>
      <c r="N11" s="250">
        <f t="shared" si="9"/>
        <v>1</v>
      </c>
      <c r="O11" s="251">
        <f t="shared" si="2"/>
        <v>0.74736842105263157</v>
      </c>
      <c r="P11" s="251">
        <f t="shared" si="3"/>
        <v>0</v>
      </c>
      <c r="Q11" s="251">
        <f t="shared" si="4"/>
        <v>0.75510204081632648</v>
      </c>
      <c r="R11" s="251">
        <f t="shared" si="5"/>
        <v>1</v>
      </c>
      <c r="S11" s="251">
        <f t="shared" si="6"/>
        <v>0.78823529411764703</v>
      </c>
      <c r="T11" s="250">
        <f t="shared" si="10"/>
        <v>0</v>
      </c>
      <c r="V11" s="251">
        <f t="shared" si="11"/>
        <v>0.74468085106382986</v>
      </c>
      <c r="W11" s="251">
        <f t="shared" si="7"/>
        <v>0</v>
      </c>
      <c r="X11" s="251">
        <f t="shared" si="7"/>
        <v>0.75757575757575757</v>
      </c>
      <c r="Y11" s="251">
        <f t="shared" si="7"/>
        <v>1</v>
      </c>
      <c r="Z11" s="251">
        <f t="shared" si="7"/>
        <v>0.8</v>
      </c>
      <c r="AA11" s="250">
        <f t="shared" si="12"/>
        <v>0</v>
      </c>
    </row>
    <row r="12" spans="1:27" x14ac:dyDescent="0.2">
      <c r="A12" s="249" t="s">
        <v>79</v>
      </c>
      <c r="B12">
        <f>COUNT(Reels!I:I)</f>
        <v>94</v>
      </c>
      <c r="C12">
        <f>COUNT(Reels!J:J)</f>
        <v>97</v>
      </c>
      <c r="D12">
        <f>COUNT(Reels!K:K)</f>
        <v>99</v>
      </c>
      <c r="E12">
        <f>COUNT(Reels!L:L)</f>
        <v>88</v>
      </c>
      <c r="F12">
        <f>COUNT(Reels!M:M)</f>
        <v>90</v>
      </c>
      <c r="I12">
        <f t="shared" si="8"/>
        <v>0</v>
      </c>
      <c r="J12">
        <f t="shared" ref="J12:J34" si="18">1-J4</f>
        <v>1</v>
      </c>
      <c r="K12">
        <f t="shared" si="16"/>
        <v>0</v>
      </c>
      <c r="L12">
        <f t="shared" si="14"/>
        <v>0</v>
      </c>
      <c r="M12">
        <f t="shared" si="13"/>
        <v>1</v>
      </c>
      <c r="N12" s="250">
        <f t="shared" si="9"/>
        <v>2</v>
      </c>
      <c r="O12" s="251">
        <f t="shared" si="2"/>
        <v>0.74736842105263157</v>
      </c>
      <c r="P12" s="251">
        <f t="shared" si="3"/>
        <v>0</v>
      </c>
      <c r="Q12" s="251">
        <f t="shared" si="4"/>
        <v>0.75510204081632648</v>
      </c>
      <c r="R12" s="251">
        <f t="shared" si="5"/>
        <v>1</v>
      </c>
      <c r="S12" s="251">
        <f t="shared" si="6"/>
        <v>0.21176470588235294</v>
      </c>
      <c r="T12" s="250">
        <f t="shared" si="10"/>
        <v>0</v>
      </c>
      <c r="V12" s="251">
        <f t="shared" si="11"/>
        <v>0.74468085106382986</v>
      </c>
      <c r="W12" s="251">
        <f t="shared" si="7"/>
        <v>0</v>
      </c>
      <c r="X12" s="251">
        <f t="shared" si="7"/>
        <v>0.75757575757575757</v>
      </c>
      <c r="Y12" s="251">
        <f t="shared" si="7"/>
        <v>1</v>
      </c>
      <c r="Z12" s="251">
        <f t="shared" si="7"/>
        <v>0.2</v>
      </c>
      <c r="AA12" s="250">
        <f t="shared" si="12"/>
        <v>0</v>
      </c>
    </row>
    <row r="13" spans="1:27" x14ac:dyDescent="0.2">
      <c r="A13" s="249" t="str">
        <f>A7</f>
        <v>P1</v>
      </c>
      <c r="B13">
        <f>COUNTIF(Reels!I:I,VLOOKUP($A13,'Stakes And Prizes'!$C$35:$F$49,2,0))</f>
        <v>8</v>
      </c>
      <c r="C13">
        <f>COUNTIF(Reels!J:J,VLOOKUP($A13,'Stakes And Prizes'!$C$35:$F$49,2,0))</f>
        <v>0</v>
      </c>
      <c r="D13">
        <f>COUNTIF(Reels!K:K,VLOOKUP($A13,'Stakes And Prizes'!$C$35:$F$49,2,0))</f>
        <v>8</v>
      </c>
      <c r="E13">
        <f>COUNTIF(Reels!L:L,VLOOKUP($A13,'Stakes And Prizes'!$C$35:$F$49,2,0))</f>
        <v>0</v>
      </c>
      <c r="F13">
        <f>COUNTIF(Reels!M:M,VLOOKUP($A13,'Stakes And Prizes'!$C$35:$F$49,2,0))</f>
        <v>6</v>
      </c>
      <c r="I13">
        <f t="shared" si="8"/>
        <v>0</v>
      </c>
      <c r="J13">
        <f t="shared" si="18"/>
        <v>1</v>
      </c>
      <c r="K13">
        <f t="shared" si="16"/>
        <v>0</v>
      </c>
      <c r="L13">
        <f t="shared" si="14"/>
        <v>1</v>
      </c>
      <c r="M13">
        <f t="shared" si="13"/>
        <v>0</v>
      </c>
      <c r="N13" s="250">
        <f t="shared" si="9"/>
        <v>2</v>
      </c>
      <c r="O13" s="251">
        <f t="shared" si="2"/>
        <v>0.74736842105263157</v>
      </c>
      <c r="P13" s="251">
        <f t="shared" si="3"/>
        <v>0</v>
      </c>
      <c r="Q13" s="251">
        <f t="shared" si="4"/>
        <v>0.75510204081632648</v>
      </c>
      <c r="R13" s="251">
        <f t="shared" si="5"/>
        <v>0</v>
      </c>
      <c r="S13" s="251">
        <f t="shared" si="6"/>
        <v>0.78823529411764703</v>
      </c>
      <c r="T13" s="250">
        <f t="shared" si="10"/>
        <v>0</v>
      </c>
      <c r="V13" s="251">
        <f t="shared" si="11"/>
        <v>0.74468085106382986</v>
      </c>
      <c r="W13" s="251">
        <f t="shared" si="7"/>
        <v>0</v>
      </c>
      <c r="X13" s="251">
        <f t="shared" si="7"/>
        <v>0.75757575757575757</v>
      </c>
      <c r="Y13" s="251">
        <f t="shared" si="7"/>
        <v>0</v>
      </c>
      <c r="Z13" s="251">
        <f t="shared" si="7"/>
        <v>0.8</v>
      </c>
      <c r="AA13" s="250">
        <f t="shared" si="12"/>
        <v>0</v>
      </c>
    </row>
    <row r="14" spans="1:27" x14ac:dyDescent="0.2">
      <c r="A14" s="249" t="str">
        <f>_xlfn.CONCAT("P(",A13,")")</f>
        <v>P(P1)</v>
      </c>
      <c r="B14">
        <f>B13/B12*$C3</f>
        <v>0.25531914893617019</v>
      </c>
      <c r="C14">
        <f t="shared" ref="C14:F14" si="19">C13/C12*$C3</f>
        <v>0</v>
      </c>
      <c r="D14">
        <f t="shared" si="19"/>
        <v>0.24242424242424243</v>
      </c>
      <c r="E14">
        <f t="shared" si="19"/>
        <v>0</v>
      </c>
      <c r="F14">
        <f t="shared" si="19"/>
        <v>0.2</v>
      </c>
      <c r="I14">
        <f t="shared" si="8"/>
        <v>0</v>
      </c>
      <c r="J14">
        <f t="shared" si="18"/>
        <v>1</v>
      </c>
      <c r="K14">
        <f t="shared" si="16"/>
        <v>0</v>
      </c>
      <c r="L14">
        <f t="shared" si="14"/>
        <v>1</v>
      </c>
      <c r="M14">
        <f t="shared" si="13"/>
        <v>1</v>
      </c>
      <c r="N14" s="250">
        <f t="shared" si="9"/>
        <v>3</v>
      </c>
      <c r="O14" s="251">
        <f t="shared" si="2"/>
        <v>0.74736842105263157</v>
      </c>
      <c r="P14" s="251">
        <f t="shared" si="3"/>
        <v>0</v>
      </c>
      <c r="Q14" s="251">
        <f t="shared" si="4"/>
        <v>0.75510204081632648</v>
      </c>
      <c r="R14" s="251">
        <f t="shared" si="5"/>
        <v>0</v>
      </c>
      <c r="S14" s="251">
        <f t="shared" si="6"/>
        <v>0.21176470588235294</v>
      </c>
      <c r="T14" s="250">
        <f t="shared" si="10"/>
        <v>0</v>
      </c>
      <c r="V14" s="251">
        <f t="shared" si="11"/>
        <v>0.74468085106382986</v>
      </c>
      <c r="W14" s="251">
        <f t="shared" si="7"/>
        <v>0</v>
      </c>
      <c r="X14" s="251">
        <f t="shared" si="7"/>
        <v>0.75757575757575757</v>
      </c>
      <c r="Y14" s="251">
        <f t="shared" si="7"/>
        <v>0</v>
      </c>
      <c r="Z14" s="251">
        <f t="shared" si="7"/>
        <v>0.2</v>
      </c>
      <c r="AA14" s="250">
        <f t="shared" si="12"/>
        <v>0</v>
      </c>
    </row>
    <row r="15" spans="1:27" x14ac:dyDescent="0.2">
      <c r="A15" s="249" t="str">
        <f>_xlfn.CONCAT("P(no ",A13,")")</f>
        <v>P(no P1)</v>
      </c>
      <c r="B15">
        <f>1-B14</f>
        <v>0.74468085106382986</v>
      </c>
      <c r="C15">
        <f t="shared" ref="C15:F15" si="20">1-C14</f>
        <v>1</v>
      </c>
      <c r="D15">
        <f t="shared" si="20"/>
        <v>0.75757575757575757</v>
      </c>
      <c r="E15">
        <f t="shared" si="20"/>
        <v>1</v>
      </c>
      <c r="F15">
        <f t="shared" si="20"/>
        <v>0.8</v>
      </c>
      <c r="I15">
        <f t="shared" si="8"/>
        <v>0</v>
      </c>
      <c r="J15">
        <f t="shared" si="18"/>
        <v>1</v>
      </c>
      <c r="K15">
        <f t="shared" si="16"/>
        <v>1</v>
      </c>
      <c r="L15">
        <f t="shared" si="14"/>
        <v>0</v>
      </c>
      <c r="M15">
        <f t="shared" si="13"/>
        <v>0</v>
      </c>
      <c r="N15" s="250">
        <f t="shared" si="9"/>
        <v>2</v>
      </c>
      <c r="O15" s="251">
        <f t="shared" si="2"/>
        <v>0.74736842105263157</v>
      </c>
      <c r="P15" s="251">
        <f t="shared" si="3"/>
        <v>0</v>
      </c>
      <c r="Q15" s="251">
        <f t="shared" si="4"/>
        <v>0.24489795918367346</v>
      </c>
      <c r="R15" s="251">
        <f t="shared" si="5"/>
        <v>1</v>
      </c>
      <c r="S15" s="251">
        <f t="shared" si="6"/>
        <v>0.78823529411764703</v>
      </c>
      <c r="T15" s="250">
        <f t="shared" si="10"/>
        <v>0</v>
      </c>
      <c r="V15" s="251">
        <f t="shared" si="11"/>
        <v>0.74468085106382986</v>
      </c>
      <c r="W15" s="251">
        <f t="shared" si="7"/>
        <v>0</v>
      </c>
      <c r="X15" s="251">
        <f t="shared" si="7"/>
        <v>0.24242424242424243</v>
      </c>
      <c r="Y15" s="251">
        <f t="shared" si="7"/>
        <v>1</v>
      </c>
      <c r="Z15" s="251">
        <f t="shared" si="7"/>
        <v>0.8</v>
      </c>
      <c r="AA15" s="250">
        <f t="shared" si="12"/>
        <v>0</v>
      </c>
    </row>
    <row r="16" spans="1:27" x14ac:dyDescent="0.2">
      <c r="I16">
        <f t="shared" si="8"/>
        <v>0</v>
      </c>
      <c r="J16">
        <f t="shared" si="18"/>
        <v>1</v>
      </c>
      <c r="K16">
        <f t="shared" si="16"/>
        <v>1</v>
      </c>
      <c r="L16">
        <f t="shared" si="14"/>
        <v>0</v>
      </c>
      <c r="M16">
        <f t="shared" si="13"/>
        <v>1</v>
      </c>
      <c r="N16" s="250">
        <f t="shared" si="9"/>
        <v>3</v>
      </c>
      <c r="O16" s="251">
        <f t="shared" si="2"/>
        <v>0.74736842105263157</v>
      </c>
      <c r="P16" s="251">
        <f t="shared" si="3"/>
        <v>0</v>
      </c>
      <c r="Q16" s="251">
        <f t="shared" si="4"/>
        <v>0.24489795918367346</v>
      </c>
      <c r="R16" s="251">
        <f t="shared" si="5"/>
        <v>1</v>
      </c>
      <c r="S16" s="251">
        <f t="shared" si="6"/>
        <v>0.21176470588235294</v>
      </c>
      <c r="T16" s="250">
        <f t="shared" si="10"/>
        <v>0</v>
      </c>
      <c r="V16" s="251">
        <f t="shared" si="11"/>
        <v>0.74468085106382986</v>
      </c>
      <c r="W16" s="251">
        <f t="shared" si="7"/>
        <v>0</v>
      </c>
      <c r="X16" s="251">
        <f t="shared" si="7"/>
        <v>0.24242424242424243</v>
      </c>
      <c r="Y16" s="251">
        <f t="shared" si="7"/>
        <v>1</v>
      </c>
      <c r="Z16" s="251">
        <f t="shared" si="7"/>
        <v>0.2</v>
      </c>
      <c r="AA16" s="250">
        <f t="shared" si="12"/>
        <v>0</v>
      </c>
    </row>
    <row r="17" spans="1:27" x14ac:dyDescent="0.2">
      <c r="A17" s="249" t="str">
        <f>A7</f>
        <v>P1</v>
      </c>
      <c r="B17" s="249" t="str">
        <f>T2</f>
        <v>Probability</v>
      </c>
      <c r="C17" s="249" t="s">
        <v>481</v>
      </c>
      <c r="D17" s="249" t="s">
        <v>39</v>
      </c>
      <c r="E17" s="249" t="s">
        <v>487</v>
      </c>
      <c r="I17">
        <f t="shared" si="8"/>
        <v>0</v>
      </c>
      <c r="J17">
        <f t="shared" si="18"/>
        <v>1</v>
      </c>
      <c r="K17">
        <f t="shared" si="16"/>
        <v>1</v>
      </c>
      <c r="L17">
        <f t="shared" si="14"/>
        <v>1</v>
      </c>
      <c r="M17">
        <f t="shared" si="13"/>
        <v>0</v>
      </c>
      <c r="N17" s="250">
        <f t="shared" si="9"/>
        <v>3</v>
      </c>
      <c r="O17" s="251">
        <f t="shared" si="2"/>
        <v>0.74736842105263157</v>
      </c>
      <c r="P17" s="251">
        <f t="shared" si="3"/>
        <v>0</v>
      </c>
      <c r="Q17" s="251">
        <f t="shared" si="4"/>
        <v>0.24489795918367346</v>
      </c>
      <c r="R17" s="251">
        <f t="shared" si="5"/>
        <v>0</v>
      </c>
      <c r="S17" s="251">
        <f t="shared" si="6"/>
        <v>0.78823529411764703</v>
      </c>
      <c r="T17" s="250">
        <f t="shared" si="10"/>
        <v>0</v>
      </c>
      <c r="V17" s="251">
        <f t="shared" si="11"/>
        <v>0.74468085106382986</v>
      </c>
      <c r="W17" s="251">
        <f t="shared" si="7"/>
        <v>0</v>
      </c>
      <c r="X17" s="251">
        <f t="shared" si="7"/>
        <v>0.24242424242424243</v>
      </c>
      <c r="Y17" s="251">
        <f t="shared" si="7"/>
        <v>0</v>
      </c>
      <c r="Z17" s="251">
        <f t="shared" si="7"/>
        <v>0.8</v>
      </c>
      <c r="AA17" s="250">
        <f t="shared" si="12"/>
        <v>0</v>
      </c>
    </row>
    <row r="18" spans="1:27" x14ac:dyDescent="0.2">
      <c r="A18" s="250">
        <v>0</v>
      </c>
      <c r="B18">
        <f>SUM(SUMIFS($T$3:$T$34,$N$3:$N$34,$A18)*G$5,SUMIFS($AA$3:$AA$34,$N$3:$N$34,$A18)*G$11)/SUM(G$5,G$11)</f>
        <v>0.44853125184920756</v>
      </c>
      <c r="C18" s="252">
        <f>1/B18</f>
        <v>2.229499050238291</v>
      </c>
      <c r="I18">
        <f t="shared" si="8"/>
        <v>0</v>
      </c>
      <c r="J18">
        <f t="shared" si="18"/>
        <v>1</v>
      </c>
      <c r="K18">
        <f t="shared" si="16"/>
        <v>1</v>
      </c>
      <c r="L18">
        <f t="shared" si="14"/>
        <v>1</v>
      </c>
      <c r="M18">
        <f t="shared" si="13"/>
        <v>1</v>
      </c>
      <c r="N18" s="250">
        <f t="shared" si="9"/>
        <v>4</v>
      </c>
      <c r="O18" s="251">
        <f t="shared" si="2"/>
        <v>0.74736842105263157</v>
      </c>
      <c r="P18" s="251">
        <f t="shared" si="3"/>
        <v>0</v>
      </c>
      <c r="Q18" s="251">
        <f t="shared" si="4"/>
        <v>0.24489795918367346</v>
      </c>
      <c r="R18" s="251">
        <f t="shared" si="5"/>
        <v>0</v>
      </c>
      <c r="S18" s="251">
        <f t="shared" si="6"/>
        <v>0.21176470588235294</v>
      </c>
      <c r="T18" s="250">
        <f t="shared" si="10"/>
        <v>0</v>
      </c>
      <c r="V18" s="251">
        <f t="shared" si="11"/>
        <v>0.74468085106382986</v>
      </c>
      <c r="W18" s="251">
        <f t="shared" si="7"/>
        <v>0</v>
      </c>
      <c r="X18" s="251">
        <f t="shared" si="7"/>
        <v>0.24242424242424243</v>
      </c>
      <c r="Y18" s="251">
        <f t="shared" si="7"/>
        <v>0</v>
      </c>
      <c r="Z18" s="251">
        <f t="shared" si="7"/>
        <v>0.2</v>
      </c>
      <c r="AA18" s="250">
        <f t="shared" si="12"/>
        <v>0</v>
      </c>
    </row>
    <row r="19" spans="1:27" x14ac:dyDescent="0.2">
      <c r="A19" s="250">
        <v>1</v>
      </c>
      <c r="B19">
        <f t="shared" ref="B19:B21" si="21">SUM(SUMIFS($T$3:$T$34,$N$3:$N$34,$A19)*G$5,SUMIFS($AA$3:$AA$34,$N$3:$N$34,$A19)*G$11)/SUM(G$5,G$11)</f>
        <v>0.41291704568216375</v>
      </c>
      <c r="C19" s="252">
        <f t="shared" ref="C19:C24" si="22">1/B19</f>
        <v>2.4217939425289163</v>
      </c>
      <c r="I19">
        <f>1-I3</f>
        <v>1</v>
      </c>
      <c r="J19">
        <f>1-J11</f>
        <v>0</v>
      </c>
      <c r="K19">
        <f>1-K15</f>
        <v>0</v>
      </c>
      <c r="L19">
        <f>1-L17</f>
        <v>0</v>
      </c>
      <c r="M19">
        <f>1-M18</f>
        <v>0</v>
      </c>
      <c r="N19" s="250">
        <f t="shared" si="9"/>
        <v>1</v>
      </c>
      <c r="O19" s="251">
        <f t="shared" si="2"/>
        <v>0.25263157894736843</v>
      </c>
      <c r="P19" s="251">
        <f t="shared" si="3"/>
        <v>1</v>
      </c>
      <c r="Q19" s="251">
        <f t="shared" si="4"/>
        <v>0.75510204081632648</v>
      </c>
      <c r="R19" s="251">
        <f t="shared" si="5"/>
        <v>1</v>
      </c>
      <c r="S19" s="251">
        <f t="shared" si="6"/>
        <v>0.78823529411764703</v>
      </c>
      <c r="T19" s="250">
        <f t="shared" si="10"/>
        <v>0.15036583054274338</v>
      </c>
      <c r="V19" s="251">
        <f t="shared" si="11"/>
        <v>0.25531914893617019</v>
      </c>
      <c r="W19" s="251">
        <f t="shared" si="11"/>
        <v>1</v>
      </c>
      <c r="X19" s="251">
        <f t="shared" si="11"/>
        <v>0.75757575757575757</v>
      </c>
      <c r="Y19" s="251">
        <f t="shared" si="11"/>
        <v>1</v>
      </c>
      <c r="Z19" s="251">
        <f t="shared" si="11"/>
        <v>0.8</v>
      </c>
      <c r="AA19" s="250">
        <f t="shared" si="12"/>
        <v>0.15473887814313347</v>
      </c>
    </row>
    <row r="20" spans="1:27" x14ac:dyDescent="0.2">
      <c r="A20" s="250">
        <v>2</v>
      </c>
      <c r="B20">
        <f t="shared" si="21"/>
        <v>0.12586189508685486</v>
      </c>
      <c r="C20" s="252">
        <f t="shared" si="22"/>
        <v>7.9452164557821039</v>
      </c>
      <c r="D20" s="253"/>
      <c r="E20" s="253"/>
      <c r="I20">
        <f t="shared" ref="I20:I34" si="23">1-I4</f>
        <v>1</v>
      </c>
      <c r="J20">
        <f t="shared" si="18"/>
        <v>0</v>
      </c>
      <c r="K20">
        <f t="shared" si="16"/>
        <v>0</v>
      </c>
      <c r="L20">
        <f t="shared" si="14"/>
        <v>0</v>
      </c>
      <c r="M20">
        <f>1-M19</f>
        <v>1</v>
      </c>
      <c r="N20" s="250">
        <f t="shared" si="9"/>
        <v>2</v>
      </c>
      <c r="O20" s="251">
        <f t="shared" si="2"/>
        <v>0.25263157894736843</v>
      </c>
      <c r="P20" s="251">
        <f t="shared" si="3"/>
        <v>1</v>
      </c>
      <c r="Q20" s="251">
        <f t="shared" si="4"/>
        <v>0.75510204081632648</v>
      </c>
      <c r="R20" s="251">
        <f t="shared" si="5"/>
        <v>1</v>
      </c>
      <c r="S20" s="251">
        <f t="shared" si="6"/>
        <v>0.21176470588235294</v>
      </c>
      <c r="T20" s="250">
        <f t="shared" si="10"/>
        <v>4.0396790295065391E-2</v>
      </c>
      <c r="V20" s="251">
        <f t="shared" si="11"/>
        <v>0.25531914893617019</v>
      </c>
      <c r="W20" s="251">
        <f t="shared" si="11"/>
        <v>1</v>
      </c>
      <c r="X20" s="251">
        <f t="shared" si="11"/>
        <v>0.75757575757575757</v>
      </c>
      <c r="Y20" s="251">
        <f t="shared" si="11"/>
        <v>1</v>
      </c>
      <c r="Z20" s="251">
        <f t="shared" si="11"/>
        <v>0.2</v>
      </c>
      <c r="AA20" s="250">
        <f t="shared" si="12"/>
        <v>3.8684719535783368E-2</v>
      </c>
    </row>
    <row r="21" spans="1:27" x14ac:dyDescent="0.2">
      <c r="A21" s="250">
        <v>3</v>
      </c>
      <c r="B21">
        <f t="shared" si="21"/>
        <v>1.2689807381773843E-2</v>
      </c>
      <c r="C21" s="252">
        <f t="shared" si="22"/>
        <v>78.803402598236687</v>
      </c>
      <c r="D21" s="253">
        <f>E21</f>
        <v>14.54447153757156</v>
      </c>
      <c r="E21" s="253">
        <f>SUMPRODUCT(E27:E31,F27:F31)/SUM(E27:E31)/C21*100</f>
        <v>14.54447153757156</v>
      </c>
      <c r="I21">
        <f t="shared" si="23"/>
        <v>1</v>
      </c>
      <c r="J21">
        <f t="shared" si="18"/>
        <v>0</v>
      </c>
      <c r="K21">
        <f t="shared" si="16"/>
        <v>0</v>
      </c>
      <c r="L21">
        <f>1-L19</f>
        <v>1</v>
      </c>
      <c r="M21">
        <f t="shared" si="13"/>
        <v>0</v>
      </c>
      <c r="N21" s="250">
        <f t="shared" si="9"/>
        <v>2</v>
      </c>
      <c r="O21" s="251">
        <f t="shared" si="2"/>
        <v>0.25263157894736843</v>
      </c>
      <c r="P21" s="251">
        <f t="shared" si="3"/>
        <v>1</v>
      </c>
      <c r="Q21" s="251">
        <f t="shared" si="4"/>
        <v>0.75510204081632648</v>
      </c>
      <c r="R21" s="251">
        <f t="shared" si="5"/>
        <v>0</v>
      </c>
      <c r="S21" s="251">
        <f t="shared" si="6"/>
        <v>0.78823529411764703</v>
      </c>
      <c r="T21" s="250">
        <f t="shared" si="10"/>
        <v>0</v>
      </c>
      <c r="V21" s="251">
        <f t="shared" si="11"/>
        <v>0.25531914893617019</v>
      </c>
      <c r="W21" s="251">
        <f t="shared" si="11"/>
        <v>1</v>
      </c>
      <c r="X21" s="251">
        <f t="shared" si="11"/>
        <v>0.75757575757575757</v>
      </c>
      <c r="Y21" s="251">
        <f t="shared" si="11"/>
        <v>0</v>
      </c>
      <c r="Z21" s="251">
        <f t="shared" si="11"/>
        <v>0.8</v>
      </c>
      <c r="AA21" s="250">
        <f t="shared" si="12"/>
        <v>0</v>
      </c>
    </row>
    <row r="22" spans="1:27" x14ac:dyDescent="0.2">
      <c r="A22" s="250">
        <v>4</v>
      </c>
      <c r="C22" s="252"/>
      <c r="D22" s="253"/>
      <c r="E22" s="253"/>
      <c r="F22" s="253"/>
      <c r="I22">
        <f t="shared" si="23"/>
        <v>1</v>
      </c>
      <c r="J22">
        <f t="shared" si="18"/>
        <v>0</v>
      </c>
      <c r="K22">
        <f t="shared" si="16"/>
        <v>0</v>
      </c>
      <c r="L22">
        <f t="shared" si="14"/>
        <v>1</v>
      </c>
      <c r="M22">
        <f t="shared" si="13"/>
        <v>1</v>
      </c>
      <c r="N22" s="250">
        <f t="shared" si="9"/>
        <v>3</v>
      </c>
      <c r="O22" s="251">
        <f t="shared" si="2"/>
        <v>0.25263157894736843</v>
      </c>
      <c r="P22" s="251">
        <f t="shared" si="3"/>
        <v>1</v>
      </c>
      <c r="Q22" s="251">
        <f t="shared" si="4"/>
        <v>0.75510204081632648</v>
      </c>
      <c r="R22" s="251">
        <f t="shared" si="5"/>
        <v>0</v>
      </c>
      <c r="S22" s="251">
        <f t="shared" si="6"/>
        <v>0.21176470588235294</v>
      </c>
      <c r="T22" s="250">
        <f t="shared" si="10"/>
        <v>0</v>
      </c>
      <c r="V22" s="251">
        <f t="shared" si="11"/>
        <v>0.25531914893617019</v>
      </c>
      <c r="W22" s="251">
        <f t="shared" si="11"/>
        <v>1</v>
      </c>
      <c r="X22" s="251">
        <f t="shared" si="11"/>
        <v>0.75757575757575757</v>
      </c>
      <c r="Y22" s="251">
        <f t="shared" si="11"/>
        <v>0</v>
      </c>
      <c r="Z22" s="251">
        <f t="shared" si="11"/>
        <v>0.2</v>
      </c>
      <c r="AA22" s="250">
        <f t="shared" si="12"/>
        <v>0</v>
      </c>
    </row>
    <row r="23" spans="1:27" x14ac:dyDescent="0.2">
      <c r="A23" s="250">
        <v>5</v>
      </c>
      <c r="C23" s="252"/>
      <c r="D23" s="253"/>
      <c r="E23" s="253"/>
      <c r="F23" s="253"/>
      <c r="I23">
        <f t="shared" si="23"/>
        <v>1</v>
      </c>
      <c r="J23">
        <f t="shared" si="18"/>
        <v>0</v>
      </c>
      <c r="K23">
        <f>1-K19</f>
        <v>1</v>
      </c>
      <c r="L23">
        <f t="shared" si="14"/>
        <v>0</v>
      </c>
      <c r="M23">
        <f t="shared" si="13"/>
        <v>0</v>
      </c>
      <c r="N23" s="250">
        <f t="shared" si="9"/>
        <v>2</v>
      </c>
      <c r="O23" s="251">
        <f t="shared" si="2"/>
        <v>0.25263157894736843</v>
      </c>
      <c r="P23" s="251">
        <f t="shared" si="3"/>
        <v>1</v>
      </c>
      <c r="Q23" s="251">
        <f t="shared" si="4"/>
        <v>0.24489795918367346</v>
      </c>
      <c r="R23" s="251">
        <f t="shared" si="5"/>
        <v>1</v>
      </c>
      <c r="S23" s="251">
        <f t="shared" si="6"/>
        <v>0.78823529411764703</v>
      </c>
      <c r="T23" s="250">
        <f t="shared" si="10"/>
        <v>4.8767296392241102E-2</v>
      </c>
      <c r="V23" s="251">
        <f t="shared" si="11"/>
        <v>0.25531914893617019</v>
      </c>
      <c r="W23" s="251">
        <f t="shared" si="11"/>
        <v>1</v>
      </c>
      <c r="X23" s="251">
        <f t="shared" si="11"/>
        <v>0.24242424242424243</v>
      </c>
      <c r="Y23" s="251">
        <f t="shared" si="11"/>
        <v>1</v>
      </c>
      <c r="Z23" s="251">
        <f t="shared" si="11"/>
        <v>0.8</v>
      </c>
      <c r="AA23" s="250">
        <f t="shared" si="12"/>
        <v>4.9516441005802707E-2</v>
      </c>
    </row>
    <row r="24" spans="1:27" x14ac:dyDescent="0.2">
      <c r="B24">
        <f>B21</f>
        <v>1.2689807381773843E-2</v>
      </c>
      <c r="C24" s="252">
        <f t="shared" si="22"/>
        <v>78.803402598236687</v>
      </c>
      <c r="D24" s="253">
        <f>D21</f>
        <v>14.54447153757156</v>
      </c>
      <c r="I24">
        <f t="shared" si="23"/>
        <v>1</v>
      </c>
      <c r="J24">
        <f t="shared" si="18"/>
        <v>0</v>
      </c>
      <c r="K24">
        <f t="shared" si="16"/>
        <v>1</v>
      </c>
      <c r="L24">
        <f t="shared" si="14"/>
        <v>0</v>
      </c>
      <c r="M24">
        <f t="shared" si="13"/>
        <v>1</v>
      </c>
      <c r="N24" s="250">
        <f t="shared" si="9"/>
        <v>3</v>
      </c>
      <c r="O24" s="251">
        <f t="shared" si="2"/>
        <v>0.25263157894736843</v>
      </c>
      <c r="P24" s="251">
        <f t="shared" si="3"/>
        <v>1</v>
      </c>
      <c r="Q24" s="251">
        <f t="shared" si="4"/>
        <v>0.24489795918367346</v>
      </c>
      <c r="R24" s="251">
        <f t="shared" si="5"/>
        <v>1</v>
      </c>
      <c r="S24" s="251">
        <f t="shared" si="6"/>
        <v>0.21176470588235294</v>
      </c>
      <c r="T24" s="250">
        <f t="shared" si="10"/>
        <v>1.3101661717318505E-2</v>
      </c>
      <c r="V24" s="251">
        <f t="shared" si="11"/>
        <v>0.25531914893617019</v>
      </c>
      <c r="W24" s="251">
        <f t="shared" si="11"/>
        <v>1</v>
      </c>
      <c r="X24" s="251">
        <f t="shared" si="11"/>
        <v>0.24242424242424243</v>
      </c>
      <c r="Y24" s="251">
        <f t="shared" si="11"/>
        <v>1</v>
      </c>
      <c r="Z24" s="251">
        <f t="shared" si="11"/>
        <v>0.2</v>
      </c>
      <c r="AA24" s="250">
        <f t="shared" si="12"/>
        <v>1.2379110251450677E-2</v>
      </c>
    </row>
    <row r="25" spans="1:27" x14ac:dyDescent="0.2">
      <c r="I25">
        <f t="shared" si="23"/>
        <v>1</v>
      </c>
      <c r="J25">
        <f t="shared" si="18"/>
        <v>0</v>
      </c>
      <c r="K25">
        <f t="shared" si="16"/>
        <v>1</v>
      </c>
      <c r="L25">
        <f t="shared" si="14"/>
        <v>1</v>
      </c>
      <c r="M25">
        <f t="shared" si="13"/>
        <v>0</v>
      </c>
      <c r="N25" s="250">
        <f t="shared" si="9"/>
        <v>3</v>
      </c>
      <c r="O25" s="251">
        <f t="shared" si="2"/>
        <v>0.25263157894736843</v>
      </c>
      <c r="P25" s="251">
        <f t="shared" si="3"/>
        <v>1</v>
      </c>
      <c r="Q25" s="251">
        <f t="shared" si="4"/>
        <v>0.24489795918367346</v>
      </c>
      <c r="R25" s="251">
        <f t="shared" si="5"/>
        <v>0</v>
      </c>
      <c r="S25" s="251">
        <f t="shared" si="6"/>
        <v>0.78823529411764703</v>
      </c>
      <c r="T25" s="250">
        <f t="shared" si="10"/>
        <v>0</v>
      </c>
      <c r="V25" s="251">
        <f t="shared" si="11"/>
        <v>0.25531914893617019</v>
      </c>
      <c r="W25" s="251">
        <f t="shared" si="11"/>
        <v>1</v>
      </c>
      <c r="X25" s="251">
        <f t="shared" si="11"/>
        <v>0.24242424242424243</v>
      </c>
      <c r="Y25" s="251">
        <f t="shared" si="11"/>
        <v>0</v>
      </c>
      <c r="Z25" s="251">
        <f t="shared" si="11"/>
        <v>0.8</v>
      </c>
      <c r="AA25" s="250">
        <f t="shared" si="12"/>
        <v>0</v>
      </c>
    </row>
    <row r="26" spans="1:27" x14ac:dyDescent="0.2">
      <c r="B26">
        <f>B8*D8*F8</f>
        <v>1.3101661717318505E-2</v>
      </c>
      <c r="C26">
        <f>1/B26</f>
        <v>76.32619598765433</v>
      </c>
      <c r="E26" s="249" t="s">
        <v>113</v>
      </c>
      <c r="F26" s="249" t="s">
        <v>115</v>
      </c>
      <c r="I26">
        <f t="shared" si="23"/>
        <v>1</v>
      </c>
      <c r="J26">
        <f t="shared" si="18"/>
        <v>0</v>
      </c>
      <c r="K26">
        <f t="shared" si="16"/>
        <v>1</v>
      </c>
      <c r="L26">
        <f t="shared" si="14"/>
        <v>1</v>
      </c>
      <c r="M26">
        <f t="shared" si="13"/>
        <v>1</v>
      </c>
      <c r="N26" s="250">
        <f t="shared" si="9"/>
        <v>4</v>
      </c>
      <c r="O26" s="251">
        <f t="shared" si="2"/>
        <v>0.25263157894736843</v>
      </c>
      <c r="P26" s="251">
        <f t="shared" si="3"/>
        <v>1</v>
      </c>
      <c r="Q26" s="251">
        <f t="shared" si="4"/>
        <v>0.24489795918367346</v>
      </c>
      <c r="R26" s="251">
        <f t="shared" si="5"/>
        <v>0</v>
      </c>
      <c r="S26" s="251">
        <f t="shared" si="6"/>
        <v>0.21176470588235294</v>
      </c>
      <c r="T26" s="250">
        <f t="shared" si="10"/>
        <v>0</v>
      </c>
      <c r="V26" s="251">
        <f t="shared" si="11"/>
        <v>0.25531914893617019</v>
      </c>
      <c r="W26" s="251">
        <f t="shared" si="11"/>
        <v>1</v>
      </c>
      <c r="X26" s="251">
        <f t="shared" si="11"/>
        <v>0.24242424242424243</v>
      </c>
      <c r="Y26" s="251">
        <f t="shared" si="11"/>
        <v>0</v>
      </c>
      <c r="Z26" s="251">
        <f t="shared" si="11"/>
        <v>0.2</v>
      </c>
      <c r="AA26" s="250">
        <f t="shared" si="12"/>
        <v>0</v>
      </c>
    </row>
    <row r="27" spans="1:27" x14ac:dyDescent="0.2">
      <c r="B27">
        <f>B14*D14*F14</f>
        <v>1.2379110251450677E-2</v>
      </c>
      <c r="C27">
        <f>1/B27</f>
        <v>80.78125</v>
      </c>
      <c r="E27" s="255">
        <f>BaseGame!R16</f>
        <v>60</v>
      </c>
      <c r="F27">
        <f>BaseGame!Q16</f>
        <v>3</v>
      </c>
      <c r="I27">
        <f t="shared" si="23"/>
        <v>1</v>
      </c>
      <c r="J27">
        <f>1-J19</f>
        <v>1</v>
      </c>
      <c r="K27">
        <f t="shared" si="16"/>
        <v>0</v>
      </c>
      <c r="L27">
        <f t="shared" si="14"/>
        <v>0</v>
      </c>
      <c r="M27">
        <f t="shared" si="13"/>
        <v>0</v>
      </c>
      <c r="N27" s="250">
        <f t="shared" si="9"/>
        <v>2</v>
      </c>
      <c r="O27" s="251">
        <f t="shared" si="2"/>
        <v>0.25263157894736843</v>
      </c>
      <c r="P27" s="251">
        <f t="shared" si="3"/>
        <v>0</v>
      </c>
      <c r="Q27" s="251">
        <f t="shared" si="4"/>
        <v>0.75510204081632648</v>
      </c>
      <c r="R27" s="251">
        <f t="shared" si="5"/>
        <v>1</v>
      </c>
      <c r="S27" s="251">
        <f t="shared" si="6"/>
        <v>0.78823529411764703</v>
      </c>
      <c r="T27" s="250">
        <f t="shared" si="10"/>
        <v>0</v>
      </c>
      <c r="V27" s="251">
        <f t="shared" si="11"/>
        <v>0.25531914893617019</v>
      </c>
      <c r="W27" s="251">
        <f t="shared" si="11"/>
        <v>0</v>
      </c>
      <c r="X27" s="251">
        <f t="shared" si="11"/>
        <v>0.75757575757575757</v>
      </c>
      <c r="Y27" s="251">
        <f t="shared" si="11"/>
        <v>1</v>
      </c>
      <c r="Z27" s="251">
        <f t="shared" si="11"/>
        <v>0.8</v>
      </c>
      <c r="AA27" s="250">
        <f t="shared" si="12"/>
        <v>0</v>
      </c>
    </row>
    <row r="28" spans="1:27" x14ac:dyDescent="0.2">
      <c r="B28">
        <f>(B26*G5+B27*G11)/(G5+G11)</f>
        <v>1.2689807381773843E-2</v>
      </c>
      <c r="C28">
        <f>1/B28</f>
        <v>78.803402598236687</v>
      </c>
      <c r="E28" s="255">
        <f>BaseGame!R17</f>
        <v>80</v>
      </c>
      <c r="F28">
        <f>BaseGame!Q17</f>
        <v>5</v>
      </c>
      <c r="I28">
        <f t="shared" si="23"/>
        <v>1</v>
      </c>
      <c r="J28">
        <f t="shared" si="18"/>
        <v>1</v>
      </c>
      <c r="K28">
        <f t="shared" si="16"/>
        <v>0</v>
      </c>
      <c r="L28">
        <f t="shared" si="14"/>
        <v>0</v>
      </c>
      <c r="M28">
        <f t="shared" si="13"/>
        <v>1</v>
      </c>
      <c r="N28" s="250">
        <f t="shared" si="9"/>
        <v>3</v>
      </c>
      <c r="O28" s="251">
        <f t="shared" si="2"/>
        <v>0.25263157894736843</v>
      </c>
      <c r="P28" s="251">
        <f t="shared" si="3"/>
        <v>0</v>
      </c>
      <c r="Q28" s="251">
        <f t="shared" si="4"/>
        <v>0.75510204081632648</v>
      </c>
      <c r="R28" s="251">
        <f t="shared" si="5"/>
        <v>1</v>
      </c>
      <c r="S28" s="251">
        <f t="shared" si="6"/>
        <v>0.21176470588235294</v>
      </c>
      <c r="T28" s="250">
        <f t="shared" si="10"/>
        <v>0</v>
      </c>
      <c r="V28" s="251">
        <f t="shared" si="11"/>
        <v>0.25531914893617019</v>
      </c>
      <c r="W28" s="251">
        <f t="shared" si="11"/>
        <v>0</v>
      </c>
      <c r="X28" s="251">
        <f t="shared" si="11"/>
        <v>0.75757575757575757</v>
      </c>
      <c r="Y28" s="251">
        <f t="shared" si="11"/>
        <v>1</v>
      </c>
      <c r="Z28" s="251">
        <f t="shared" si="11"/>
        <v>0.2</v>
      </c>
      <c r="AA28" s="250">
        <f t="shared" si="12"/>
        <v>0</v>
      </c>
    </row>
    <row r="29" spans="1:27" x14ac:dyDescent="0.2">
      <c r="E29" s="255">
        <f>BaseGame!R18</f>
        <v>60</v>
      </c>
      <c r="F29">
        <f>BaseGame!Q18</f>
        <v>10</v>
      </c>
      <c r="I29">
        <f t="shared" si="23"/>
        <v>1</v>
      </c>
      <c r="J29">
        <f t="shared" si="18"/>
        <v>1</v>
      </c>
      <c r="K29">
        <f t="shared" si="16"/>
        <v>0</v>
      </c>
      <c r="L29">
        <f t="shared" si="14"/>
        <v>1</v>
      </c>
      <c r="M29">
        <f t="shared" si="13"/>
        <v>0</v>
      </c>
      <c r="N29" s="250">
        <f t="shared" si="9"/>
        <v>3</v>
      </c>
      <c r="O29" s="251">
        <f t="shared" si="2"/>
        <v>0.25263157894736843</v>
      </c>
      <c r="P29" s="251">
        <f t="shared" si="3"/>
        <v>0</v>
      </c>
      <c r="Q29" s="251">
        <f t="shared" si="4"/>
        <v>0.75510204081632648</v>
      </c>
      <c r="R29" s="251">
        <f t="shared" si="5"/>
        <v>0</v>
      </c>
      <c r="S29" s="251">
        <f t="shared" si="6"/>
        <v>0.78823529411764703</v>
      </c>
      <c r="T29" s="250">
        <f t="shared" si="10"/>
        <v>0</v>
      </c>
      <c r="V29" s="251">
        <f t="shared" si="11"/>
        <v>0.25531914893617019</v>
      </c>
      <c r="W29" s="251">
        <f t="shared" si="11"/>
        <v>0</v>
      </c>
      <c r="X29" s="251">
        <f t="shared" si="11"/>
        <v>0.75757575757575757</v>
      </c>
      <c r="Y29" s="251">
        <f t="shared" si="11"/>
        <v>0</v>
      </c>
      <c r="Z29" s="251">
        <f t="shared" si="11"/>
        <v>0.8</v>
      </c>
      <c r="AA29" s="250">
        <f t="shared" si="12"/>
        <v>0</v>
      </c>
    </row>
    <row r="30" spans="1:27" x14ac:dyDescent="0.2">
      <c r="E30" s="255">
        <f>BaseGame!R19</f>
        <v>40</v>
      </c>
      <c r="F30">
        <f>BaseGame!Q19</f>
        <v>20</v>
      </c>
      <c r="I30">
        <f t="shared" si="23"/>
        <v>1</v>
      </c>
      <c r="J30">
        <f t="shared" si="18"/>
        <v>1</v>
      </c>
      <c r="K30">
        <f t="shared" si="16"/>
        <v>0</v>
      </c>
      <c r="L30">
        <f t="shared" si="14"/>
        <v>1</v>
      </c>
      <c r="M30">
        <f t="shared" si="13"/>
        <v>1</v>
      </c>
      <c r="N30" s="250">
        <f t="shared" si="9"/>
        <v>4</v>
      </c>
      <c r="O30" s="251">
        <f t="shared" si="2"/>
        <v>0.25263157894736843</v>
      </c>
      <c r="P30" s="251">
        <f t="shared" si="3"/>
        <v>0</v>
      </c>
      <c r="Q30" s="251">
        <f t="shared" si="4"/>
        <v>0.75510204081632648</v>
      </c>
      <c r="R30" s="251">
        <f t="shared" si="5"/>
        <v>0</v>
      </c>
      <c r="S30" s="251">
        <f t="shared" si="6"/>
        <v>0.21176470588235294</v>
      </c>
      <c r="T30" s="250">
        <f t="shared" si="10"/>
        <v>0</v>
      </c>
      <c r="V30" s="251">
        <f t="shared" si="11"/>
        <v>0.25531914893617019</v>
      </c>
      <c r="W30" s="251">
        <f t="shared" si="11"/>
        <v>0</v>
      </c>
      <c r="X30" s="251">
        <f t="shared" si="11"/>
        <v>0.75757575757575757</v>
      </c>
      <c r="Y30" s="251">
        <f t="shared" si="11"/>
        <v>0</v>
      </c>
      <c r="Z30" s="251">
        <f t="shared" si="11"/>
        <v>0.2</v>
      </c>
      <c r="AA30" s="250">
        <f t="shared" si="12"/>
        <v>0</v>
      </c>
    </row>
    <row r="31" spans="1:27" x14ac:dyDescent="0.2">
      <c r="E31" s="255">
        <f>BaseGame!R20</f>
        <v>20</v>
      </c>
      <c r="F31">
        <f>BaseGame!Q20</f>
        <v>50</v>
      </c>
      <c r="I31">
        <f t="shared" si="23"/>
        <v>1</v>
      </c>
      <c r="J31">
        <f t="shared" si="18"/>
        <v>1</v>
      </c>
      <c r="K31">
        <f t="shared" si="16"/>
        <v>1</v>
      </c>
      <c r="L31">
        <f t="shared" si="14"/>
        <v>0</v>
      </c>
      <c r="M31">
        <f t="shared" si="13"/>
        <v>0</v>
      </c>
      <c r="N31" s="250">
        <f t="shared" si="9"/>
        <v>3</v>
      </c>
      <c r="O31" s="251">
        <f t="shared" si="2"/>
        <v>0.25263157894736843</v>
      </c>
      <c r="P31" s="251">
        <f t="shared" si="3"/>
        <v>0</v>
      </c>
      <c r="Q31" s="251">
        <f t="shared" si="4"/>
        <v>0.24489795918367346</v>
      </c>
      <c r="R31" s="251">
        <f t="shared" si="5"/>
        <v>1</v>
      </c>
      <c r="S31" s="251">
        <f t="shared" si="6"/>
        <v>0.78823529411764703</v>
      </c>
      <c r="T31" s="250">
        <f t="shared" si="10"/>
        <v>0</v>
      </c>
      <c r="V31" s="251">
        <f t="shared" si="11"/>
        <v>0.25531914893617019</v>
      </c>
      <c r="W31" s="251">
        <f t="shared" si="11"/>
        <v>0</v>
      </c>
      <c r="X31" s="251">
        <f t="shared" si="11"/>
        <v>0.24242424242424243</v>
      </c>
      <c r="Y31" s="251">
        <f t="shared" si="11"/>
        <v>1</v>
      </c>
      <c r="Z31" s="251">
        <f t="shared" si="11"/>
        <v>0.8</v>
      </c>
      <c r="AA31" s="250">
        <f t="shared" si="12"/>
        <v>0</v>
      </c>
    </row>
    <row r="32" spans="1:27" x14ac:dyDescent="0.2">
      <c r="I32">
        <f t="shared" si="23"/>
        <v>1</v>
      </c>
      <c r="J32">
        <f t="shared" si="18"/>
        <v>1</v>
      </c>
      <c r="K32">
        <f t="shared" si="16"/>
        <v>1</v>
      </c>
      <c r="L32">
        <f t="shared" si="14"/>
        <v>0</v>
      </c>
      <c r="M32">
        <f t="shared" si="13"/>
        <v>1</v>
      </c>
      <c r="N32" s="250">
        <f t="shared" si="9"/>
        <v>4</v>
      </c>
      <c r="O32" s="251">
        <f t="shared" si="2"/>
        <v>0.25263157894736843</v>
      </c>
      <c r="P32" s="251">
        <f t="shared" si="3"/>
        <v>0</v>
      </c>
      <c r="Q32" s="251">
        <f t="shared" si="4"/>
        <v>0.24489795918367346</v>
      </c>
      <c r="R32" s="251">
        <f t="shared" si="5"/>
        <v>1</v>
      </c>
      <c r="S32" s="251">
        <f t="shared" si="6"/>
        <v>0.21176470588235294</v>
      </c>
      <c r="T32" s="250">
        <f t="shared" si="10"/>
        <v>0</v>
      </c>
      <c r="V32" s="251">
        <f t="shared" si="11"/>
        <v>0.25531914893617019</v>
      </c>
      <c r="W32" s="251">
        <f t="shared" si="11"/>
        <v>0</v>
      </c>
      <c r="X32" s="251">
        <f t="shared" si="11"/>
        <v>0.24242424242424243</v>
      </c>
      <c r="Y32" s="251">
        <f t="shared" si="11"/>
        <v>1</v>
      </c>
      <c r="Z32" s="251">
        <f t="shared" si="11"/>
        <v>0.2</v>
      </c>
      <c r="AA32" s="250">
        <f t="shared" si="12"/>
        <v>0</v>
      </c>
    </row>
    <row r="33" spans="9:27" x14ac:dyDescent="0.2">
      <c r="I33">
        <f t="shared" si="23"/>
        <v>1</v>
      </c>
      <c r="J33">
        <f t="shared" si="18"/>
        <v>1</v>
      </c>
      <c r="K33">
        <f t="shared" si="16"/>
        <v>1</v>
      </c>
      <c r="L33">
        <f t="shared" si="14"/>
        <v>1</v>
      </c>
      <c r="M33">
        <f t="shared" si="13"/>
        <v>0</v>
      </c>
      <c r="N33" s="250">
        <f t="shared" si="9"/>
        <v>4</v>
      </c>
      <c r="O33" s="251">
        <f t="shared" si="2"/>
        <v>0.25263157894736843</v>
      </c>
      <c r="P33" s="251">
        <f t="shared" si="3"/>
        <v>0</v>
      </c>
      <c r="Q33" s="251">
        <f t="shared" si="4"/>
        <v>0.24489795918367346</v>
      </c>
      <c r="R33" s="251">
        <f t="shared" si="5"/>
        <v>0</v>
      </c>
      <c r="S33" s="251">
        <f t="shared" si="6"/>
        <v>0.78823529411764703</v>
      </c>
      <c r="T33" s="250">
        <f t="shared" si="10"/>
        <v>0</v>
      </c>
      <c r="V33" s="251">
        <f t="shared" si="11"/>
        <v>0.25531914893617019</v>
      </c>
      <c r="W33" s="251">
        <f t="shared" si="11"/>
        <v>0</v>
      </c>
      <c r="X33" s="251">
        <f t="shared" si="11"/>
        <v>0.24242424242424243</v>
      </c>
      <c r="Y33" s="251">
        <f t="shared" si="11"/>
        <v>0</v>
      </c>
      <c r="Z33" s="251">
        <f t="shared" si="11"/>
        <v>0.8</v>
      </c>
      <c r="AA33" s="250">
        <f t="shared" si="12"/>
        <v>0</v>
      </c>
    </row>
    <row r="34" spans="9:27" x14ac:dyDescent="0.2">
      <c r="I34">
        <f t="shared" si="23"/>
        <v>1</v>
      </c>
      <c r="J34">
        <f t="shared" si="18"/>
        <v>1</v>
      </c>
      <c r="K34">
        <f t="shared" si="16"/>
        <v>1</v>
      </c>
      <c r="L34">
        <f t="shared" si="14"/>
        <v>1</v>
      </c>
      <c r="M34">
        <f t="shared" si="13"/>
        <v>1</v>
      </c>
      <c r="N34" s="250">
        <f t="shared" si="9"/>
        <v>5</v>
      </c>
      <c r="O34" s="251">
        <f t="shared" si="2"/>
        <v>0.25263157894736843</v>
      </c>
      <c r="P34" s="251">
        <f t="shared" si="3"/>
        <v>0</v>
      </c>
      <c r="Q34" s="251">
        <f t="shared" si="4"/>
        <v>0.24489795918367346</v>
      </c>
      <c r="R34" s="251">
        <f t="shared" si="5"/>
        <v>0</v>
      </c>
      <c r="S34" s="251">
        <f t="shared" si="6"/>
        <v>0.21176470588235294</v>
      </c>
      <c r="T34" s="250">
        <f t="shared" si="10"/>
        <v>0</v>
      </c>
      <c r="V34" s="251">
        <f t="shared" si="11"/>
        <v>0.25531914893617019</v>
      </c>
      <c r="W34" s="251">
        <f t="shared" si="11"/>
        <v>0</v>
      </c>
      <c r="X34" s="251">
        <f t="shared" si="11"/>
        <v>0.24242424242424243</v>
      </c>
      <c r="Y34" s="251">
        <f t="shared" si="11"/>
        <v>0</v>
      </c>
      <c r="Z34" s="251">
        <f t="shared" si="11"/>
        <v>0.2</v>
      </c>
      <c r="AA34" s="250">
        <f t="shared" si="12"/>
        <v>0</v>
      </c>
    </row>
    <row r="35" spans="9:27" x14ac:dyDescent="0.2">
      <c r="I35" s="254" t="s">
        <v>488</v>
      </c>
      <c r="T35" s="251">
        <f>SUM(T3:T34)*100</f>
        <v>100</v>
      </c>
      <c r="AA35" s="251">
        <f>SUM(AA3:AA34)*100</f>
        <v>100</v>
      </c>
    </row>
    <row r="59" spans="3:5" x14ac:dyDescent="0.2">
      <c r="E59">
        <f>SUMPRODUCT($B47:$B59,E46:E58)</f>
        <v>0</v>
      </c>
    </row>
    <row r="60" spans="3:5" x14ac:dyDescent="0.2">
      <c r="C60">
        <f t="shared" ref="C60:D60" si="24">SUMPRODUCT($B47:$B59,C47:C59)</f>
        <v>0</v>
      </c>
      <c r="D60">
        <f t="shared" si="24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tabColor rgb="FF7030A0"/>
  </sheetPr>
  <dimension ref="A2:U49"/>
  <sheetViews>
    <sheetView zoomScaleNormal="100" workbookViewId="0">
      <selection activeCell="C29" sqref="C29"/>
    </sheetView>
  </sheetViews>
  <sheetFormatPr baseColWidth="10" defaultColWidth="9.1640625" defaultRowHeight="15" x14ac:dyDescent="0.2"/>
  <cols>
    <col min="1" max="1" width="4.5" customWidth="1"/>
    <col min="2" max="2" width="13.83203125" customWidth="1"/>
    <col min="3" max="21" width="11" customWidth="1"/>
    <col min="22" max="25" width="10.33203125" customWidth="1"/>
  </cols>
  <sheetData>
    <row r="2" spans="1:21" x14ac:dyDescent="0.2">
      <c r="B2" s="2" t="s">
        <v>54</v>
      </c>
      <c r="C2" s="3">
        <v>15</v>
      </c>
      <c r="D2" t="s">
        <v>55</v>
      </c>
    </row>
    <row r="3" spans="1:21" x14ac:dyDescent="0.2">
      <c r="B3" s="2" t="s">
        <v>56</v>
      </c>
      <c r="C3" s="2">
        <v>15</v>
      </c>
    </row>
    <row r="5" spans="1:21" x14ac:dyDescent="0.2">
      <c r="B5" s="2" t="s">
        <v>57</v>
      </c>
      <c r="C5" s="1">
        <v>1</v>
      </c>
      <c r="D5" s="1">
        <f>C5+1</f>
        <v>2</v>
      </c>
      <c r="E5" s="1">
        <f t="shared" ref="E5:U5" si="0">D5+1</f>
        <v>3</v>
      </c>
      <c r="F5" s="1">
        <f t="shared" si="0"/>
        <v>4</v>
      </c>
      <c r="G5" s="1">
        <f t="shared" si="0"/>
        <v>5</v>
      </c>
      <c r="H5" s="1">
        <f t="shared" si="0"/>
        <v>6</v>
      </c>
      <c r="I5" s="1">
        <f t="shared" si="0"/>
        <v>7</v>
      </c>
      <c r="J5" s="1">
        <f t="shared" si="0"/>
        <v>8</v>
      </c>
      <c r="K5" s="1">
        <f t="shared" si="0"/>
        <v>9</v>
      </c>
      <c r="L5" s="1">
        <f t="shared" si="0"/>
        <v>10</v>
      </c>
      <c r="M5" s="1">
        <f t="shared" si="0"/>
        <v>11</v>
      </c>
      <c r="N5" s="1">
        <f t="shared" si="0"/>
        <v>12</v>
      </c>
      <c r="O5" s="1">
        <f t="shared" si="0"/>
        <v>13</v>
      </c>
      <c r="P5" s="1">
        <f t="shared" si="0"/>
        <v>14</v>
      </c>
      <c r="Q5" s="1">
        <f t="shared" si="0"/>
        <v>15</v>
      </c>
      <c r="R5" s="1">
        <f t="shared" si="0"/>
        <v>16</v>
      </c>
      <c r="S5" s="1">
        <f t="shared" si="0"/>
        <v>17</v>
      </c>
      <c r="T5" s="1">
        <f t="shared" si="0"/>
        <v>18</v>
      </c>
      <c r="U5" s="1">
        <f t="shared" si="0"/>
        <v>19</v>
      </c>
    </row>
    <row r="6" spans="1:21" x14ac:dyDescent="0.2">
      <c r="B6" s="2" t="s">
        <v>58</v>
      </c>
      <c r="C6" s="4">
        <v>1</v>
      </c>
      <c r="D6" s="4">
        <v>2</v>
      </c>
      <c r="E6" s="4">
        <v>4</v>
      </c>
      <c r="F6" s="4">
        <v>6</v>
      </c>
      <c r="G6" s="4">
        <v>8</v>
      </c>
      <c r="H6" s="4">
        <v>10</v>
      </c>
      <c r="I6" s="4">
        <v>20</v>
      </c>
      <c r="J6" s="4">
        <v>40</v>
      </c>
      <c r="K6" s="4">
        <v>60</v>
      </c>
      <c r="L6" s="4">
        <v>80</v>
      </c>
      <c r="M6" s="4">
        <v>100</v>
      </c>
      <c r="N6" s="4">
        <v>200</v>
      </c>
      <c r="O6" s="4">
        <v>300</v>
      </c>
      <c r="P6" s="4"/>
      <c r="Q6" s="4"/>
      <c r="R6" s="4"/>
      <c r="S6" s="4"/>
      <c r="T6" s="4"/>
      <c r="U6" s="4"/>
    </row>
    <row r="7" spans="1:21" x14ac:dyDescent="0.2">
      <c r="B7" s="2" t="s">
        <v>59</v>
      </c>
      <c r="C7" s="5">
        <f>$C$2*C6/100</f>
        <v>0.15</v>
      </c>
      <c r="D7" s="5">
        <f t="shared" ref="D7:U7" si="1">$C$2*D6/100</f>
        <v>0.3</v>
      </c>
      <c r="E7" s="5">
        <f t="shared" si="1"/>
        <v>0.6</v>
      </c>
      <c r="F7" s="5">
        <f t="shared" si="1"/>
        <v>0.9</v>
      </c>
      <c r="G7" s="5">
        <f t="shared" si="1"/>
        <v>1.2</v>
      </c>
      <c r="H7" s="5">
        <f t="shared" si="1"/>
        <v>1.5</v>
      </c>
      <c r="I7" s="5">
        <f t="shared" si="1"/>
        <v>3</v>
      </c>
      <c r="J7" s="5">
        <f t="shared" si="1"/>
        <v>6</v>
      </c>
      <c r="K7" s="5">
        <f t="shared" si="1"/>
        <v>9</v>
      </c>
      <c r="L7" s="5">
        <f t="shared" si="1"/>
        <v>12</v>
      </c>
      <c r="M7" s="5">
        <f t="shared" si="1"/>
        <v>15</v>
      </c>
      <c r="N7" s="5">
        <f t="shared" si="1"/>
        <v>30</v>
      </c>
      <c r="O7" s="5">
        <f t="shared" si="1"/>
        <v>45</v>
      </c>
      <c r="P7" s="5">
        <f t="shared" si="1"/>
        <v>0</v>
      </c>
      <c r="Q7" s="5">
        <f t="shared" si="1"/>
        <v>0</v>
      </c>
      <c r="R7" s="5">
        <f t="shared" si="1"/>
        <v>0</v>
      </c>
      <c r="S7" s="5">
        <f t="shared" si="1"/>
        <v>0</v>
      </c>
      <c r="T7" s="5">
        <f t="shared" si="1"/>
        <v>0</v>
      </c>
      <c r="U7" s="5">
        <f t="shared" si="1"/>
        <v>0</v>
      </c>
    </row>
    <row r="8" spans="1:21" x14ac:dyDescent="0.2">
      <c r="A8">
        <v>1</v>
      </c>
      <c r="B8" s="2" t="s">
        <v>45</v>
      </c>
      <c r="C8" s="174">
        <f>C$7*$A8*100</f>
        <v>15</v>
      </c>
      <c r="D8" s="174">
        <f t="shared" ref="D8:U9" si="2">D$7*$A8*100</f>
        <v>30</v>
      </c>
      <c r="E8" s="174">
        <f t="shared" si="2"/>
        <v>60</v>
      </c>
      <c r="F8" s="174">
        <f t="shared" si="2"/>
        <v>90</v>
      </c>
      <c r="G8" s="174">
        <f t="shared" si="2"/>
        <v>120</v>
      </c>
      <c r="H8" s="174">
        <f t="shared" si="2"/>
        <v>150</v>
      </c>
      <c r="I8" s="174">
        <f t="shared" si="2"/>
        <v>300</v>
      </c>
      <c r="J8" s="174">
        <f t="shared" si="2"/>
        <v>600</v>
      </c>
      <c r="K8" s="174">
        <f t="shared" si="2"/>
        <v>900</v>
      </c>
      <c r="L8" s="174">
        <f t="shared" si="2"/>
        <v>1200</v>
      </c>
      <c r="M8" s="174">
        <f t="shared" si="2"/>
        <v>1500</v>
      </c>
      <c r="N8" s="174">
        <f t="shared" si="2"/>
        <v>3000</v>
      </c>
      <c r="O8" s="174">
        <f t="shared" si="2"/>
        <v>4500</v>
      </c>
      <c r="P8" s="174">
        <f t="shared" si="2"/>
        <v>0</v>
      </c>
      <c r="Q8" s="174">
        <f t="shared" si="2"/>
        <v>0</v>
      </c>
      <c r="R8" s="174">
        <f t="shared" si="2"/>
        <v>0</v>
      </c>
      <c r="S8" s="174">
        <f t="shared" si="2"/>
        <v>0</v>
      </c>
      <c r="T8" s="174">
        <f t="shared" si="2"/>
        <v>0</v>
      </c>
      <c r="U8" s="174">
        <f t="shared" si="2"/>
        <v>0</v>
      </c>
    </row>
    <row r="9" spans="1:21" x14ac:dyDescent="0.2">
      <c r="A9">
        <v>35</v>
      </c>
      <c r="B9" s="160" t="s">
        <v>47</v>
      </c>
      <c r="C9" s="174">
        <f>C$7*$A9*100</f>
        <v>525</v>
      </c>
      <c r="D9" s="174">
        <f t="shared" si="2"/>
        <v>1050</v>
      </c>
      <c r="E9" s="174">
        <f t="shared" si="2"/>
        <v>2100</v>
      </c>
      <c r="F9" s="174">
        <f t="shared" si="2"/>
        <v>3150</v>
      </c>
      <c r="G9" s="174">
        <f t="shared" si="2"/>
        <v>4200</v>
      </c>
      <c r="H9" s="174">
        <f t="shared" si="2"/>
        <v>5250</v>
      </c>
      <c r="I9" s="174">
        <f t="shared" si="2"/>
        <v>10500</v>
      </c>
      <c r="J9" s="174">
        <f t="shared" si="2"/>
        <v>21000</v>
      </c>
      <c r="K9" s="174">
        <f t="shared" si="2"/>
        <v>31500</v>
      </c>
      <c r="L9" s="174">
        <f t="shared" si="2"/>
        <v>42000</v>
      </c>
      <c r="M9" s="174">
        <f t="shared" si="2"/>
        <v>52500</v>
      </c>
      <c r="N9" s="174">
        <f t="shared" si="2"/>
        <v>105000</v>
      </c>
      <c r="O9" s="174">
        <f t="shared" si="2"/>
        <v>157500</v>
      </c>
      <c r="P9" s="174">
        <f t="shared" si="2"/>
        <v>0</v>
      </c>
      <c r="Q9" s="174">
        <f t="shared" si="2"/>
        <v>0</v>
      </c>
      <c r="R9" s="174">
        <f t="shared" si="2"/>
        <v>0</v>
      </c>
      <c r="S9" s="174">
        <f t="shared" si="2"/>
        <v>0</v>
      </c>
      <c r="T9" s="174">
        <f t="shared" si="2"/>
        <v>0</v>
      </c>
      <c r="U9" s="174">
        <f t="shared" si="2"/>
        <v>0</v>
      </c>
    </row>
    <row r="10" spans="1:21" x14ac:dyDescent="0.2">
      <c r="A10">
        <v>100</v>
      </c>
      <c r="B10" s="160" t="s">
        <v>38</v>
      </c>
      <c r="C10" s="174">
        <f>C7*$A10*100</f>
        <v>1500</v>
      </c>
      <c r="D10" s="174">
        <f t="shared" ref="D10:U10" si="3">D7*$A10*100</f>
        <v>3000</v>
      </c>
      <c r="E10" s="174">
        <f t="shared" si="3"/>
        <v>6000</v>
      </c>
      <c r="F10" s="174">
        <f t="shared" si="3"/>
        <v>9000</v>
      </c>
      <c r="G10" s="174">
        <f t="shared" si="3"/>
        <v>12000</v>
      </c>
      <c r="H10" s="174">
        <f t="shared" si="3"/>
        <v>15000</v>
      </c>
      <c r="I10" s="174">
        <f t="shared" si="3"/>
        <v>30000</v>
      </c>
      <c r="J10" s="174">
        <f t="shared" si="3"/>
        <v>60000</v>
      </c>
      <c r="K10" s="174">
        <f t="shared" si="3"/>
        <v>90000</v>
      </c>
      <c r="L10" s="174">
        <f t="shared" si="3"/>
        <v>120000</v>
      </c>
      <c r="M10" s="174">
        <f t="shared" si="3"/>
        <v>150000</v>
      </c>
      <c r="N10" s="174">
        <f t="shared" si="3"/>
        <v>300000</v>
      </c>
      <c r="O10" s="174">
        <f t="shared" si="3"/>
        <v>450000</v>
      </c>
      <c r="P10" s="174">
        <f t="shared" si="3"/>
        <v>0</v>
      </c>
      <c r="Q10" s="174">
        <f t="shared" si="3"/>
        <v>0</v>
      </c>
      <c r="R10" s="174">
        <f t="shared" si="3"/>
        <v>0</v>
      </c>
      <c r="S10" s="174">
        <f t="shared" si="3"/>
        <v>0</v>
      </c>
      <c r="T10" s="174">
        <f t="shared" si="3"/>
        <v>0</v>
      </c>
      <c r="U10" s="174">
        <f t="shared" si="3"/>
        <v>0</v>
      </c>
    </row>
    <row r="12" spans="1:21" ht="16" thickBot="1" x14ac:dyDescent="0.25"/>
    <row r="13" spans="1:21" ht="16.5" customHeight="1" thickBot="1" x14ac:dyDescent="0.25">
      <c r="B13" s="6" t="s">
        <v>59</v>
      </c>
      <c r="C13" s="248">
        <v>1.5</v>
      </c>
      <c r="R13" s="26" t="s">
        <v>60</v>
      </c>
    </row>
    <row r="14" spans="1:21" ht="16" thickBot="1" x14ac:dyDescent="0.25">
      <c r="C14" s="7"/>
    </row>
    <row r="15" spans="1:21" ht="16" thickBot="1" x14ac:dyDescent="0.25">
      <c r="C15" s="277" t="s">
        <v>61</v>
      </c>
      <c r="D15" s="278"/>
      <c r="E15" s="278"/>
      <c r="F15" s="279"/>
      <c r="H15" s="277" t="s">
        <v>62</v>
      </c>
      <c r="I15" s="278"/>
      <c r="J15" s="278"/>
      <c r="K15" s="279"/>
      <c r="M15" s="277" t="s">
        <v>63</v>
      </c>
      <c r="N15" s="278"/>
      <c r="O15" s="278"/>
      <c r="P15" s="279"/>
      <c r="R15" s="26" t="s">
        <v>44</v>
      </c>
      <c r="T15" t="s">
        <v>64</v>
      </c>
      <c r="U15">
        <v>27</v>
      </c>
    </row>
    <row r="16" spans="1:21" ht="16" thickBot="1" x14ac:dyDescent="0.25">
      <c r="C16" s="8" t="s">
        <v>65</v>
      </c>
      <c r="D16" s="10" t="s">
        <v>66</v>
      </c>
      <c r="E16" s="11" t="s">
        <v>67</v>
      </c>
      <c r="F16" s="12" t="s">
        <v>68</v>
      </c>
      <c r="H16" s="8" t="s">
        <v>65</v>
      </c>
      <c r="I16" s="10" t="str">
        <f>D16</f>
        <v>5oak</v>
      </c>
      <c r="J16" s="11" t="str">
        <f>E16</f>
        <v>4oak</v>
      </c>
      <c r="K16" s="12" t="str">
        <f>F16</f>
        <v>3oak</v>
      </c>
      <c r="M16" s="8" t="s">
        <v>65</v>
      </c>
      <c r="N16" s="10" t="str">
        <f>I16</f>
        <v>5oak</v>
      </c>
      <c r="O16" s="11" t="str">
        <f>J16</f>
        <v>4oak</v>
      </c>
      <c r="P16" s="12" t="str">
        <f>K16</f>
        <v>3oak</v>
      </c>
      <c r="R16" s="107"/>
    </row>
    <row r="17" spans="3:21" x14ac:dyDescent="0.2">
      <c r="C17" s="65" t="str">
        <f t="shared" ref="C17:C25" si="4">H17</f>
        <v>H1</v>
      </c>
      <c r="D17" s="13">
        <f t="shared" ref="D17" si="5">$C$13*N17</f>
        <v>30</v>
      </c>
      <c r="E17" s="14">
        <f t="shared" ref="E17" si="6">$C$13*O17</f>
        <v>8</v>
      </c>
      <c r="F17" s="15">
        <f t="shared" ref="F17" si="7">$C$13*P17</f>
        <v>4</v>
      </c>
      <c r="H17" s="118" t="s">
        <v>69</v>
      </c>
      <c r="I17" s="115">
        <v>300</v>
      </c>
      <c r="J17" s="20">
        <v>80</v>
      </c>
      <c r="K17" s="21">
        <v>40</v>
      </c>
      <c r="M17" s="65" t="str">
        <f t="shared" ref="M17:M25" si="8">C17</f>
        <v>H1</v>
      </c>
      <c r="N17" s="67">
        <f>I17/$C$2</f>
        <v>20</v>
      </c>
      <c r="O17" s="19">
        <f t="shared" ref="O17:O25" si="9">J17/$C$2</f>
        <v>5.333333333333333</v>
      </c>
      <c r="P17" s="150">
        <f t="shared" ref="P17:P25" si="10">K17/$C$2</f>
        <v>2.6666666666666665</v>
      </c>
      <c r="R17" s="246" t="s">
        <v>70</v>
      </c>
      <c r="S17" s="246" t="s">
        <v>71</v>
      </c>
      <c r="T17" s="246" t="s">
        <v>72</v>
      </c>
      <c r="U17" s="246" t="s">
        <v>73</v>
      </c>
    </row>
    <row r="18" spans="3:21" x14ac:dyDescent="0.2">
      <c r="C18" s="65" t="str">
        <f t="shared" si="4"/>
        <v>H2</v>
      </c>
      <c r="D18" s="13">
        <f>$C$13*N18</f>
        <v>15</v>
      </c>
      <c r="E18" s="14">
        <f t="shared" ref="E18:E25" si="11">$C$13*O18</f>
        <v>6</v>
      </c>
      <c r="F18" s="15">
        <f t="shared" ref="F18:F25" si="12">$C$13*P18</f>
        <v>3</v>
      </c>
      <c r="H18" s="119" t="s">
        <v>74</v>
      </c>
      <c r="I18" s="116">
        <v>150</v>
      </c>
      <c r="J18" s="22">
        <v>60</v>
      </c>
      <c r="K18" s="23">
        <v>30</v>
      </c>
      <c r="M18" s="65" t="str">
        <f t="shared" si="8"/>
        <v>H2</v>
      </c>
      <c r="N18" s="67">
        <f t="shared" ref="N18:N25" si="13">I18/$C$2</f>
        <v>10</v>
      </c>
      <c r="O18" s="19">
        <f t="shared" si="9"/>
        <v>4</v>
      </c>
      <c r="P18" s="150">
        <f t="shared" si="10"/>
        <v>2</v>
      </c>
      <c r="R18" s="177" t="s">
        <v>75</v>
      </c>
      <c r="S18" s="179">
        <v>10</v>
      </c>
      <c r="T18" s="231">
        <f>N17*$U$15*S18</f>
        <v>5400</v>
      </c>
      <c r="U18" s="232">
        <f>T18*MAX($C$7:$U$7)</f>
        <v>243000</v>
      </c>
    </row>
    <row r="19" spans="3:21" x14ac:dyDescent="0.2">
      <c r="C19" s="65" t="str">
        <f t="shared" si="4"/>
        <v>H3</v>
      </c>
      <c r="D19" s="13">
        <f t="shared" ref="D19:D25" si="14">$C$13*N19</f>
        <v>10</v>
      </c>
      <c r="E19" s="14">
        <f t="shared" si="11"/>
        <v>4</v>
      </c>
      <c r="F19" s="15">
        <f t="shared" si="12"/>
        <v>2</v>
      </c>
      <c r="H19" s="119" t="s">
        <v>76</v>
      </c>
      <c r="I19" s="116">
        <v>100</v>
      </c>
      <c r="J19" s="22">
        <v>40</v>
      </c>
      <c r="K19" s="23">
        <v>20</v>
      </c>
      <c r="M19" s="65" t="str">
        <f t="shared" si="8"/>
        <v>H3</v>
      </c>
      <c r="N19" s="67">
        <f t="shared" si="13"/>
        <v>6.666666666666667</v>
      </c>
      <c r="O19" s="19">
        <f t="shared" si="9"/>
        <v>2.6666666666666665</v>
      </c>
      <c r="P19" s="150">
        <f t="shared" si="10"/>
        <v>1.3333333333333333</v>
      </c>
      <c r="R19" s="177" t="s">
        <v>77</v>
      </c>
      <c r="S19" s="179">
        <v>1</v>
      </c>
      <c r="T19" s="231">
        <f>O17*$U$15*S19</f>
        <v>144</v>
      </c>
      <c r="U19" s="232">
        <f t="shared" ref="U19" si="15">T19*MAX($C$7:$U$7)</f>
        <v>6480</v>
      </c>
    </row>
    <row r="20" spans="3:21" x14ac:dyDescent="0.2">
      <c r="C20" s="65" t="str">
        <f t="shared" si="4"/>
        <v>H4</v>
      </c>
      <c r="D20" s="13">
        <f t="shared" si="14"/>
        <v>5</v>
      </c>
      <c r="E20" s="14">
        <f t="shared" si="11"/>
        <v>2</v>
      </c>
      <c r="F20" s="15">
        <f t="shared" si="12"/>
        <v>1</v>
      </c>
      <c r="H20" s="119" t="s">
        <v>78</v>
      </c>
      <c r="I20" s="116">
        <v>50</v>
      </c>
      <c r="J20" s="22">
        <v>20</v>
      </c>
      <c r="K20" s="23">
        <v>10</v>
      </c>
      <c r="M20" s="65" t="str">
        <f t="shared" si="8"/>
        <v>H4</v>
      </c>
      <c r="N20" s="67">
        <f t="shared" si="13"/>
        <v>3.3333333333333335</v>
      </c>
      <c r="O20" s="19">
        <f t="shared" si="9"/>
        <v>1.3333333333333333</v>
      </c>
      <c r="P20" s="150">
        <f t="shared" si="10"/>
        <v>0.66666666666666663</v>
      </c>
      <c r="R20" s="178" t="s">
        <v>79</v>
      </c>
      <c r="S20" s="178"/>
      <c r="T20" s="233">
        <f>SUM(T18:T19)</f>
        <v>5544</v>
      </c>
      <c r="U20" s="234">
        <f>SUM(U18:U19)</f>
        <v>249480</v>
      </c>
    </row>
    <row r="21" spans="3:21" x14ac:dyDescent="0.2">
      <c r="C21" s="65" t="str">
        <f t="shared" si="4"/>
        <v>L1</v>
      </c>
      <c r="D21" s="13">
        <f t="shared" si="14"/>
        <v>2</v>
      </c>
      <c r="E21" s="14">
        <f t="shared" si="11"/>
        <v>1</v>
      </c>
      <c r="F21" s="15">
        <f t="shared" si="12"/>
        <v>0.5</v>
      </c>
      <c r="H21" s="119" t="s">
        <v>80</v>
      </c>
      <c r="I21" s="116">
        <v>20</v>
      </c>
      <c r="J21" s="22">
        <v>10</v>
      </c>
      <c r="K21" s="23">
        <v>5</v>
      </c>
      <c r="M21" s="65" t="str">
        <f t="shared" si="8"/>
        <v>L1</v>
      </c>
      <c r="N21" s="67">
        <f t="shared" si="13"/>
        <v>1.3333333333333333</v>
      </c>
      <c r="O21" s="19">
        <f t="shared" si="9"/>
        <v>0.66666666666666663</v>
      </c>
      <c r="P21" s="150">
        <f t="shared" si="10"/>
        <v>0.33333333333333331</v>
      </c>
    </row>
    <row r="22" spans="3:21" x14ac:dyDescent="0.2">
      <c r="C22" s="65" t="str">
        <f t="shared" si="4"/>
        <v>L2</v>
      </c>
      <c r="D22" s="13">
        <f t="shared" si="14"/>
        <v>2</v>
      </c>
      <c r="E22" s="14">
        <f t="shared" si="11"/>
        <v>1</v>
      </c>
      <c r="F22" s="15">
        <f t="shared" si="12"/>
        <v>0.5</v>
      </c>
      <c r="H22" s="119" t="s">
        <v>81</v>
      </c>
      <c r="I22" s="116">
        <v>20</v>
      </c>
      <c r="J22" s="22">
        <v>10</v>
      </c>
      <c r="K22" s="23">
        <v>5</v>
      </c>
      <c r="M22" s="65" t="str">
        <f t="shared" si="8"/>
        <v>L2</v>
      </c>
      <c r="N22" s="67">
        <f t="shared" si="13"/>
        <v>1.3333333333333333</v>
      </c>
      <c r="O22" s="19">
        <f t="shared" si="9"/>
        <v>0.66666666666666663</v>
      </c>
      <c r="P22" s="150">
        <f t="shared" si="10"/>
        <v>0.33333333333333331</v>
      </c>
      <c r="R22" s="26" t="s">
        <v>45</v>
      </c>
      <c r="T22" t="s">
        <v>64</v>
      </c>
      <c r="U22">
        <v>8</v>
      </c>
    </row>
    <row r="23" spans="3:21" x14ac:dyDescent="0.2">
      <c r="C23" s="65" t="str">
        <f t="shared" si="4"/>
        <v>L3</v>
      </c>
      <c r="D23" s="13">
        <f t="shared" si="14"/>
        <v>1</v>
      </c>
      <c r="E23" s="14">
        <f t="shared" si="11"/>
        <v>0.5</v>
      </c>
      <c r="F23" s="15">
        <f t="shared" si="12"/>
        <v>0.2</v>
      </c>
      <c r="H23" s="119" t="s">
        <v>82</v>
      </c>
      <c r="I23" s="116">
        <v>10</v>
      </c>
      <c r="J23" s="22">
        <v>5</v>
      </c>
      <c r="K23" s="23">
        <v>2</v>
      </c>
      <c r="M23" s="65" t="str">
        <f t="shared" si="8"/>
        <v>L3</v>
      </c>
      <c r="N23" s="67">
        <f t="shared" si="13"/>
        <v>0.66666666666666663</v>
      </c>
      <c r="O23" s="19">
        <f t="shared" si="9"/>
        <v>0.33333333333333331</v>
      </c>
      <c r="P23" s="150">
        <f t="shared" si="10"/>
        <v>0.13333333333333333</v>
      </c>
    </row>
    <row r="24" spans="3:21" x14ac:dyDescent="0.2">
      <c r="C24" s="65" t="str">
        <f t="shared" si="4"/>
        <v>L4</v>
      </c>
      <c r="D24" s="13">
        <f t="shared" si="14"/>
        <v>1</v>
      </c>
      <c r="E24" s="14">
        <f t="shared" si="11"/>
        <v>0.5</v>
      </c>
      <c r="F24" s="15">
        <f t="shared" si="12"/>
        <v>0.2</v>
      </c>
      <c r="H24" s="119" t="s">
        <v>83</v>
      </c>
      <c r="I24" s="116">
        <v>10</v>
      </c>
      <c r="J24" s="22">
        <v>5</v>
      </c>
      <c r="K24" s="23">
        <v>2</v>
      </c>
      <c r="M24" s="65" t="str">
        <f t="shared" si="8"/>
        <v>L4</v>
      </c>
      <c r="N24" s="67">
        <f t="shared" si="13"/>
        <v>0.66666666666666663</v>
      </c>
      <c r="O24" s="19">
        <f t="shared" si="9"/>
        <v>0.33333333333333331</v>
      </c>
      <c r="P24" s="150">
        <f t="shared" si="10"/>
        <v>0.13333333333333333</v>
      </c>
      <c r="R24" s="246" t="s">
        <v>70</v>
      </c>
      <c r="S24" s="246" t="s">
        <v>71</v>
      </c>
      <c r="T24" s="246" t="s">
        <v>72</v>
      </c>
      <c r="U24" s="246" t="s">
        <v>73</v>
      </c>
    </row>
    <row r="25" spans="3:21" ht="16" thickBot="1" x14ac:dyDescent="0.25">
      <c r="C25" s="66" t="str">
        <f t="shared" si="4"/>
        <v>L5</v>
      </c>
      <c r="D25" s="16">
        <f t="shared" si="14"/>
        <v>1</v>
      </c>
      <c r="E25" s="17">
        <f t="shared" si="11"/>
        <v>0.5</v>
      </c>
      <c r="F25" s="18">
        <f t="shared" si="12"/>
        <v>0.2</v>
      </c>
      <c r="H25" s="120" t="s">
        <v>84</v>
      </c>
      <c r="I25" s="117">
        <v>10</v>
      </c>
      <c r="J25" s="24">
        <v>5</v>
      </c>
      <c r="K25" s="25">
        <v>2</v>
      </c>
      <c r="M25" s="66" t="str">
        <f t="shared" si="8"/>
        <v>L5</v>
      </c>
      <c r="N25" s="151">
        <f t="shared" si="13"/>
        <v>0.66666666666666663</v>
      </c>
      <c r="O25" s="152">
        <f t="shared" si="9"/>
        <v>0.33333333333333331</v>
      </c>
      <c r="P25" s="153">
        <f t="shared" si="10"/>
        <v>0.13333333333333333</v>
      </c>
      <c r="R25" s="177" t="s">
        <v>75</v>
      </c>
      <c r="S25" s="179">
        <v>15</v>
      </c>
      <c r="T25" s="231">
        <f>N17*$U$22*S25</f>
        <v>2400</v>
      </c>
      <c r="U25" s="232">
        <f>T25*MAX($C$7:$U$7)</f>
        <v>108000</v>
      </c>
    </row>
    <row r="28" spans="3:21" x14ac:dyDescent="0.2">
      <c r="C28" s="154" t="s">
        <v>85</v>
      </c>
      <c r="D28" s="2" t="s">
        <v>86</v>
      </c>
      <c r="E28" s="2"/>
    </row>
    <row r="29" spans="3:21" x14ac:dyDescent="0.2">
      <c r="C29" s="154" t="s">
        <v>87</v>
      </c>
      <c r="D29" s="2" t="s">
        <v>88</v>
      </c>
      <c r="E29" s="2"/>
    </row>
    <row r="30" spans="3:21" x14ac:dyDescent="0.2">
      <c r="C30" s="154" t="s">
        <v>89</v>
      </c>
      <c r="D30" s="2" t="s">
        <v>90</v>
      </c>
      <c r="E30" s="2"/>
    </row>
    <row r="31" spans="3:21" x14ac:dyDescent="0.2">
      <c r="C31" s="154" t="s">
        <v>91</v>
      </c>
      <c r="D31" s="2" t="s">
        <v>92</v>
      </c>
      <c r="E31" s="2"/>
    </row>
    <row r="32" spans="3:21" x14ac:dyDescent="0.2">
      <c r="C32" s="154" t="s">
        <v>93</v>
      </c>
      <c r="D32" s="2" t="s">
        <v>94</v>
      </c>
      <c r="E32" s="2"/>
      <c r="G32" t="str">
        <f>C30&amp;", "&amp;C31&amp;" and "&amp;C32</f>
        <v>S1W, S2W and W1</v>
      </c>
      <c r="I32" t="s">
        <v>95</v>
      </c>
      <c r="L32" t="str">
        <f>"["&amp;_xlfn.TEXTJOIN(", ",TRUE,H17:H25)&amp;"]"</f>
        <v>[H1, H2, H3, H4, L1, L2, L3, L4, L5]</v>
      </c>
    </row>
    <row r="33" spans="3:17" x14ac:dyDescent="0.2">
      <c r="Q33" s="9"/>
    </row>
    <row r="34" spans="3:17" ht="16" thickBot="1" x14ac:dyDescent="0.25"/>
    <row r="35" spans="3:17" x14ac:dyDescent="0.2">
      <c r="C35" s="260" t="s">
        <v>69</v>
      </c>
      <c r="D35" s="261">
        <v>0</v>
      </c>
      <c r="E35" s="261" t="s">
        <v>69</v>
      </c>
      <c r="F35" s="262">
        <v>0</v>
      </c>
    </row>
    <row r="36" spans="3:17" x14ac:dyDescent="0.2">
      <c r="C36" s="263" t="s">
        <v>74</v>
      </c>
      <c r="D36" s="2">
        <v>1</v>
      </c>
      <c r="E36" s="2" t="s">
        <v>74</v>
      </c>
      <c r="F36" s="264">
        <v>1</v>
      </c>
    </row>
    <row r="37" spans="3:17" x14ac:dyDescent="0.2">
      <c r="C37" s="263" t="s">
        <v>76</v>
      </c>
      <c r="D37" s="2">
        <v>2</v>
      </c>
      <c r="E37" s="2" t="s">
        <v>76</v>
      </c>
      <c r="F37" s="264">
        <v>2</v>
      </c>
    </row>
    <row r="38" spans="3:17" x14ac:dyDescent="0.2">
      <c r="C38" s="263" t="s">
        <v>78</v>
      </c>
      <c r="D38" s="2">
        <v>3</v>
      </c>
      <c r="E38" s="2" t="s">
        <v>78</v>
      </c>
      <c r="F38" s="264">
        <v>3</v>
      </c>
    </row>
    <row r="39" spans="3:17" x14ac:dyDescent="0.2">
      <c r="C39" s="263" t="s">
        <v>403</v>
      </c>
      <c r="D39" s="2">
        <v>4</v>
      </c>
      <c r="E39" s="2" t="s">
        <v>403</v>
      </c>
      <c r="F39" s="264">
        <v>4</v>
      </c>
    </row>
    <row r="40" spans="3:17" x14ac:dyDescent="0.2">
      <c r="C40" s="263" t="s">
        <v>80</v>
      </c>
      <c r="D40" s="2">
        <v>5</v>
      </c>
      <c r="E40" s="2" t="s">
        <v>80</v>
      </c>
      <c r="F40" s="264">
        <v>5</v>
      </c>
    </row>
    <row r="41" spans="3:17" x14ac:dyDescent="0.2">
      <c r="C41" s="263" t="s">
        <v>81</v>
      </c>
      <c r="D41" s="2">
        <v>6</v>
      </c>
      <c r="E41" s="2" t="s">
        <v>81</v>
      </c>
      <c r="F41" s="264">
        <v>6</v>
      </c>
    </row>
    <row r="42" spans="3:17" x14ac:dyDescent="0.2">
      <c r="C42" s="263" t="s">
        <v>82</v>
      </c>
      <c r="D42" s="2">
        <v>7</v>
      </c>
      <c r="E42" s="2" t="s">
        <v>82</v>
      </c>
      <c r="F42" s="264">
        <v>7</v>
      </c>
    </row>
    <row r="43" spans="3:17" x14ac:dyDescent="0.2">
      <c r="C43" s="263" t="s">
        <v>83</v>
      </c>
      <c r="D43" s="2">
        <v>8</v>
      </c>
      <c r="E43" s="2" t="s">
        <v>83</v>
      </c>
      <c r="F43" s="264">
        <v>8</v>
      </c>
    </row>
    <row r="44" spans="3:17" x14ac:dyDescent="0.2">
      <c r="C44" s="263" t="s">
        <v>84</v>
      </c>
      <c r="D44" s="2">
        <v>9</v>
      </c>
      <c r="E44" s="2" t="s">
        <v>84</v>
      </c>
      <c r="F44" s="264">
        <v>9</v>
      </c>
    </row>
    <row r="45" spans="3:17" x14ac:dyDescent="0.2">
      <c r="C45" s="263" t="s">
        <v>85</v>
      </c>
      <c r="D45" s="2">
        <v>10</v>
      </c>
      <c r="E45" s="2" t="s">
        <v>85</v>
      </c>
      <c r="F45" s="264">
        <v>10</v>
      </c>
    </row>
    <row r="46" spans="3:17" x14ac:dyDescent="0.2">
      <c r="C46" s="263" t="s">
        <v>87</v>
      </c>
      <c r="D46" s="2">
        <v>11</v>
      </c>
      <c r="E46" s="2" t="s">
        <v>87</v>
      </c>
      <c r="F46" s="264">
        <v>11</v>
      </c>
    </row>
    <row r="47" spans="3:17" x14ac:dyDescent="0.2">
      <c r="C47" s="263" t="s">
        <v>89</v>
      </c>
      <c r="D47" s="2">
        <v>12</v>
      </c>
      <c r="E47" s="2" t="s">
        <v>89</v>
      </c>
      <c r="F47" s="264">
        <v>12</v>
      </c>
    </row>
    <row r="48" spans="3:17" x14ac:dyDescent="0.2">
      <c r="C48" s="263" t="s">
        <v>91</v>
      </c>
      <c r="D48" s="2">
        <v>13</v>
      </c>
      <c r="E48" s="2" t="s">
        <v>91</v>
      </c>
      <c r="F48" s="264">
        <v>13</v>
      </c>
    </row>
    <row r="49" spans="3:6" ht="16" thickBot="1" x14ac:dyDescent="0.25">
      <c r="C49" s="265" t="s">
        <v>93</v>
      </c>
      <c r="D49" s="266">
        <v>14</v>
      </c>
      <c r="E49" s="266" t="s">
        <v>93</v>
      </c>
      <c r="F49" s="267">
        <v>14</v>
      </c>
    </row>
  </sheetData>
  <mergeCells count="3">
    <mergeCell ref="C15:F15"/>
    <mergeCell ref="H15:K15"/>
    <mergeCell ref="M15:P15"/>
  </mergeCells>
  <phoneticPr fontId="4" type="noConversion"/>
  <dataValidations count="1">
    <dataValidation type="list" allowBlank="1" showInputMessage="1" showErrorMessage="1" sqref="C13" xr:uid="{00000000-0002-0000-0400-000000000000}">
      <formula1>$C$7:$U$7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>
    <tabColor rgb="FF7030A0"/>
  </sheetPr>
  <dimension ref="B2:AX42"/>
  <sheetViews>
    <sheetView zoomScale="75" zoomScaleNormal="75" workbookViewId="0">
      <selection activeCell="D11" sqref="D11"/>
    </sheetView>
  </sheetViews>
  <sheetFormatPr baseColWidth="10" defaultColWidth="9.1640625" defaultRowHeight="15" x14ac:dyDescent="0.2"/>
  <cols>
    <col min="1" max="1" width="3.5" customWidth="1"/>
    <col min="2" max="2" width="5.33203125" style="80" customWidth="1"/>
    <col min="3" max="8" width="4.5" style="80" customWidth="1"/>
    <col min="9" max="9" width="4.6640625" customWidth="1"/>
    <col min="10" max="15" width="3.83203125" customWidth="1"/>
    <col min="16" max="16" width="5.6640625" customWidth="1"/>
    <col min="17" max="21" width="3.83203125" customWidth="1"/>
    <col min="22" max="22" width="5.6640625" customWidth="1"/>
    <col min="23" max="27" width="3.83203125" customWidth="1"/>
    <col min="28" max="28" width="5.6640625" customWidth="1"/>
    <col min="29" max="33" width="3.83203125" customWidth="1"/>
    <col min="34" max="34" width="5.6640625" customWidth="1"/>
    <col min="35" max="39" width="3.83203125" customWidth="1"/>
    <col min="40" max="40" width="14.1640625" customWidth="1"/>
    <col min="41" max="41" width="4.5" customWidth="1"/>
    <col min="42" max="42" width="6.1640625" customWidth="1"/>
    <col min="43" max="43" width="14.6640625" customWidth="1"/>
    <col min="44" max="48" width="7" style="170" customWidth="1"/>
    <col min="49" max="49" width="9" style="170" customWidth="1"/>
    <col min="50" max="50" width="20.6640625" customWidth="1"/>
  </cols>
  <sheetData>
    <row r="2" spans="2:48" x14ac:dyDescent="0.2">
      <c r="B2" s="27"/>
      <c r="C2" s="64"/>
      <c r="D2" s="27"/>
      <c r="E2" s="27"/>
      <c r="F2" s="247"/>
      <c r="G2" s="247"/>
      <c r="H2" s="247"/>
      <c r="AP2" s="26" t="s">
        <v>96</v>
      </c>
      <c r="AR2" s="247"/>
      <c r="AS2" s="247"/>
      <c r="AT2" s="247"/>
      <c r="AU2" s="247"/>
      <c r="AV2" s="247"/>
    </row>
    <row r="3" spans="2:48" ht="15" customHeight="1" x14ac:dyDescent="0.2">
      <c r="B3" s="247"/>
      <c r="C3" s="247"/>
      <c r="D3" s="247"/>
      <c r="E3" s="247"/>
      <c r="F3" s="247"/>
      <c r="G3" s="247"/>
      <c r="H3" s="247"/>
      <c r="K3" s="247">
        <v>1</v>
      </c>
      <c r="L3" s="247">
        <v>2</v>
      </c>
      <c r="M3" s="247">
        <v>3</v>
      </c>
      <c r="N3" s="247">
        <v>4</v>
      </c>
      <c r="O3" s="247">
        <v>5</v>
      </c>
      <c r="Q3" s="247">
        <v>1</v>
      </c>
      <c r="R3" s="247">
        <v>2</v>
      </c>
      <c r="S3" s="247">
        <v>3</v>
      </c>
      <c r="T3" s="247">
        <v>4</v>
      </c>
      <c r="U3" s="247">
        <v>5</v>
      </c>
      <c r="W3" s="247">
        <v>1</v>
      </c>
      <c r="X3" s="247">
        <v>2</v>
      </c>
      <c r="Y3" s="247">
        <v>3</v>
      </c>
      <c r="Z3" s="247">
        <v>4</v>
      </c>
      <c r="AA3" s="247">
        <v>5</v>
      </c>
      <c r="AC3" s="247">
        <v>1</v>
      </c>
      <c r="AD3" s="247">
        <v>2</v>
      </c>
      <c r="AE3" s="247">
        <v>3</v>
      </c>
      <c r="AF3" s="247">
        <v>4</v>
      </c>
      <c r="AG3" s="247">
        <v>5</v>
      </c>
      <c r="AI3" s="247">
        <v>1</v>
      </c>
      <c r="AJ3" s="247">
        <v>2</v>
      </c>
      <c r="AK3" s="247">
        <v>3</v>
      </c>
      <c r="AL3" s="247">
        <v>4</v>
      </c>
      <c r="AM3" s="247">
        <v>5</v>
      </c>
      <c r="AP3" s="247" t="s">
        <v>97</v>
      </c>
      <c r="AQ3" s="171">
        <f>MAX('Stakes And Prizes'!C7:U7)</f>
        <v>45</v>
      </c>
      <c r="AR3" s="247"/>
      <c r="AS3" s="247"/>
      <c r="AT3" s="247"/>
      <c r="AU3" s="247"/>
      <c r="AV3" s="247"/>
    </row>
    <row r="5" spans="2:48" ht="16" thickBot="1" x14ac:dyDescent="0.25">
      <c r="B5" s="247"/>
      <c r="C5" s="247"/>
      <c r="D5" s="247"/>
      <c r="E5" s="247"/>
      <c r="F5" s="247"/>
      <c r="G5" s="247"/>
      <c r="H5" s="247"/>
      <c r="AR5" s="1" t="s">
        <v>78</v>
      </c>
      <c r="AS5" s="1" t="s">
        <v>69</v>
      </c>
      <c r="AT5" s="1" t="s">
        <v>69</v>
      </c>
      <c r="AU5" s="1" t="s">
        <v>69</v>
      </c>
      <c r="AV5" s="1" t="s">
        <v>82</v>
      </c>
    </row>
    <row r="6" spans="2:48" ht="16" thickBot="1" x14ac:dyDescent="0.25">
      <c r="B6" s="247"/>
      <c r="C6" s="280" t="s">
        <v>98</v>
      </c>
      <c r="D6" s="281"/>
      <c r="E6" s="281"/>
      <c r="F6" s="281"/>
      <c r="G6" s="282"/>
      <c r="H6" s="283"/>
      <c r="K6" t="s">
        <v>99</v>
      </c>
      <c r="O6">
        <v>1</v>
      </c>
      <c r="P6" s="27"/>
      <c r="Q6" t="s">
        <v>99</v>
      </c>
      <c r="T6" s="27"/>
      <c r="U6">
        <f>O6+1</f>
        <v>2</v>
      </c>
      <c r="V6" s="27"/>
      <c r="W6" t="s">
        <v>99</v>
      </c>
      <c r="Z6" s="27"/>
      <c r="AA6">
        <f>U6+1</f>
        <v>3</v>
      </c>
      <c r="AB6" s="27"/>
      <c r="AC6" t="s">
        <v>99</v>
      </c>
      <c r="AF6" s="27"/>
      <c r="AG6">
        <f>AA6+1</f>
        <v>4</v>
      </c>
      <c r="AI6" t="s">
        <v>99</v>
      </c>
      <c r="AL6" s="27"/>
      <c r="AM6">
        <f>AG6+1</f>
        <v>5</v>
      </c>
      <c r="AR6" s="1" t="s">
        <v>69</v>
      </c>
      <c r="AS6" s="1" t="s">
        <v>91</v>
      </c>
      <c r="AT6" s="1" t="s">
        <v>91</v>
      </c>
      <c r="AU6" s="1" t="s">
        <v>91</v>
      </c>
      <c r="AV6" s="1" t="s">
        <v>69</v>
      </c>
    </row>
    <row r="7" spans="2:48" ht="16" thickBot="1" x14ac:dyDescent="0.25">
      <c r="B7" s="86" t="s">
        <v>100</v>
      </c>
      <c r="C7" s="87">
        <v>1</v>
      </c>
      <c r="D7" s="88">
        <v>2</v>
      </c>
      <c r="E7" s="88">
        <v>3</v>
      </c>
      <c r="F7" s="88">
        <v>4</v>
      </c>
      <c r="G7" s="89">
        <v>5</v>
      </c>
      <c r="H7" s="90">
        <v>6</v>
      </c>
      <c r="J7" s="247">
        <v>0</v>
      </c>
      <c r="K7" s="1" t="str">
        <f t="shared" ref="K7:O8" si="0">IF(VLOOKUP($O$6,$B$8:$H$22,K$3+1)=$J7,"*","")</f>
        <v/>
      </c>
      <c r="L7" s="1" t="str">
        <f t="shared" si="0"/>
        <v/>
      </c>
      <c r="M7" s="1" t="str">
        <f t="shared" si="0"/>
        <v/>
      </c>
      <c r="N7" s="1" t="str">
        <f t="shared" si="0"/>
        <v/>
      </c>
      <c r="O7" s="1" t="str">
        <f t="shared" si="0"/>
        <v/>
      </c>
      <c r="P7" s="27"/>
      <c r="Q7" s="1" t="str">
        <f t="shared" ref="Q7:U9" si="1">IF(VLOOKUP($U$6,$B$8:$H$22,Q$3+1)=$J7,"*","")</f>
        <v>*</v>
      </c>
      <c r="R7" s="1" t="str">
        <f t="shared" si="1"/>
        <v>*</v>
      </c>
      <c r="S7" s="1" t="str">
        <f t="shared" si="1"/>
        <v>*</v>
      </c>
      <c r="T7" s="1" t="str">
        <f t="shared" si="1"/>
        <v>*</v>
      </c>
      <c r="U7" s="1" t="str">
        <f t="shared" si="1"/>
        <v>*</v>
      </c>
      <c r="V7" s="27"/>
      <c r="W7" s="1" t="str">
        <f t="shared" ref="W7:AA9" si="2">IF(VLOOKUP($AA$6,$B$8:$H$22,W$3+1)=$J7,"*","")</f>
        <v/>
      </c>
      <c r="X7" s="1" t="str">
        <f t="shared" si="2"/>
        <v/>
      </c>
      <c r="Y7" s="1" t="str">
        <f t="shared" si="2"/>
        <v/>
      </c>
      <c r="Z7" s="1" t="str">
        <f t="shared" si="2"/>
        <v/>
      </c>
      <c r="AA7" s="1" t="str">
        <f t="shared" si="2"/>
        <v/>
      </c>
      <c r="AB7" s="27"/>
      <c r="AC7" s="1" t="str">
        <f t="shared" ref="AC7:AG9" si="3">IF(INDEX($B$8:$B$22,$AG$6)=$AG$6,IF(VLOOKUP($AG$6,$B$8:$H$22,AC$3+1)=$J7,"*",""),"")</f>
        <v>*</v>
      </c>
      <c r="AD7" s="1" t="str">
        <f t="shared" si="3"/>
        <v/>
      </c>
      <c r="AE7" s="1" t="str">
        <f t="shared" si="3"/>
        <v/>
      </c>
      <c r="AF7" s="1" t="str">
        <f t="shared" si="3"/>
        <v/>
      </c>
      <c r="AG7" s="1" t="str">
        <f t="shared" si="3"/>
        <v>*</v>
      </c>
      <c r="AI7" s="1" t="str">
        <f t="shared" ref="AI7:AM9" si="4">IF(INDEX($B$8:$B$22,$AM$6)=$AM$6,IF(VLOOKUP($AM$6,$B$8:$H$22,AI$3+1)=$J7,"*",""),"")</f>
        <v/>
      </c>
      <c r="AJ7" s="1" t="str">
        <f t="shared" si="4"/>
        <v/>
      </c>
      <c r="AK7" s="1" t="str">
        <f t="shared" si="4"/>
        <v>*</v>
      </c>
      <c r="AL7" s="1" t="str">
        <f t="shared" si="4"/>
        <v/>
      </c>
      <c r="AM7" s="1" t="str">
        <f t="shared" si="4"/>
        <v/>
      </c>
      <c r="AR7" s="1" t="s">
        <v>69</v>
      </c>
      <c r="AS7" s="1" t="s">
        <v>69</v>
      </c>
      <c r="AT7" s="1" t="s">
        <v>69</v>
      </c>
      <c r="AU7" s="1" t="s">
        <v>69</v>
      </c>
      <c r="AV7" s="1" t="s">
        <v>69</v>
      </c>
    </row>
    <row r="8" spans="2:48" x14ac:dyDescent="0.2">
      <c r="B8" s="91">
        <v>1</v>
      </c>
      <c r="C8" s="68">
        <v>1</v>
      </c>
      <c r="D8" s="92">
        <v>1</v>
      </c>
      <c r="E8" s="92">
        <v>1</v>
      </c>
      <c r="F8" s="92">
        <v>1</v>
      </c>
      <c r="G8" s="93">
        <v>1</v>
      </c>
      <c r="H8" s="94"/>
      <c r="J8" s="247">
        <v>1</v>
      </c>
      <c r="K8" s="1" t="str">
        <f t="shared" si="0"/>
        <v>*</v>
      </c>
      <c r="L8" s="1" t="str">
        <f t="shared" si="0"/>
        <v>*</v>
      </c>
      <c r="M8" s="1" t="str">
        <f t="shared" si="0"/>
        <v>*</v>
      </c>
      <c r="N8" s="1" t="str">
        <f t="shared" si="0"/>
        <v>*</v>
      </c>
      <c r="O8" s="1" t="str">
        <f t="shared" si="0"/>
        <v>*</v>
      </c>
      <c r="P8" s="27"/>
      <c r="Q8" s="1" t="str">
        <f t="shared" si="1"/>
        <v/>
      </c>
      <c r="R8" s="1" t="str">
        <f t="shared" si="1"/>
        <v/>
      </c>
      <c r="S8" s="1" t="str">
        <f t="shared" si="1"/>
        <v/>
      </c>
      <c r="T8" s="1" t="str">
        <f t="shared" si="1"/>
        <v/>
      </c>
      <c r="U8" s="1" t="str">
        <f t="shared" si="1"/>
        <v/>
      </c>
      <c r="V8" s="27"/>
      <c r="W8" s="1" t="str">
        <f t="shared" si="2"/>
        <v/>
      </c>
      <c r="X8" s="1" t="str">
        <f t="shared" si="2"/>
        <v/>
      </c>
      <c r="Y8" s="1" t="str">
        <f t="shared" si="2"/>
        <v/>
      </c>
      <c r="Z8" s="1" t="str">
        <f t="shared" si="2"/>
        <v/>
      </c>
      <c r="AA8" s="1" t="str">
        <f t="shared" si="2"/>
        <v/>
      </c>
      <c r="AB8" s="27"/>
      <c r="AC8" s="1" t="str">
        <f t="shared" si="3"/>
        <v/>
      </c>
      <c r="AD8" s="1" t="str">
        <f t="shared" si="3"/>
        <v>*</v>
      </c>
      <c r="AE8" s="1" t="str">
        <f t="shared" si="3"/>
        <v/>
      </c>
      <c r="AF8" s="1" t="str">
        <f t="shared" si="3"/>
        <v>*</v>
      </c>
      <c r="AG8" s="1" t="str">
        <f t="shared" si="3"/>
        <v/>
      </c>
      <c r="AI8" s="1" t="str">
        <f t="shared" si="4"/>
        <v/>
      </c>
      <c r="AJ8" s="1" t="str">
        <f t="shared" si="4"/>
        <v>*</v>
      </c>
      <c r="AK8" s="1" t="str">
        <f t="shared" si="4"/>
        <v/>
      </c>
      <c r="AL8" s="1" t="str">
        <f t="shared" si="4"/>
        <v>*</v>
      </c>
      <c r="AM8" s="1" t="str">
        <f t="shared" si="4"/>
        <v/>
      </c>
      <c r="AR8" s="247"/>
      <c r="AS8" s="247"/>
      <c r="AT8" s="247"/>
      <c r="AU8" s="247"/>
      <c r="AV8" s="247"/>
    </row>
    <row r="9" spans="2:48" x14ac:dyDescent="0.2">
      <c r="B9" s="83">
        <f>IF(ISNUMBER(C9),B8+1,"")</f>
        <v>2</v>
      </c>
      <c r="C9" s="78">
        <v>0</v>
      </c>
      <c r="D9" s="1">
        <v>0</v>
      </c>
      <c r="E9" s="1">
        <v>0</v>
      </c>
      <c r="F9" s="1">
        <v>0</v>
      </c>
      <c r="G9" s="79">
        <v>0</v>
      </c>
      <c r="H9" s="95"/>
      <c r="J9" s="247">
        <v>2</v>
      </c>
      <c r="K9" s="1" t="str">
        <f>IF(VLOOKUP($O$6,$B$8:$H$22,K$3+1)=$J9,"*","")</f>
        <v/>
      </c>
      <c r="L9" s="1" t="str">
        <f>IF(VLOOKUP($O$6,$B$8:$H$22,L$3+1)=$J9,"*","")</f>
        <v/>
      </c>
      <c r="M9" s="1" t="str">
        <f>IF(VLOOKUP($O$6,$B$8:$H$22,M$3+1)=$J9,"*","")</f>
        <v/>
      </c>
      <c r="N9" s="1" t="str">
        <f>IF(VLOOKUP($O$6,$B$8:$H$22,N$3+1)=$J9,"*","")</f>
        <v/>
      </c>
      <c r="O9" s="1"/>
      <c r="P9" s="27"/>
      <c r="Q9" s="1" t="str">
        <f t="shared" si="1"/>
        <v/>
      </c>
      <c r="R9" s="1" t="str">
        <f t="shared" si="1"/>
        <v/>
      </c>
      <c r="S9" s="1" t="str">
        <f t="shared" si="1"/>
        <v/>
      </c>
      <c r="T9" s="1" t="str">
        <f t="shared" si="1"/>
        <v/>
      </c>
      <c r="U9" s="1" t="str">
        <f t="shared" si="1"/>
        <v/>
      </c>
      <c r="V9" s="27"/>
      <c r="W9" s="1" t="str">
        <f t="shared" si="2"/>
        <v>*</v>
      </c>
      <c r="X9" s="1" t="str">
        <f t="shared" si="2"/>
        <v>*</v>
      </c>
      <c r="Y9" s="1" t="str">
        <f t="shared" si="2"/>
        <v>*</v>
      </c>
      <c r="Z9" s="1" t="str">
        <f t="shared" si="2"/>
        <v>*</v>
      </c>
      <c r="AA9" s="1" t="str">
        <f t="shared" si="2"/>
        <v>*</v>
      </c>
      <c r="AB9" s="27"/>
      <c r="AC9" s="1" t="str">
        <f t="shared" si="3"/>
        <v/>
      </c>
      <c r="AD9" s="1" t="str">
        <f t="shared" si="3"/>
        <v/>
      </c>
      <c r="AE9" s="1" t="str">
        <f t="shared" si="3"/>
        <v>*</v>
      </c>
      <c r="AF9" s="1" t="str">
        <f t="shared" si="3"/>
        <v/>
      </c>
      <c r="AG9" s="1" t="str">
        <f t="shared" si="3"/>
        <v/>
      </c>
      <c r="AI9" s="1" t="str">
        <f t="shared" si="4"/>
        <v>*</v>
      </c>
      <c r="AJ9" s="1" t="str">
        <f t="shared" si="4"/>
        <v/>
      </c>
      <c r="AK9" s="1" t="str">
        <f t="shared" si="4"/>
        <v/>
      </c>
      <c r="AL9" s="1" t="str">
        <f t="shared" si="4"/>
        <v/>
      </c>
      <c r="AM9" s="1" t="str">
        <f t="shared" si="4"/>
        <v>*</v>
      </c>
      <c r="AP9" t="s">
        <v>100</v>
      </c>
      <c r="AQ9" t="s">
        <v>101</v>
      </c>
      <c r="AR9" s="247" t="s">
        <v>102</v>
      </c>
      <c r="AS9" s="247" t="s">
        <v>103</v>
      </c>
      <c r="AT9" s="27" t="s">
        <v>104</v>
      </c>
      <c r="AU9" s="247"/>
      <c r="AV9" s="247"/>
    </row>
    <row r="10" spans="2:48" x14ac:dyDescent="0.2">
      <c r="B10" s="83">
        <f t="shared" ref="B10:B16" si="5">IF(ISNUMBER(C10),B9+1,"")</f>
        <v>3</v>
      </c>
      <c r="C10" s="78">
        <v>2</v>
      </c>
      <c r="D10" s="1">
        <v>2</v>
      </c>
      <c r="E10" s="1">
        <v>2</v>
      </c>
      <c r="F10" s="1">
        <v>2</v>
      </c>
      <c r="G10" s="79">
        <v>2</v>
      </c>
      <c r="H10" s="95"/>
      <c r="AP10" s="247">
        <v>1</v>
      </c>
      <c r="AQ10" s="171">
        <f>AT10*$AQ$3/'Stakes And Prizes'!$C$2</f>
        <v>900</v>
      </c>
      <c r="AR10" s="149" t="s">
        <v>69</v>
      </c>
      <c r="AS10" s="149">
        <v>5</v>
      </c>
      <c r="AT10" s="247">
        <v>300</v>
      </c>
      <c r="AU10" s="247"/>
      <c r="AV10" s="247"/>
    </row>
    <row r="11" spans="2:48" x14ac:dyDescent="0.2">
      <c r="B11" s="83">
        <f t="shared" si="5"/>
        <v>4</v>
      </c>
      <c r="C11" s="78">
        <v>0</v>
      </c>
      <c r="D11" s="1">
        <v>1</v>
      </c>
      <c r="E11" s="1">
        <v>2</v>
      </c>
      <c r="F11" s="1">
        <v>1</v>
      </c>
      <c r="G11" s="79">
        <v>0</v>
      </c>
      <c r="H11" s="95"/>
      <c r="AP11" s="247">
        <v>2</v>
      </c>
      <c r="AQ11" s="171">
        <f>AT11*$AQ$3/'Stakes And Prizes'!$C$2</f>
        <v>0</v>
      </c>
      <c r="AR11" s="149"/>
      <c r="AS11" s="149"/>
      <c r="AT11" s="247"/>
      <c r="AU11" s="247"/>
      <c r="AV11" s="247"/>
    </row>
    <row r="12" spans="2:48" x14ac:dyDescent="0.2">
      <c r="B12" s="83">
        <f t="shared" si="5"/>
        <v>5</v>
      </c>
      <c r="C12" s="78">
        <v>2</v>
      </c>
      <c r="D12" s="1">
        <v>1</v>
      </c>
      <c r="E12" s="1">
        <v>0</v>
      </c>
      <c r="F12" s="1">
        <v>1</v>
      </c>
      <c r="G12" s="79">
        <v>2</v>
      </c>
      <c r="H12" s="95"/>
      <c r="K12" t="s">
        <v>99</v>
      </c>
      <c r="N12" s="247"/>
      <c r="O12">
        <f>AM6+1</f>
        <v>6</v>
      </c>
      <c r="P12" s="27"/>
      <c r="Q12" t="s">
        <v>99</v>
      </c>
      <c r="T12" s="27"/>
      <c r="U12">
        <f>O12+1</f>
        <v>7</v>
      </c>
      <c r="V12" s="27"/>
      <c r="W12" t="s">
        <v>99</v>
      </c>
      <c r="Z12" s="27"/>
      <c r="AA12">
        <f>U12+1</f>
        <v>8</v>
      </c>
      <c r="AB12" s="27"/>
      <c r="AC12" t="s">
        <v>99</v>
      </c>
      <c r="AF12" s="27"/>
      <c r="AG12">
        <f>AA12+1</f>
        <v>9</v>
      </c>
      <c r="AI12" t="s">
        <v>99</v>
      </c>
      <c r="AL12" s="27"/>
      <c r="AM12">
        <f>AG12+1</f>
        <v>10</v>
      </c>
      <c r="AP12" s="247">
        <v>3</v>
      </c>
      <c r="AQ12" s="171">
        <f>AT12*$AQ$3/'Stakes And Prizes'!$C$2</f>
        <v>900</v>
      </c>
      <c r="AR12" s="149" t="s">
        <v>69</v>
      </c>
      <c r="AS12" s="149">
        <v>5</v>
      </c>
      <c r="AT12" s="247">
        <v>300</v>
      </c>
      <c r="AU12" s="247"/>
      <c r="AV12" s="247"/>
    </row>
    <row r="13" spans="2:48" x14ac:dyDescent="0.2">
      <c r="B13" s="83">
        <f t="shared" si="5"/>
        <v>6</v>
      </c>
      <c r="C13" s="78">
        <v>1</v>
      </c>
      <c r="D13" s="1">
        <v>0</v>
      </c>
      <c r="E13" s="1">
        <v>0</v>
      </c>
      <c r="F13" s="1">
        <v>0</v>
      </c>
      <c r="G13" s="79">
        <v>1</v>
      </c>
      <c r="H13" s="95"/>
      <c r="J13" s="247">
        <v>0</v>
      </c>
      <c r="K13" s="1" t="str">
        <f t="shared" ref="K13:O15" si="6">IF(VLOOKUP($O$12,$B$8:$H$22,K$3+1)=$J13,"*","")</f>
        <v/>
      </c>
      <c r="L13" s="1" t="str">
        <f t="shared" si="6"/>
        <v>*</v>
      </c>
      <c r="M13" s="1" t="str">
        <f t="shared" si="6"/>
        <v>*</v>
      </c>
      <c r="N13" s="1" t="str">
        <f t="shared" si="6"/>
        <v>*</v>
      </c>
      <c r="O13" s="1" t="str">
        <f t="shared" si="6"/>
        <v/>
      </c>
      <c r="P13" s="27"/>
      <c r="Q13" s="1" t="str">
        <f t="shared" ref="Q13:U15" si="7">IF(VLOOKUP($U$12,$B$8:$H$22,Q$3+1)=$J13,"*","")</f>
        <v/>
      </c>
      <c r="R13" s="1" t="str">
        <f t="shared" si="7"/>
        <v/>
      </c>
      <c r="S13" s="1" t="str">
        <f t="shared" si="7"/>
        <v/>
      </c>
      <c r="T13" s="1" t="str">
        <f t="shared" si="7"/>
        <v/>
      </c>
      <c r="U13" s="1" t="str">
        <f t="shared" si="7"/>
        <v/>
      </c>
      <c r="V13" s="27"/>
      <c r="W13" s="1" t="str">
        <f t="shared" ref="W13:AA15" si="8">IF(VLOOKUP($AA$12,$B$8:$H$22,W$3+1)=$J13,"*","")</f>
        <v>*</v>
      </c>
      <c r="X13" s="1" t="str">
        <f t="shared" si="8"/>
        <v>*</v>
      </c>
      <c r="Y13" s="1" t="str">
        <f t="shared" si="8"/>
        <v/>
      </c>
      <c r="Z13" s="1" t="str">
        <f t="shared" si="8"/>
        <v/>
      </c>
      <c r="AA13" s="1" t="str">
        <f t="shared" si="8"/>
        <v/>
      </c>
      <c r="AB13" s="27"/>
      <c r="AC13" s="1" t="str">
        <f t="shared" ref="AC13:AG15" si="9">IF(INDEX($B$8:$B$22,$AG$12)=$AG$12,IF(VLOOKUP($AG$12,$B$8:$H$22,AC$3+1)=$J13,"*",""),"")</f>
        <v/>
      </c>
      <c r="AD13" s="1" t="str">
        <f t="shared" si="9"/>
        <v/>
      </c>
      <c r="AE13" s="1" t="str">
        <f t="shared" si="9"/>
        <v/>
      </c>
      <c r="AF13" s="1" t="str">
        <f t="shared" si="9"/>
        <v>*</v>
      </c>
      <c r="AG13" s="1" t="str">
        <f t="shared" si="9"/>
        <v>*</v>
      </c>
      <c r="AI13" s="1" t="str">
        <f t="shared" ref="AI13:AM15" si="10">IF(INDEX($B$8:$B$22,$AM$12)=$AM$12,IF(VLOOKUP($AM$12,$B$8:$H$22,AI$3+1)=$J13,"*",""),"")</f>
        <v/>
      </c>
      <c r="AJ13" s="1" t="str">
        <f t="shared" si="10"/>
        <v/>
      </c>
      <c r="AK13" s="1" t="str">
        <f t="shared" si="10"/>
        <v/>
      </c>
      <c r="AL13" s="1" t="str">
        <f t="shared" si="10"/>
        <v>*</v>
      </c>
      <c r="AM13" s="1" t="str">
        <f t="shared" si="10"/>
        <v/>
      </c>
      <c r="AP13" s="247">
        <v>4</v>
      </c>
      <c r="AQ13" s="171">
        <f>AT13*$AQ$3/'Stakes And Prizes'!$C$2</f>
        <v>0</v>
      </c>
      <c r="AR13" s="149"/>
      <c r="AS13" s="149"/>
      <c r="AT13" s="247"/>
      <c r="AU13" s="247"/>
      <c r="AV13" s="247"/>
    </row>
    <row r="14" spans="2:48" x14ac:dyDescent="0.2">
      <c r="B14" s="83">
        <f t="shared" si="5"/>
        <v>7</v>
      </c>
      <c r="C14" s="78">
        <v>1</v>
      </c>
      <c r="D14" s="1">
        <v>2</v>
      </c>
      <c r="E14" s="1">
        <v>2</v>
      </c>
      <c r="F14" s="1">
        <v>2</v>
      </c>
      <c r="G14" s="79">
        <v>1</v>
      </c>
      <c r="H14" s="95"/>
      <c r="J14" s="247">
        <v>1</v>
      </c>
      <c r="K14" s="1" t="str">
        <f t="shared" si="6"/>
        <v>*</v>
      </c>
      <c r="L14" s="1" t="str">
        <f t="shared" si="6"/>
        <v/>
      </c>
      <c r="M14" s="1" t="str">
        <f t="shared" si="6"/>
        <v/>
      </c>
      <c r="N14" s="1" t="str">
        <f t="shared" si="6"/>
        <v/>
      </c>
      <c r="O14" s="1" t="str">
        <f t="shared" si="6"/>
        <v>*</v>
      </c>
      <c r="P14" s="27"/>
      <c r="Q14" s="1" t="str">
        <f t="shared" si="7"/>
        <v>*</v>
      </c>
      <c r="R14" s="1" t="str">
        <f t="shared" si="7"/>
        <v/>
      </c>
      <c r="S14" s="1" t="str">
        <f t="shared" si="7"/>
        <v/>
      </c>
      <c r="T14" s="1" t="str">
        <f t="shared" si="7"/>
        <v/>
      </c>
      <c r="U14" s="1" t="str">
        <f t="shared" si="7"/>
        <v>*</v>
      </c>
      <c r="V14" s="27"/>
      <c r="W14" s="1" t="str">
        <f t="shared" si="8"/>
        <v/>
      </c>
      <c r="X14" s="1" t="str">
        <f t="shared" si="8"/>
        <v/>
      </c>
      <c r="Y14" s="1" t="str">
        <f t="shared" si="8"/>
        <v>*</v>
      </c>
      <c r="Z14" s="1" t="str">
        <f t="shared" si="8"/>
        <v/>
      </c>
      <c r="AA14" s="1" t="str">
        <f t="shared" si="8"/>
        <v/>
      </c>
      <c r="AB14" s="27"/>
      <c r="AC14" s="1" t="str">
        <f t="shared" si="9"/>
        <v/>
      </c>
      <c r="AD14" s="1" t="str">
        <f t="shared" si="9"/>
        <v/>
      </c>
      <c r="AE14" s="1" t="str">
        <f t="shared" si="9"/>
        <v>*</v>
      </c>
      <c r="AF14" s="1" t="str">
        <f t="shared" si="9"/>
        <v/>
      </c>
      <c r="AG14" s="1" t="str">
        <f t="shared" si="9"/>
        <v/>
      </c>
      <c r="AI14" s="1" t="str">
        <f t="shared" si="10"/>
        <v>*</v>
      </c>
      <c r="AJ14" s="1" t="str">
        <f t="shared" si="10"/>
        <v/>
      </c>
      <c r="AK14" s="1" t="str">
        <f t="shared" si="10"/>
        <v>*</v>
      </c>
      <c r="AL14" s="1" t="str">
        <f t="shared" si="10"/>
        <v/>
      </c>
      <c r="AM14" s="1" t="str">
        <f t="shared" si="10"/>
        <v>*</v>
      </c>
      <c r="AP14" s="247">
        <v>5</v>
      </c>
      <c r="AQ14" s="171">
        <f>AT14*$AQ$3/'Stakes And Prizes'!$C$2</f>
        <v>900</v>
      </c>
      <c r="AR14" s="149" t="s">
        <v>69</v>
      </c>
      <c r="AS14" s="149">
        <v>5</v>
      </c>
      <c r="AT14" s="247">
        <v>300</v>
      </c>
      <c r="AU14" s="247"/>
      <c r="AV14" s="247"/>
    </row>
    <row r="15" spans="2:48" x14ac:dyDescent="0.2">
      <c r="B15" s="83">
        <f t="shared" si="5"/>
        <v>8</v>
      </c>
      <c r="C15" s="78">
        <v>0</v>
      </c>
      <c r="D15" s="1">
        <v>0</v>
      </c>
      <c r="E15" s="1">
        <v>1</v>
      </c>
      <c r="F15" s="1">
        <v>2</v>
      </c>
      <c r="G15" s="79">
        <v>2</v>
      </c>
      <c r="H15" s="95"/>
      <c r="J15" s="247">
        <v>2</v>
      </c>
      <c r="K15" s="1" t="str">
        <f t="shared" si="6"/>
        <v/>
      </c>
      <c r="L15" s="1" t="str">
        <f t="shared" si="6"/>
        <v/>
      </c>
      <c r="M15" s="1" t="str">
        <f t="shared" si="6"/>
        <v/>
      </c>
      <c r="N15" s="1" t="str">
        <f t="shared" si="6"/>
        <v/>
      </c>
      <c r="O15" s="1" t="str">
        <f t="shared" si="6"/>
        <v/>
      </c>
      <c r="P15" s="27"/>
      <c r="Q15" s="1" t="str">
        <f t="shared" si="7"/>
        <v/>
      </c>
      <c r="R15" s="1" t="str">
        <f t="shared" si="7"/>
        <v>*</v>
      </c>
      <c r="S15" s="1" t="str">
        <f t="shared" si="7"/>
        <v>*</v>
      </c>
      <c r="T15" s="1" t="str">
        <f t="shared" si="7"/>
        <v>*</v>
      </c>
      <c r="U15" s="1" t="str">
        <f t="shared" si="7"/>
        <v/>
      </c>
      <c r="V15" s="27"/>
      <c r="W15" s="1" t="str">
        <f t="shared" si="8"/>
        <v/>
      </c>
      <c r="X15" s="1" t="str">
        <f t="shared" si="8"/>
        <v/>
      </c>
      <c r="Y15" s="1" t="str">
        <f t="shared" si="8"/>
        <v/>
      </c>
      <c r="Z15" s="1" t="str">
        <f t="shared" si="8"/>
        <v>*</v>
      </c>
      <c r="AA15" s="1" t="str">
        <f t="shared" si="8"/>
        <v>*</v>
      </c>
      <c r="AB15" s="27"/>
      <c r="AC15" s="1" t="str">
        <f t="shared" si="9"/>
        <v>*</v>
      </c>
      <c r="AD15" s="1" t="str">
        <f t="shared" si="9"/>
        <v>*</v>
      </c>
      <c r="AE15" s="1" t="str">
        <f t="shared" si="9"/>
        <v/>
      </c>
      <c r="AF15" s="1" t="str">
        <f t="shared" si="9"/>
        <v/>
      </c>
      <c r="AG15" s="1" t="str">
        <f t="shared" si="9"/>
        <v/>
      </c>
      <c r="AI15" s="1" t="str">
        <f t="shared" si="10"/>
        <v/>
      </c>
      <c r="AJ15" s="1" t="str">
        <f t="shared" si="10"/>
        <v>*</v>
      </c>
      <c r="AK15" s="1" t="str">
        <f t="shared" si="10"/>
        <v/>
      </c>
      <c r="AL15" s="1" t="str">
        <f t="shared" si="10"/>
        <v/>
      </c>
      <c r="AM15" s="1" t="str">
        <f t="shared" si="10"/>
        <v/>
      </c>
      <c r="AP15" s="247">
        <v>6</v>
      </c>
      <c r="AQ15" s="171">
        <f>AT15*$AQ$3/'Stakes And Prizes'!$C$2</f>
        <v>900</v>
      </c>
      <c r="AR15" s="149" t="s">
        <v>69</v>
      </c>
      <c r="AS15" s="149">
        <v>5</v>
      </c>
      <c r="AT15" s="247">
        <v>300</v>
      </c>
      <c r="AU15" s="247"/>
      <c r="AV15" s="247"/>
    </row>
    <row r="16" spans="2:48" x14ac:dyDescent="0.2">
      <c r="B16" s="83">
        <f t="shared" si="5"/>
        <v>9</v>
      </c>
      <c r="C16" s="78">
        <v>2</v>
      </c>
      <c r="D16" s="1">
        <v>2</v>
      </c>
      <c r="E16" s="1">
        <v>1</v>
      </c>
      <c r="F16" s="1">
        <v>0</v>
      </c>
      <c r="G16" s="79">
        <v>0</v>
      </c>
      <c r="H16" s="95"/>
      <c r="AP16" s="247">
        <v>7</v>
      </c>
      <c r="AQ16" s="171">
        <f>AT16*$AQ$3/'Stakes And Prizes'!$C$2</f>
        <v>900</v>
      </c>
      <c r="AR16" s="149" t="s">
        <v>69</v>
      </c>
      <c r="AS16" s="149">
        <v>5</v>
      </c>
      <c r="AT16" s="247">
        <v>300</v>
      </c>
      <c r="AU16" s="247"/>
      <c r="AV16" s="247"/>
    </row>
    <row r="17" spans="2:50" x14ac:dyDescent="0.2">
      <c r="B17" s="83">
        <f>IF(ISNUMBER(C17),B16+1,"")</f>
        <v>10</v>
      </c>
      <c r="C17" s="78">
        <v>1</v>
      </c>
      <c r="D17" s="1">
        <v>2</v>
      </c>
      <c r="E17" s="1">
        <v>1</v>
      </c>
      <c r="F17" s="1">
        <v>0</v>
      </c>
      <c r="G17" s="79">
        <v>1</v>
      </c>
      <c r="H17" s="95"/>
      <c r="AP17" s="247">
        <v>8</v>
      </c>
      <c r="AQ17" s="171">
        <f>AT17*$AQ$3/'Stakes And Prizes'!$C$2</f>
        <v>0</v>
      </c>
      <c r="AR17" s="149"/>
      <c r="AS17" s="149"/>
      <c r="AT17" s="247"/>
      <c r="AU17" s="247"/>
      <c r="AV17" s="247"/>
      <c r="AW17" s="247"/>
    </row>
    <row r="18" spans="2:50" x14ac:dyDescent="0.2">
      <c r="B18" s="83">
        <v>11</v>
      </c>
      <c r="C18" s="68">
        <v>1</v>
      </c>
      <c r="D18" s="92">
        <v>0</v>
      </c>
      <c r="E18" s="92">
        <v>1</v>
      </c>
      <c r="F18" s="92">
        <v>2</v>
      </c>
      <c r="G18" s="93">
        <v>1</v>
      </c>
      <c r="H18" s="95"/>
      <c r="I18" s="247"/>
      <c r="K18" t="s">
        <v>99</v>
      </c>
      <c r="N18" s="247"/>
      <c r="O18">
        <f>AM12+1</f>
        <v>11</v>
      </c>
      <c r="P18" s="27"/>
      <c r="Q18" t="s">
        <v>99</v>
      </c>
      <c r="T18" s="27"/>
      <c r="U18">
        <f>O18+1</f>
        <v>12</v>
      </c>
      <c r="V18" s="27"/>
      <c r="W18" t="s">
        <v>99</v>
      </c>
      <c r="Z18" s="27"/>
      <c r="AA18">
        <f>U18+1</f>
        <v>13</v>
      </c>
      <c r="AB18" s="27"/>
      <c r="AC18" t="s">
        <v>99</v>
      </c>
      <c r="AF18" s="27"/>
      <c r="AG18">
        <f>AA18+1</f>
        <v>14</v>
      </c>
      <c r="AI18" t="s">
        <v>99</v>
      </c>
      <c r="AL18" s="27"/>
      <c r="AM18">
        <f>AG18+1</f>
        <v>15</v>
      </c>
      <c r="AP18" s="247">
        <v>9</v>
      </c>
      <c r="AQ18" s="171">
        <f>AT18*$AQ$3/'Stakes And Prizes'!$C$2</f>
        <v>240</v>
      </c>
      <c r="AR18" s="149" t="s">
        <v>69</v>
      </c>
      <c r="AS18" s="149">
        <v>4</v>
      </c>
      <c r="AT18" s="247">
        <v>80</v>
      </c>
      <c r="AU18" s="247"/>
      <c r="AV18" s="247"/>
      <c r="AW18" s="247"/>
    </row>
    <row r="19" spans="2:50" x14ac:dyDescent="0.2">
      <c r="B19" s="83">
        <f t="shared" ref="B19:B22" si="11">IF(ISNUMBER(C19),B18+1,"")</f>
        <v>12</v>
      </c>
      <c r="C19" s="68">
        <v>0</v>
      </c>
      <c r="D19" s="92">
        <v>2</v>
      </c>
      <c r="E19" s="92">
        <v>0</v>
      </c>
      <c r="F19" s="92">
        <v>2</v>
      </c>
      <c r="G19" s="93">
        <v>0</v>
      </c>
      <c r="H19" s="95"/>
      <c r="I19" s="247"/>
      <c r="J19" s="247">
        <v>0</v>
      </c>
      <c r="K19" s="1" t="str">
        <f t="shared" ref="K19:O21" si="12">IF(VLOOKUP($O$18,$B$8:$H$22,K$3+1)=$J19,"*","")</f>
        <v/>
      </c>
      <c r="L19" s="1" t="str">
        <f t="shared" si="12"/>
        <v>*</v>
      </c>
      <c r="M19" s="1" t="str">
        <f t="shared" si="12"/>
        <v/>
      </c>
      <c r="N19" s="1" t="str">
        <f t="shared" si="12"/>
        <v/>
      </c>
      <c r="O19" s="1" t="str">
        <f t="shared" si="12"/>
        <v/>
      </c>
      <c r="P19" s="27"/>
      <c r="Q19" s="1" t="str">
        <f t="shared" ref="Q19:U21" si="13">IF(VLOOKUP($U$18,$B$8:$H$22,Q$3+1)=$J19,"*","")</f>
        <v>*</v>
      </c>
      <c r="R19" s="1" t="str">
        <f t="shared" si="13"/>
        <v/>
      </c>
      <c r="S19" s="1" t="str">
        <f t="shared" si="13"/>
        <v>*</v>
      </c>
      <c r="T19" s="1" t="str">
        <f t="shared" si="13"/>
        <v/>
      </c>
      <c r="U19" s="1" t="str">
        <f t="shared" si="13"/>
        <v>*</v>
      </c>
      <c r="V19" s="27"/>
      <c r="W19" s="1" t="str">
        <f t="shared" ref="W19:AA21" si="14">IF(VLOOKUP($AA$18,$B$8:$H$22,W$3+1)=$J19,"*","")</f>
        <v/>
      </c>
      <c r="X19" s="1" t="str">
        <f t="shared" si="14"/>
        <v>*</v>
      </c>
      <c r="Y19" s="1" t="str">
        <f t="shared" si="14"/>
        <v/>
      </c>
      <c r="Z19" s="1" t="str">
        <f t="shared" si="14"/>
        <v>*</v>
      </c>
      <c r="AA19" s="1" t="str">
        <f t="shared" si="14"/>
        <v/>
      </c>
      <c r="AB19" s="27"/>
      <c r="AC19" s="1" t="str">
        <f t="shared" ref="AC19:AG21" si="15">IF(INDEX($B$8:$B$22,$AG$18)=$AG$18,IF(VLOOKUP($AG$18,$B$8:$H$22,AC$3+1)=$J19,"*",""),"")</f>
        <v/>
      </c>
      <c r="AD19" s="1" t="str">
        <f t="shared" si="15"/>
        <v/>
      </c>
      <c r="AE19" s="1" t="str">
        <f t="shared" si="15"/>
        <v>*</v>
      </c>
      <c r="AF19" s="1" t="str">
        <f t="shared" si="15"/>
        <v/>
      </c>
      <c r="AG19" s="1" t="str">
        <f t="shared" si="15"/>
        <v/>
      </c>
      <c r="AI19" s="1" t="str">
        <f t="shared" ref="AI19:AM21" si="16">IF(INDEX($B$8:$B$22,$AM$18)=$AM$18,IF(VLOOKUP($AM$18,$B$8:$H$22,AI$3+1)=$J19,"*",""),"")</f>
        <v/>
      </c>
      <c r="AJ19" s="1" t="str">
        <f t="shared" si="16"/>
        <v/>
      </c>
      <c r="AK19" s="1" t="str">
        <f t="shared" si="16"/>
        <v/>
      </c>
      <c r="AL19" s="1" t="str">
        <f t="shared" si="16"/>
        <v/>
      </c>
      <c r="AM19" s="1" t="str">
        <f t="shared" si="16"/>
        <v/>
      </c>
      <c r="AP19" s="247">
        <v>10</v>
      </c>
      <c r="AQ19" s="171">
        <f>AT19*$AQ$3/'Stakes And Prizes'!$C$2</f>
        <v>900</v>
      </c>
      <c r="AR19" s="149" t="s">
        <v>69</v>
      </c>
      <c r="AS19" s="149">
        <v>5</v>
      </c>
      <c r="AT19" s="247">
        <v>300</v>
      </c>
      <c r="AU19" s="247"/>
      <c r="AV19" s="247"/>
      <c r="AW19" s="247"/>
    </row>
    <row r="20" spans="2:50" x14ac:dyDescent="0.2">
      <c r="B20" s="83">
        <f t="shared" si="11"/>
        <v>13</v>
      </c>
      <c r="C20" s="78">
        <v>2</v>
      </c>
      <c r="D20" s="1">
        <v>0</v>
      </c>
      <c r="E20" s="1">
        <v>2</v>
      </c>
      <c r="F20" s="1">
        <v>0</v>
      </c>
      <c r="G20" s="79">
        <v>2</v>
      </c>
      <c r="H20" s="95"/>
      <c r="J20" s="247">
        <v>1</v>
      </c>
      <c r="K20" s="1" t="str">
        <f t="shared" si="12"/>
        <v>*</v>
      </c>
      <c r="L20" s="1" t="str">
        <f t="shared" si="12"/>
        <v/>
      </c>
      <c r="M20" s="1" t="str">
        <f t="shared" si="12"/>
        <v>*</v>
      </c>
      <c r="N20" s="1" t="str">
        <f t="shared" si="12"/>
        <v/>
      </c>
      <c r="O20" s="1" t="str">
        <f t="shared" si="12"/>
        <v>*</v>
      </c>
      <c r="P20" s="27"/>
      <c r="Q20" s="1" t="str">
        <f t="shared" si="13"/>
        <v/>
      </c>
      <c r="R20" s="1" t="str">
        <f t="shared" si="13"/>
        <v/>
      </c>
      <c r="S20" s="1" t="str">
        <f t="shared" si="13"/>
        <v/>
      </c>
      <c r="T20" s="1" t="str">
        <f t="shared" si="13"/>
        <v/>
      </c>
      <c r="U20" s="1" t="str">
        <f t="shared" si="13"/>
        <v/>
      </c>
      <c r="V20" s="27"/>
      <c r="W20" s="1" t="str">
        <f t="shared" si="14"/>
        <v/>
      </c>
      <c r="X20" s="1" t="str">
        <f t="shared" si="14"/>
        <v/>
      </c>
      <c r="Y20" s="1" t="str">
        <f t="shared" si="14"/>
        <v/>
      </c>
      <c r="Z20" s="1" t="str">
        <f t="shared" si="14"/>
        <v/>
      </c>
      <c r="AA20" s="1" t="str">
        <f t="shared" si="14"/>
        <v/>
      </c>
      <c r="AB20" s="27"/>
      <c r="AC20" s="1" t="str">
        <f t="shared" si="15"/>
        <v>*</v>
      </c>
      <c r="AD20" s="1" t="str">
        <f t="shared" si="15"/>
        <v>*</v>
      </c>
      <c r="AE20" s="1" t="str">
        <f t="shared" si="15"/>
        <v/>
      </c>
      <c r="AF20" s="1" t="str">
        <f t="shared" si="15"/>
        <v>*</v>
      </c>
      <c r="AG20" s="1" t="str">
        <f t="shared" si="15"/>
        <v>*</v>
      </c>
      <c r="AI20" s="1" t="str">
        <f t="shared" si="16"/>
        <v>*</v>
      </c>
      <c r="AJ20" s="1" t="str">
        <f t="shared" si="16"/>
        <v>*</v>
      </c>
      <c r="AK20" s="1" t="str">
        <f t="shared" si="16"/>
        <v/>
      </c>
      <c r="AL20" s="1" t="str">
        <f t="shared" si="16"/>
        <v>*</v>
      </c>
      <c r="AM20" s="1" t="str">
        <f t="shared" si="16"/>
        <v>*</v>
      </c>
      <c r="AP20" s="247">
        <v>11</v>
      </c>
      <c r="AQ20" s="171">
        <f>AT20*$AQ$3/'Stakes And Prizes'!$C$2</f>
        <v>900</v>
      </c>
      <c r="AR20" s="149" t="s">
        <v>69</v>
      </c>
      <c r="AS20" s="149">
        <v>5</v>
      </c>
      <c r="AT20" s="247">
        <v>300</v>
      </c>
      <c r="AU20" s="247"/>
      <c r="AV20" s="247"/>
      <c r="AW20" s="247"/>
    </row>
    <row r="21" spans="2:50" x14ac:dyDescent="0.2">
      <c r="B21" s="83">
        <f t="shared" si="11"/>
        <v>14</v>
      </c>
      <c r="C21" s="78">
        <v>1</v>
      </c>
      <c r="D21" s="1">
        <v>1</v>
      </c>
      <c r="E21" s="1">
        <v>0</v>
      </c>
      <c r="F21" s="1">
        <v>1</v>
      </c>
      <c r="G21" s="79">
        <v>1</v>
      </c>
      <c r="H21" s="95"/>
      <c r="J21" s="247">
        <v>2</v>
      </c>
      <c r="K21" s="1" t="str">
        <f t="shared" si="12"/>
        <v/>
      </c>
      <c r="L21" s="1" t="str">
        <f t="shared" si="12"/>
        <v/>
      </c>
      <c r="M21" s="1" t="str">
        <f t="shared" si="12"/>
        <v/>
      </c>
      <c r="N21" s="1" t="str">
        <f t="shared" si="12"/>
        <v>*</v>
      </c>
      <c r="O21" s="1" t="str">
        <f t="shared" si="12"/>
        <v/>
      </c>
      <c r="P21" s="27"/>
      <c r="Q21" s="1" t="str">
        <f t="shared" si="13"/>
        <v/>
      </c>
      <c r="R21" s="1" t="str">
        <f t="shared" si="13"/>
        <v>*</v>
      </c>
      <c r="S21" s="1" t="str">
        <f t="shared" si="13"/>
        <v/>
      </c>
      <c r="T21" s="1" t="str">
        <f t="shared" si="13"/>
        <v>*</v>
      </c>
      <c r="U21" s="1" t="str">
        <f t="shared" si="13"/>
        <v/>
      </c>
      <c r="V21" s="27"/>
      <c r="W21" s="1" t="str">
        <f t="shared" si="14"/>
        <v>*</v>
      </c>
      <c r="X21" s="1" t="str">
        <f t="shared" si="14"/>
        <v/>
      </c>
      <c r="Y21" s="1" t="str">
        <f t="shared" si="14"/>
        <v>*</v>
      </c>
      <c r="Z21" s="1" t="str">
        <f t="shared" si="14"/>
        <v/>
      </c>
      <c r="AA21" s="1" t="str">
        <f t="shared" si="14"/>
        <v>*</v>
      </c>
      <c r="AB21" s="27"/>
      <c r="AC21" s="1" t="str">
        <f t="shared" si="15"/>
        <v/>
      </c>
      <c r="AD21" s="1" t="str">
        <f t="shared" si="15"/>
        <v/>
      </c>
      <c r="AE21" s="1" t="str">
        <f t="shared" si="15"/>
        <v/>
      </c>
      <c r="AF21" s="1" t="str">
        <f t="shared" si="15"/>
        <v/>
      </c>
      <c r="AG21" s="1" t="str">
        <f t="shared" si="15"/>
        <v/>
      </c>
      <c r="AI21" s="1" t="str">
        <f t="shared" si="16"/>
        <v/>
      </c>
      <c r="AJ21" s="1" t="str">
        <f t="shared" si="16"/>
        <v/>
      </c>
      <c r="AK21" s="1" t="str">
        <f t="shared" si="16"/>
        <v>*</v>
      </c>
      <c r="AL21" s="1" t="str">
        <f t="shared" si="16"/>
        <v/>
      </c>
      <c r="AM21" s="1" t="str">
        <f t="shared" si="16"/>
        <v/>
      </c>
      <c r="AP21" s="247">
        <v>12</v>
      </c>
      <c r="AQ21" s="171">
        <f>AT21*$AQ$3/'Stakes And Prizes'!$C$2</f>
        <v>0</v>
      </c>
      <c r="AR21" s="149"/>
      <c r="AS21" s="149"/>
      <c r="AT21" s="247"/>
      <c r="AU21" s="247"/>
      <c r="AV21" s="247"/>
      <c r="AW21" s="247"/>
    </row>
    <row r="22" spans="2:50" ht="16" thickBot="1" x14ac:dyDescent="0.25">
      <c r="B22" s="144">
        <f t="shared" si="11"/>
        <v>15</v>
      </c>
      <c r="C22" s="69">
        <v>1</v>
      </c>
      <c r="D22" s="96">
        <v>1</v>
      </c>
      <c r="E22" s="96">
        <v>2</v>
      </c>
      <c r="F22" s="96">
        <v>1</v>
      </c>
      <c r="G22" s="97">
        <v>1</v>
      </c>
      <c r="H22" s="98"/>
      <c r="J22" s="247"/>
      <c r="AP22" s="247">
        <v>13</v>
      </c>
      <c r="AQ22" s="171">
        <f>AT22*$AQ$3/'Stakes And Prizes'!$C$2</f>
        <v>900</v>
      </c>
      <c r="AR22" s="149" t="s">
        <v>69</v>
      </c>
      <c r="AS22" s="149">
        <v>5</v>
      </c>
      <c r="AT22" s="247">
        <v>300</v>
      </c>
      <c r="AU22" s="247"/>
      <c r="AV22" s="247"/>
      <c r="AW22" s="247"/>
    </row>
    <row r="23" spans="2:50" x14ac:dyDescent="0.2">
      <c r="B23" s="247"/>
      <c r="C23" s="247"/>
      <c r="D23" s="247"/>
      <c r="E23" s="247"/>
      <c r="F23" s="247"/>
      <c r="G23" s="247"/>
      <c r="H23" s="247"/>
      <c r="J23" s="247"/>
      <c r="N23" s="247"/>
      <c r="O23" s="247"/>
      <c r="P23" s="27"/>
      <c r="T23" s="27"/>
      <c r="U23" s="27"/>
      <c r="V23" s="27"/>
      <c r="Z23" s="27"/>
      <c r="AA23" s="27"/>
      <c r="AB23" s="27"/>
      <c r="AF23" s="27"/>
      <c r="AG23" s="27"/>
      <c r="AL23" s="27"/>
      <c r="AM23" s="27"/>
      <c r="AP23" s="247">
        <v>14</v>
      </c>
      <c r="AQ23" s="171">
        <f>AT23*$AQ$3/'Stakes And Prizes'!$C$2</f>
        <v>900</v>
      </c>
      <c r="AR23" s="149" t="s">
        <v>69</v>
      </c>
      <c r="AS23" s="149">
        <v>5</v>
      </c>
      <c r="AT23" s="247">
        <v>300</v>
      </c>
      <c r="AU23" s="247"/>
      <c r="AV23" s="247"/>
      <c r="AW23" s="247"/>
    </row>
    <row r="24" spans="2:50" x14ac:dyDescent="0.2">
      <c r="B24" s="247"/>
      <c r="C24" s="247"/>
      <c r="D24" s="247"/>
      <c r="E24" s="247"/>
      <c r="F24" s="247"/>
      <c r="G24" s="247"/>
      <c r="H24" s="247"/>
      <c r="J24" s="247"/>
      <c r="N24" s="247"/>
      <c r="O24" s="247"/>
      <c r="P24" s="27"/>
      <c r="T24" s="27"/>
      <c r="U24" s="27"/>
      <c r="V24" s="27"/>
      <c r="Z24" s="27"/>
      <c r="AA24" s="27"/>
      <c r="AB24" s="27"/>
      <c r="AF24" s="27"/>
      <c r="AG24" s="27"/>
      <c r="AL24" s="27"/>
      <c r="AM24" s="27"/>
      <c r="AP24" s="247">
        <v>15</v>
      </c>
      <c r="AQ24" s="171">
        <f>AT24*$AQ$3/'Stakes And Prizes'!$C$2</f>
        <v>900</v>
      </c>
      <c r="AR24" s="149" t="s">
        <v>69</v>
      </c>
      <c r="AS24" s="149">
        <v>5</v>
      </c>
      <c r="AT24" s="247">
        <v>300</v>
      </c>
      <c r="AU24" s="247"/>
      <c r="AV24" s="247"/>
      <c r="AW24" s="247"/>
    </row>
    <row r="25" spans="2:50" x14ac:dyDescent="0.2">
      <c r="B25" s="247"/>
      <c r="C25" s="247"/>
      <c r="D25" s="247"/>
      <c r="E25" s="247"/>
      <c r="F25" s="247"/>
      <c r="G25" s="247"/>
      <c r="H25" s="247"/>
      <c r="N25" s="247"/>
      <c r="O25" s="247"/>
      <c r="P25" s="27"/>
      <c r="T25" s="27"/>
      <c r="U25" s="27"/>
      <c r="V25" s="27"/>
      <c r="Z25" s="27"/>
      <c r="AA25" s="27"/>
      <c r="AB25" s="27"/>
      <c r="AF25" s="27"/>
      <c r="AG25" s="27"/>
      <c r="AL25" s="27"/>
      <c r="AM25" s="27"/>
      <c r="AQ25" s="172">
        <f>SUM(AQ10:AQ24)</f>
        <v>9240</v>
      </c>
      <c r="AR25" s="247"/>
      <c r="AS25" s="247"/>
      <c r="AT25" s="247">
        <f>SUM(AT10:AT24)</f>
        <v>3080</v>
      </c>
      <c r="AU25" s="247"/>
      <c r="AV25" s="247"/>
      <c r="AW25" s="247"/>
    </row>
    <row r="26" spans="2:50" x14ac:dyDescent="0.2">
      <c r="B26" s="247"/>
      <c r="C26" s="247"/>
      <c r="D26" s="247"/>
      <c r="E26" s="247"/>
      <c r="F26" s="247"/>
      <c r="G26" s="247"/>
      <c r="H26" s="247"/>
      <c r="N26" s="247"/>
      <c r="O26" s="247"/>
      <c r="P26" s="27"/>
      <c r="T26" s="27"/>
      <c r="U26" s="27"/>
      <c r="AR26" s="247"/>
      <c r="AS26" s="247"/>
      <c r="AT26" s="247"/>
      <c r="AU26" s="247"/>
      <c r="AV26" s="247"/>
      <c r="AW26" s="247"/>
    </row>
    <row r="27" spans="2:50" x14ac:dyDescent="0.2">
      <c r="B27" s="247"/>
      <c r="C27" s="247"/>
      <c r="D27" s="247"/>
      <c r="E27" s="247"/>
      <c r="F27" s="247"/>
      <c r="G27" s="247"/>
      <c r="H27" s="247"/>
      <c r="N27" s="247"/>
      <c r="O27" s="247"/>
      <c r="P27" s="27"/>
      <c r="T27" s="27"/>
      <c r="U27" s="27"/>
      <c r="AN27" s="247"/>
      <c r="AO27" s="137" t="s">
        <v>105</v>
      </c>
      <c r="AP27" s="247">
        <v>27</v>
      </c>
      <c r="AQ27" s="172">
        <f>AP27*AQ25</f>
        <v>249480</v>
      </c>
      <c r="AR27" s="247"/>
      <c r="AS27" s="247"/>
      <c r="AT27" s="247">
        <f>AT25*AP27</f>
        <v>83160</v>
      </c>
      <c r="AU27" s="247"/>
      <c r="AV27" s="137" t="s">
        <v>105</v>
      </c>
      <c r="AW27" s="173">
        <f>AT27/15</f>
        <v>5544</v>
      </c>
      <c r="AX27" s="172" t="s">
        <v>106</v>
      </c>
    </row>
    <row r="28" spans="2:50" x14ac:dyDescent="0.2">
      <c r="B28" s="247"/>
      <c r="C28" s="247"/>
      <c r="D28" s="247"/>
      <c r="E28" s="247"/>
      <c r="F28" s="247"/>
      <c r="G28" s="247"/>
      <c r="H28" s="247"/>
      <c r="N28" s="247"/>
      <c r="O28" s="247"/>
      <c r="P28" s="27"/>
      <c r="T28" s="27"/>
      <c r="U28" s="27"/>
      <c r="AR28" s="247"/>
      <c r="AS28" s="247"/>
      <c r="AT28" s="247"/>
      <c r="AU28" s="247"/>
      <c r="AV28" s="247"/>
      <c r="AW28" s="247"/>
      <c r="AX28" s="171"/>
    </row>
    <row r="29" spans="2:50" x14ac:dyDescent="0.2">
      <c r="B29" s="247"/>
      <c r="C29" s="247"/>
      <c r="D29" s="247"/>
      <c r="E29" s="247"/>
      <c r="F29" s="247"/>
      <c r="G29" s="247"/>
      <c r="H29" s="247"/>
      <c r="N29" s="247"/>
      <c r="O29" s="247"/>
      <c r="P29" s="27"/>
      <c r="T29" s="27"/>
      <c r="U29" s="27"/>
      <c r="AR29" s="247"/>
      <c r="AS29" s="247"/>
      <c r="AT29" s="247"/>
      <c r="AU29" s="247"/>
      <c r="AV29" s="247"/>
      <c r="AW29" s="247"/>
    </row>
    <row r="41" spans="49:49" x14ac:dyDescent="0.2">
      <c r="AW41" s="247"/>
    </row>
    <row r="42" spans="49:49" x14ac:dyDescent="0.2">
      <c r="AW42" s="247"/>
    </row>
  </sheetData>
  <mergeCells count="1">
    <mergeCell ref="C6:H6"/>
  </mergeCells>
  <conditionalFormatting sqref="N12:P12 AH14:AL15 AH8:AL9 AH13 AH7 AH11:AL11 AH17:AL17 AB14:AF15 AB7 AB13 AB8:AF9 AB11:AF11 AB17:AF17 V13:Z15 V7:Z9 V11:Z11 V17:Z17 K17:T17 P13:T15 K7:T9 K11:T11 N23:P29 K23:L29">
    <cfRule type="cellIs" dxfId="73" priority="149" operator="equal">
      <formula>"*"</formula>
    </cfRule>
  </conditionalFormatting>
  <conditionalFormatting sqref="U7:U9 U13:U15 U11 U17">
    <cfRule type="cellIs" dxfId="72" priority="120" operator="equal">
      <formula>"*"</formula>
    </cfRule>
  </conditionalFormatting>
  <conditionalFormatting sqref="AI7:AL9">
    <cfRule type="cellIs" dxfId="71" priority="131" operator="equal">
      <formula>"*"</formula>
    </cfRule>
  </conditionalFormatting>
  <conditionalFormatting sqref="AC8:AF9 AD7:AF7">
    <cfRule type="cellIs" dxfId="70" priority="143" operator="equal">
      <formula>"*"</formula>
    </cfRule>
  </conditionalFormatting>
  <conditionalFormatting sqref="AC7:AF9">
    <cfRule type="cellIs" dxfId="69" priority="139" operator="equal">
      <formula>"*"</formula>
    </cfRule>
  </conditionalFormatting>
  <conditionalFormatting sqref="AC13:AF15">
    <cfRule type="cellIs" dxfId="68" priority="138" operator="equal">
      <formula>"*"</formula>
    </cfRule>
  </conditionalFormatting>
  <conditionalFormatting sqref="AI13:AL15">
    <cfRule type="cellIs" dxfId="67" priority="130" operator="equal">
      <formula>"*"</formula>
    </cfRule>
  </conditionalFormatting>
  <conditionalFormatting sqref="I18 C8:H17 H18:H22">
    <cfRule type="cellIs" dxfId="66" priority="161" operator="notBetween">
      <formula>0</formula>
      <formula>3</formula>
    </cfRule>
  </conditionalFormatting>
  <conditionalFormatting sqref="AD7:AF7 AD13:AF13 AJ7:AL7 AJ13:AL13 K12:L12 K13:N15">
    <cfRule type="cellIs" dxfId="65" priority="160" operator="equal">
      <formula>"*"</formula>
    </cfRule>
  </conditionalFormatting>
  <conditionalFormatting sqref="AI8:AL9 AJ7:AL7">
    <cfRule type="cellIs" dxfId="64" priority="156" operator="equal">
      <formula>"*"</formula>
    </cfRule>
  </conditionalFormatting>
  <conditionalFormatting sqref="AI14:AL15 AJ13:AL13">
    <cfRule type="cellIs" dxfId="63" priority="155" operator="equal">
      <formula>"*"</formula>
    </cfRule>
  </conditionalFormatting>
  <conditionalFormatting sqref="O13:O15">
    <cfRule type="cellIs" dxfId="62" priority="124" operator="equal">
      <formula>"*"</formula>
    </cfRule>
  </conditionalFormatting>
  <conditionalFormatting sqref="AG7:AG9 AG13:AG15 AG11 AG17">
    <cfRule type="cellIs" dxfId="61" priority="107" operator="equal">
      <formula>"*"</formula>
    </cfRule>
  </conditionalFormatting>
  <conditionalFormatting sqref="AG7:AG9">
    <cfRule type="cellIs" dxfId="60" priority="101" operator="equal">
      <formula>"*"</formula>
    </cfRule>
  </conditionalFormatting>
  <conditionalFormatting sqref="AG13:AG15">
    <cfRule type="cellIs" dxfId="59" priority="100" operator="equal">
      <formula>"*"</formula>
    </cfRule>
  </conditionalFormatting>
  <conditionalFormatting sqref="AA7:AA9 AA13:AA15 AA11 AA17">
    <cfRule type="cellIs" dxfId="58" priority="117" operator="equal">
      <formula>"*"</formula>
    </cfRule>
  </conditionalFormatting>
  <conditionalFormatting sqref="AG7:AG9">
    <cfRule type="cellIs" dxfId="57" priority="102" operator="equal">
      <formula>"*"</formula>
    </cfRule>
  </conditionalFormatting>
  <conditionalFormatting sqref="AM7:AM9">
    <cfRule type="cellIs" dxfId="56" priority="91" operator="equal">
      <formula>"*"</formula>
    </cfRule>
  </conditionalFormatting>
  <conditionalFormatting sqref="AM13:AM15">
    <cfRule type="cellIs" dxfId="55" priority="82" operator="equal">
      <formula>"*"</formula>
    </cfRule>
  </conditionalFormatting>
  <conditionalFormatting sqref="AM7:AM9 AM13:AM15 AM11 AM17">
    <cfRule type="cellIs" dxfId="54" priority="93" operator="equal">
      <formula>"*"</formula>
    </cfRule>
  </conditionalFormatting>
  <conditionalFormatting sqref="AM7:AM9">
    <cfRule type="cellIs" dxfId="53" priority="83" operator="equal">
      <formula>"*"</formula>
    </cfRule>
  </conditionalFormatting>
  <conditionalFormatting sqref="AM13:AM15">
    <cfRule type="cellIs" dxfId="52" priority="90" operator="equal">
      <formula>"*"</formula>
    </cfRule>
  </conditionalFormatting>
  <conditionalFormatting sqref="N18:P18 AH19:AH21 P19:AB21">
    <cfRule type="cellIs" dxfId="51" priority="12" operator="equal">
      <formula>"*"</formula>
    </cfRule>
  </conditionalFormatting>
  <conditionalFormatting sqref="AC19:AG21">
    <cfRule type="cellIs" dxfId="50" priority="11" operator="equal">
      <formula>"*"</formula>
    </cfRule>
  </conditionalFormatting>
  <conditionalFormatting sqref="AI19:AM21">
    <cfRule type="cellIs" dxfId="49" priority="10" operator="equal">
      <formula>"*"</formula>
    </cfRule>
  </conditionalFormatting>
  <conditionalFormatting sqref="K18:L18 K19:O21">
    <cfRule type="cellIs" dxfId="48" priority="14" operator="equal">
      <formula>"*"</formula>
    </cfRule>
  </conditionalFormatting>
  <conditionalFormatting sqref="C18:G22">
    <cfRule type="cellIs" dxfId="47" priority="1" operator="notBetween">
      <formula>0</formula>
      <formula>3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>
    <tabColor rgb="FF0070C0"/>
  </sheetPr>
  <dimension ref="A2:R41"/>
  <sheetViews>
    <sheetView topLeftCell="A15" workbookViewId="0">
      <selection activeCell="R41" sqref="R41"/>
    </sheetView>
  </sheetViews>
  <sheetFormatPr baseColWidth="10" defaultColWidth="8.83203125" defaultRowHeight="15" x14ac:dyDescent="0.2"/>
  <cols>
    <col min="1" max="1" width="7" customWidth="1"/>
    <col min="2" max="2" width="10.83203125" customWidth="1"/>
    <col min="4" max="4" width="15.83203125" customWidth="1"/>
    <col min="5" max="5" width="7.33203125" customWidth="1"/>
    <col min="6" max="6" width="10.5" customWidth="1"/>
    <col min="7" max="7" width="8" customWidth="1"/>
    <col min="9" max="9" width="7.1640625" customWidth="1"/>
    <col min="10" max="10" width="7.33203125" customWidth="1"/>
    <col min="12" max="12" width="7.1640625" customWidth="1"/>
  </cols>
  <sheetData>
    <row r="2" spans="2:18" x14ac:dyDescent="0.2">
      <c r="B2" t="s">
        <v>107</v>
      </c>
      <c r="D2" s="9"/>
    </row>
    <row r="3" spans="2:18" x14ac:dyDescent="0.2">
      <c r="B3" s="2" t="s">
        <v>44</v>
      </c>
      <c r="C3" s="146">
        <v>96.095556966799109</v>
      </c>
      <c r="D3" s="124" t="s">
        <v>108</v>
      </c>
    </row>
    <row r="4" spans="2:18" x14ac:dyDescent="0.2">
      <c r="B4" s="2" t="s">
        <v>109</v>
      </c>
      <c r="C4" s="237">
        <v>46.123793132335599</v>
      </c>
      <c r="D4" s="236" t="s">
        <v>110</v>
      </c>
    </row>
    <row r="5" spans="2:18" x14ac:dyDescent="0.2">
      <c r="B5" s="2" t="s">
        <v>111</v>
      </c>
      <c r="C5" s="238">
        <f>BaseGame!U21</f>
        <v>11.461538461538462</v>
      </c>
      <c r="D5" s="236" t="s">
        <v>110</v>
      </c>
    </row>
    <row r="7" spans="2:18" x14ac:dyDescent="0.2">
      <c r="B7" s="26" t="s">
        <v>38</v>
      </c>
      <c r="F7" s="26" t="s">
        <v>112</v>
      </c>
    </row>
    <row r="9" spans="2:18" x14ac:dyDescent="0.2">
      <c r="B9" t="str">
        <f>B3</f>
        <v>Free Spins</v>
      </c>
      <c r="C9" s="9">
        <f>C3</f>
        <v>96.095556966799109</v>
      </c>
      <c r="D9" s="9"/>
      <c r="F9" s="247"/>
      <c r="G9" s="246" t="s">
        <v>113</v>
      </c>
      <c r="H9" s="246" t="s">
        <v>114</v>
      </c>
      <c r="I9" s="246" t="s">
        <v>115</v>
      </c>
      <c r="K9" s="235" t="s">
        <v>39</v>
      </c>
      <c r="M9" s="241"/>
    </row>
    <row r="10" spans="2:18" x14ac:dyDescent="0.2">
      <c r="D10" s="9"/>
      <c r="F10" s="104" t="str">
        <f>$B3</f>
        <v>Free Spins</v>
      </c>
      <c r="G10" s="180">
        <v>201</v>
      </c>
      <c r="H10" s="103">
        <f>G10/G$14</f>
        <v>0.20059880239520958</v>
      </c>
      <c r="I10" s="105">
        <f>$C3*H10</f>
        <v>19.27665364304054</v>
      </c>
      <c r="K10" s="85">
        <f>I10/$G$16</f>
        <v>0.55076153265830108</v>
      </c>
      <c r="M10" s="241"/>
    </row>
    <row r="11" spans="2:18" x14ac:dyDescent="0.2">
      <c r="B11" t="s">
        <v>116</v>
      </c>
      <c r="C11" s="4">
        <v>100</v>
      </c>
      <c r="D11" s="9"/>
      <c r="F11" s="104" t="str">
        <f>$B4</f>
        <v>UB-Link</v>
      </c>
      <c r="G11" s="180">
        <v>222</v>
      </c>
      <c r="H11" s="103">
        <f>G11/G$14</f>
        <v>0.22155688622754491</v>
      </c>
      <c r="I11" s="105">
        <f>$C4*H11</f>
        <v>10.219043987403696</v>
      </c>
      <c r="K11" s="85">
        <f t="shared" ref="K11:K12" si="0">I11/$G$16</f>
        <v>0.2919726853543913</v>
      </c>
      <c r="M11" s="241"/>
    </row>
    <row r="12" spans="2:18" x14ac:dyDescent="0.2">
      <c r="B12" t="s">
        <v>39</v>
      </c>
      <c r="C12" s="85">
        <f>C9/C11</f>
        <v>0.96095556966799112</v>
      </c>
      <c r="D12" s="9"/>
      <c r="F12" s="104" t="str">
        <f>$B5</f>
        <v>PickMe</v>
      </c>
      <c r="G12" s="180">
        <v>362</v>
      </c>
      <c r="H12" s="103">
        <f>G12/G$14</f>
        <v>0.36127744510978044</v>
      </c>
      <c r="I12" s="105">
        <f>$C5*H12</f>
        <v>4.1407953324120985</v>
      </c>
      <c r="K12" s="85">
        <f t="shared" si="0"/>
        <v>0.1183084380689171</v>
      </c>
      <c r="M12" s="241"/>
    </row>
    <row r="13" spans="2:18" x14ac:dyDescent="0.2">
      <c r="F13" s="104" t="s">
        <v>117</v>
      </c>
      <c r="G13" s="180">
        <v>217</v>
      </c>
      <c r="H13" s="103">
        <f>G13/G$14</f>
        <v>0.21656686626746507</v>
      </c>
      <c r="I13" s="105">
        <v>0</v>
      </c>
      <c r="M13" s="241"/>
    </row>
    <row r="14" spans="2:18" x14ac:dyDescent="0.2">
      <c r="G14">
        <f>SUM(G10:G13)</f>
        <v>1002</v>
      </c>
      <c r="I14" s="9">
        <f>SUM(I10:I13)</f>
        <v>33.63649296285633</v>
      </c>
      <c r="N14" s="26" t="s">
        <v>112</v>
      </c>
    </row>
    <row r="15" spans="2:18" x14ac:dyDescent="0.2">
      <c r="D15" s="84"/>
      <c r="N15" s="2" t="s">
        <v>118</v>
      </c>
      <c r="O15" s="3">
        <v>1</v>
      </c>
      <c r="Q15" s="142" t="s">
        <v>119</v>
      </c>
      <c r="R15" s="2" cm="1">
        <f t="array" ref="R15">INDEX(A16:J16,2+($B$29*5))</f>
        <v>35</v>
      </c>
    </row>
    <row r="16" spans="2:18" x14ac:dyDescent="0.2">
      <c r="D16" s="84"/>
      <c r="F16" t="s">
        <v>116</v>
      </c>
      <c r="G16" s="4">
        <v>35</v>
      </c>
      <c r="Q16" s="142" t="s">
        <v>39</v>
      </c>
      <c r="R16" s="122" cm="1">
        <f t="array" ref="R16">INDEX(A17:J17,2+($B$29*5))</f>
        <v>0.96104265608160944</v>
      </c>
    </row>
    <row r="17" spans="1:12" x14ac:dyDescent="0.2">
      <c r="D17" s="84"/>
      <c r="F17" t="s">
        <v>39</v>
      </c>
      <c r="G17" s="85">
        <f>I14/G16</f>
        <v>0.96104265608160944</v>
      </c>
    </row>
    <row r="18" spans="1:12" x14ac:dyDescent="0.2">
      <c r="D18" s="84"/>
      <c r="L18" s="27">
        <v>1</v>
      </c>
    </row>
    <row r="19" spans="1:12" x14ac:dyDescent="0.2">
      <c r="D19" s="84"/>
      <c r="L19" s="27"/>
    </row>
    <row r="20" spans="1:12" x14ac:dyDescent="0.2">
      <c r="D20" s="84"/>
      <c r="E20" s="246" t="s">
        <v>120</v>
      </c>
      <c r="F20" s="70" t="s">
        <v>121</v>
      </c>
      <c r="G20" s="70" t="s">
        <v>122</v>
      </c>
      <c r="L20" s="27"/>
    </row>
    <row r="21" spans="1:12" x14ac:dyDescent="0.2">
      <c r="E21" s="1">
        <v>1</v>
      </c>
      <c r="F21" s="2" t="str">
        <f>F10</f>
        <v>Free Spins</v>
      </c>
      <c r="G21" s="103">
        <f>H10/E21</f>
        <v>0.20059880239520958</v>
      </c>
      <c r="L21" s="27"/>
    </row>
    <row r="22" spans="1:12" x14ac:dyDescent="0.2">
      <c r="E22" s="1">
        <v>2</v>
      </c>
      <c r="F22" s="2" t="str">
        <f t="shared" ref="F22:F24" si="1">F11</f>
        <v>UB-Link</v>
      </c>
      <c r="G22" s="103">
        <f t="shared" ref="G22:G24" si="2">H11/E22</f>
        <v>0.11077844311377245</v>
      </c>
    </row>
    <row r="23" spans="1:12" x14ac:dyDescent="0.2">
      <c r="E23" s="1">
        <v>3</v>
      </c>
      <c r="F23" s="2" t="str">
        <f t="shared" si="1"/>
        <v>PickMe</v>
      </c>
      <c r="G23" s="103">
        <f t="shared" si="2"/>
        <v>0.12042581503659348</v>
      </c>
    </row>
    <row r="24" spans="1:12" x14ac:dyDescent="0.2">
      <c r="E24" s="1">
        <v>6</v>
      </c>
      <c r="F24" s="2" t="str">
        <f t="shared" si="1"/>
        <v>Lose</v>
      </c>
      <c r="G24" s="103">
        <f t="shared" si="2"/>
        <v>3.6094477711244181E-2</v>
      </c>
    </row>
    <row r="29" spans="1:12" x14ac:dyDescent="0.2">
      <c r="A29" t="s">
        <v>123</v>
      </c>
      <c r="B29">
        <f>O15</f>
        <v>1</v>
      </c>
    </row>
    <row r="30" spans="1:12" x14ac:dyDescent="0.2">
      <c r="B30" s="2" t="s">
        <v>44</v>
      </c>
      <c r="C30" s="141" cm="1">
        <f t="array" ref="C30">INDEX(A30:J30,1,2+($B$29*5))</f>
        <v>0.20059880239520958</v>
      </c>
      <c r="D30" s="194"/>
      <c r="F30" s="2" t="s">
        <v>44</v>
      </c>
      <c r="G30" s="141">
        <f>VLOOKUP(F30,$F$21:$G$24,2,)</f>
        <v>0.20059880239520958</v>
      </c>
    </row>
    <row r="31" spans="1:12" x14ac:dyDescent="0.2">
      <c r="B31" s="2" t="s">
        <v>117</v>
      </c>
      <c r="C31" s="141" cm="1">
        <f t="array" ref="C31">INDEX(A31:J31,1,2+($B$29*5))</f>
        <v>3.6094477711244181E-2</v>
      </c>
      <c r="D31" s="194"/>
      <c r="F31" s="2" t="s">
        <v>117</v>
      </c>
      <c r="G31" s="141">
        <f t="shared" ref="G31:G41" si="3">VLOOKUP(F31,$F$21:$G$24,2,)</f>
        <v>3.6094477711244181E-2</v>
      </c>
    </row>
    <row r="32" spans="1:12" x14ac:dyDescent="0.2">
      <c r="B32" s="2" t="s">
        <v>111</v>
      </c>
      <c r="C32" s="141" cm="1">
        <f t="array" ref="C32">INDEX(A32:J32,1,2+($B$29*5))</f>
        <v>0.12042581503659348</v>
      </c>
      <c r="D32" s="194"/>
      <c r="F32" s="2" t="s">
        <v>111</v>
      </c>
      <c r="G32" s="141">
        <f t="shared" si="3"/>
        <v>0.12042581503659348</v>
      </c>
    </row>
    <row r="33" spans="2:7" x14ac:dyDescent="0.2">
      <c r="B33" s="2" t="s">
        <v>117</v>
      </c>
      <c r="C33" s="141" cm="1">
        <f t="array" ref="C33">INDEX(A33:J33,1,2+($B$29*5))</f>
        <v>3.6094477711244181E-2</v>
      </c>
      <c r="D33" s="194"/>
      <c r="F33" s="2" t="s">
        <v>117</v>
      </c>
      <c r="G33" s="141">
        <f t="shared" si="3"/>
        <v>3.6094477711244181E-2</v>
      </c>
    </row>
    <row r="34" spans="2:7" x14ac:dyDescent="0.2">
      <c r="B34" s="2" t="s">
        <v>109</v>
      </c>
      <c r="C34" s="141" cm="1">
        <f t="array" ref="C34">INDEX(A34:J34,1,2+($B$29*5))</f>
        <v>0.11077844311377245</v>
      </c>
      <c r="D34" s="194"/>
      <c r="F34" s="2" t="s">
        <v>109</v>
      </c>
      <c r="G34" s="141">
        <f t="shared" si="3"/>
        <v>0.11077844311377245</v>
      </c>
    </row>
    <row r="35" spans="2:7" x14ac:dyDescent="0.2">
      <c r="B35" s="2" t="s">
        <v>117</v>
      </c>
      <c r="C35" s="141" cm="1">
        <f t="array" ref="C35">INDEX(A35:J35,1,2+($B$29*5))</f>
        <v>3.6094477711244181E-2</v>
      </c>
      <c r="D35" s="194"/>
      <c r="F35" s="2" t="s">
        <v>117</v>
      </c>
      <c r="G35" s="141">
        <f t="shared" si="3"/>
        <v>3.6094477711244181E-2</v>
      </c>
    </row>
    <row r="36" spans="2:7" x14ac:dyDescent="0.2">
      <c r="B36" s="2" t="s">
        <v>111</v>
      </c>
      <c r="C36" s="141" cm="1">
        <f t="array" ref="C36">INDEX(A36:J36,1,2+($B$29*5))</f>
        <v>0.12042581503659348</v>
      </c>
      <c r="D36" s="194"/>
      <c r="F36" s="2" t="s">
        <v>111</v>
      </c>
      <c r="G36" s="141">
        <f t="shared" si="3"/>
        <v>0.12042581503659348</v>
      </c>
    </row>
    <row r="37" spans="2:7" x14ac:dyDescent="0.2">
      <c r="B37" s="2" t="s">
        <v>117</v>
      </c>
      <c r="C37" s="141" cm="1">
        <f t="array" ref="C37">INDEX(A37:J37,1,2+($B$29*5))</f>
        <v>3.6094477711244181E-2</v>
      </c>
      <c r="D37" s="194"/>
      <c r="F37" s="2" t="s">
        <v>117</v>
      </c>
      <c r="G37" s="141">
        <f t="shared" si="3"/>
        <v>3.6094477711244181E-2</v>
      </c>
    </row>
    <row r="38" spans="2:7" x14ac:dyDescent="0.2">
      <c r="B38" s="2" t="s">
        <v>109</v>
      </c>
      <c r="C38" s="141" cm="1">
        <f t="array" ref="C38">INDEX(A38:J38,1,2+($B$29*5))</f>
        <v>0.11077844311377245</v>
      </c>
      <c r="D38" s="194"/>
      <c r="F38" s="2" t="s">
        <v>109</v>
      </c>
      <c r="G38" s="141">
        <f t="shared" si="3"/>
        <v>0.11077844311377245</v>
      </c>
    </row>
    <row r="39" spans="2:7" x14ac:dyDescent="0.2">
      <c r="B39" s="2" t="s">
        <v>117</v>
      </c>
      <c r="C39" s="141" cm="1">
        <f t="array" ref="C39">INDEX(A39:J39,1,2+($B$29*5))</f>
        <v>3.6094477711244181E-2</v>
      </c>
      <c r="D39" s="194"/>
      <c r="F39" s="2" t="s">
        <v>117</v>
      </c>
      <c r="G39" s="141">
        <f t="shared" si="3"/>
        <v>3.6094477711244181E-2</v>
      </c>
    </row>
    <row r="40" spans="2:7" x14ac:dyDescent="0.2">
      <c r="B40" s="2" t="s">
        <v>111</v>
      </c>
      <c r="C40" s="141" cm="1">
        <f t="array" ref="C40">INDEX(A40:J40,1,2+($B$29*5))</f>
        <v>0.12042581503659348</v>
      </c>
      <c r="D40" s="194"/>
      <c r="F40" s="2" t="s">
        <v>111</v>
      </c>
      <c r="G40" s="141">
        <f t="shared" si="3"/>
        <v>0.12042581503659348</v>
      </c>
    </row>
    <row r="41" spans="2:7" x14ac:dyDescent="0.2">
      <c r="B41" s="2" t="s">
        <v>117</v>
      </c>
      <c r="C41" s="141" cm="1">
        <f t="array" ref="C41">INDEX(A41:J41,1,2+($B$29*5))</f>
        <v>3.6094477711244181E-2</v>
      </c>
      <c r="D41" s="194"/>
      <c r="F41" s="2" t="s">
        <v>117</v>
      </c>
      <c r="G41" s="141">
        <f t="shared" si="3"/>
        <v>3.6094477711244181E-2</v>
      </c>
    </row>
  </sheetData>
  <dataValidations count="1">
    <dataValidation type="list" allowBlank="1" showInputMessage="1" showErrorMessage="1" sqref="O15" xr:uid="{00000000-0002-0000-0600-000000000000}">
      <formula1>$L$18:$L$21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>
    <tabColor rgb="FF92D050"/>
  </sheetPr>
  <dimension ref="B1:AI133"/>
  <sheetViews>
    <sheetView topLeftCell="A29" workbookViewId="0">
      <selection activeCell="Q43" sqref="Q43"/>
    </sheetView>
  </sheetViews>
  <sheetFormatPr baseColWidth="10" defaultColWidth="8.83203125" defaultRowHeight="15" x14ac:dyDescent="0.2"/>
  <cols>
    <col min="1" max="1" width="3.5" customWidth="1"/>
    <col min="2" max="2" width="4.6640625" style="107" customWidth="1"/>
    <col min="3" max="7" width="7.33203125" style="99" customWidth="1"/>
    <col min="8" max="8" width="4.33203125" customWidth="1"/>
    <col min="9" max="9" width="4.6640625" style="107" customWidth="1"/>
    <col min="10" max="14" width="7.33203125" style="99" customWidth="1"/>
    <col min="16" max="16" width="3.6640625" customWidth="1"/>
    <col min="17" max="17" width="13.5" customWidth="1"/>
    <col min="18" max="18" width="12" bestFit="1" customWidth="1"/>
    <col min="21" max="22" width="9.1640625" customWidth="1"/>
    <col min="24" max="24" width="3.6640625" customWidth="1"/>
    <col min="25" max="25" width="13.5" customWidth="1"/>
    <col min="26" max="27" width="10.5" customWidth="1"/>
    <col min="30" max="34" width="5.33203125" customWidth="1"/>
    <col min="35" max="35" width="9.6640625" customWidth="1"/>
  </cols>
  <sheetData>
    <row r="1" spans="2:35" x14ac:dyDescent="0.2">
      <c r="B1" s="147" t="s">
        <v>124</v>
      </c>
      <c r="C1" s="148"/>
      <c r="D1" s="148"/>
      <c r="E1" s="148"/>
      <c r="F1" s="148"/>
      <c r="G1" s="247"/>
      <c r="J1" s="247"/>
      <c r="K1" s="247"/>
      <c r="L1" s="247"/>
      <c r="M1" s="247"/>
      <c r="N1" s="247"/>
    </row>
    <row r="2" spans="2:35" x14ac:dyDescent="0.2">
      <c r="C2" s="64" t="s">
        <v>125</v>
      </c>
      <c r="D2" s="247"/>
      <c r="E2" s="247"/>
      <c r="F2" s="247"/>
      <c r="G2" s="247"/>
      <c r="J2" s="64" t="s">
        <v>126</v>
      </c>
      <c r="K2" s="247"/>
      <c r="L2" s="247"/>
      <c r="M2" s="247"/>
      <c r="N2" s="247"/>
      <c r="P2" s="26" t="s">
        <v>127</v>
      </c>
      <c r="X2" s="26" t="s">
        <v>128</v>
      </c>
    </row>
    <row r="3" spans="2:35" x14ac:dyDescent="0.2">
      <c r="C3" s="247"/>
      <c r="D3" s="247"/>
      <c r="E3" s="247"/>
      <c r="F3" s="247"/>
      <c r="G3" s="247"/>
      <c r="J3" s="247"/>
      <c r="K3" s="247"/>
      <c r="L3" s="247"/>
      <c r="M3" s="247"/>
      <c r="N3" s="247"/>
      <c r="Q3" s="110" t="s">
        <v>129</v>
      </c>
      <c r="Y3" s="110" t="s">
        <v>130</v>
      </c>
    </row>
    <row r="4" spans="2:35" x14ac:dyDescent="0.2">
      <c r="C4" s="246" t="s">
        <v>131</v>
      </c>
      <c r="D4" s="246" t="s">
        <v>132</v>
      </c>
      <c r="E4" s="246" t="s">
        <v>133</v>
      </c>
      <c r="F4" s="246" t="s">
        <v>134</v>
      </c>
      <c r="G4" s="246" t="s">
        <v>135</v>
      </c>
      <c r="J4" s="246" t="s">
        <v>131</v>
      </c>
      <c r="K4" s="246" t="s">
        <v>132</v>
      </c>
      <c r="L4" s="246" t="s">
        <v>133</v>
      </c>
      <c r="M4" s="246" t="s">
        <v>134</v>
      </c>
      <c r="N4" s="246" t="s">
        <v>135</v>
      </c>
      <c r="Q4" s="110" t="s">
        <v>136</v>
      </c>
      <c r="Y4" s="110" t="s">
        <v>137</v>
      </c>
    </row>
    <row r="5" spans="2:35" x14ac:dyDescent="0.2">
      <c r="B5" s="246">
        <v>1</v>
      </c>
      <c r="C5" s="1" t="str">
        <f>IF(Reels!B1="","-",VLOOKUP(Reels!B1,'Stakes And Prizes'!$D$35:$F$49,2,0))</f>
        <v>H2</v>
      </c>
      <c r="D5" s="1" t="str">
        <f>IF(Reels!C1="","-",VLOOKUP(Reels!C1,'Stakes And Prizes'!$D$35:$F$49,2,0))</f>
        <v>C1</v>
      </c>
      <c r="E5" s="1" t="str">
        <f>IF(Reels!D1="","-",VLOOKUP(Reels!D1,'Stakes And Prizes'!$D$35:$F$49,2,0))</f>
        <v>P1</v>
      </c>
      <c r="F5" s="1" t="str">
        <f>IF(Reels!E1="","-",VLOOKUP(Reels!E1,'Stakes And Prizes'!$D$35:$F$49,2,0))</f>
        <v>L1</v>
      </c>
      <c r="G5" s="1" t="str">
        <f>IF(Reels!F1="","-",VLOOKUP(Reels!F1,'Stakes And Prizes'!$D$35:$F$49,2,0))</f>
        <v>L5</v>
      </c>
      <c r="I5" s="246">
        <v>1</v>
      </c>
      <c r="J5" s="1" t="str">
        <f>IF(Reels!I1="","-",VLOOKUP(Reels!I1,'Stakes And Prizes'!$D$35:$F$49,2,0))</f>
        <v>L3</v>
      </c>
      <c r="K5" s="1" t="str">
        <f>IF(Reels!J1="","-",VLOOKUP(Reels!J1,'Stakes And Prizes'!$D$35:$F$49,2,0))</f>
        <v>H3</v>
      </c>
      <c r="L5" s="1" t="str">
        <f>IF(Reels!K1="","-",VLOOKUP(Reels!K1,'Stakes And Prizes'!$D$35:$F$49,2,0))</f>
        <v>L4</v>
      </c>
      <c r="M5" s="1" t="str">
        <f>IF(Reels!L1="","-",VLOOKUP(Reels!L1,'Stakes And Prizes'!$D$35:$F$49,2,0))</f>
        <v>L3</v>
      </c>
      <c r="N5" s="1" t="str">
        <f>IF(Reels!M1="","-",VLOOKUP(Reels!M1,'Stakes And Prizes'!$D$35:$F$49,2,0))</f>
        <v>H2</v>
      </c>
    </row>
    <row r="6" spans="2:35" x14ac:dyDescent="0.2">
      <c r="B6" s="246">
        <f>B5+1</f>
        <v>2</v>
      </c>
      <c r="C6" s="1" t="str">
        <f>IF(Reels!B2="","-",VLOOKUP(Reels!B2,'Stakes And Prizes'!$D$35:$F$49,2,0))</f>
        <v>L5</v>
      </c>
      <c r="D6" s="1" t="str">
        <f>IF(Reels!C2="","-",VLOOKUP(Reels!C2,'Stakes And Prizes'!$D$35:$F$49,2,0))</f>
        <v>L4</v>
      </c>
      <c r="E6" s="1" t="str">
        <f>IF(Reels!D2="","-",VLOOKUP(Reels!D2,'Stakes And Prizes'!$D$35:$F$49,2,0))</f>
        <v>L3</v>
      </c>
      <c r="F6" s="1" t="str">
        <f>IF(Reels!E2="","-",VLOOKUP(Reels!E2,'Stakes And Prizes'!$D$35:$F$49,2,0))</f>
        <v>H4</v>
      </c>
      <c r="G6" s="1" t="str">
        <f>IF(Reels!F2="","-",VLOOKUP(Reels!F2,'Stakes And Prizes'!$D$35:$F$49,2,0))</f>
        <v>H4</v>
      </c>
      <c r="I6" s="246">
        <f>I5+1</f>
        <v>2</v>
      </c>
      <c r="J6" s="1" t="str">
        <f>IF(Reels!I2="","-",VLOOKUP(Reels!I2,'Stakes And Prizes'!$D$35:$F$49,2,0))</f>
        <v>H1</v>
      </c>
      <c r="K6" s="1" t="str">
        <f>IF(Reels!J2="","-",VLOOKUP(Reels!J2,'Stakes And Prizes'!$D$35:$F$49,2,0))</f>
        <v>H4</v>
      </c>
      <c r="L6" s="1" t="str">
        <f>IF(Reels!K2="","-",VLOOKUP(Reels!K2,'Stakes And Prizes'!$D$35:$F$49,2,0))</f>
        <v>P1</v>
      </c>
      <c r="M6" s="1" t="str">
        <f>IF(Reels!L2="","-",VLOOKUP(Reels!L2,'Stakes And Prizes'!$D$35:$F$49,2,0))</f>
        <v>H3</v>
      </c>
      <c r="N6" s="1" t="str">
        <f>IF(Reels!M2="","-",VLOOKUP(Reels!M2,'Stakes And Prizes'!$D$35:$F$49,2,0))</f>
        <v>L3</v>
      </c>
      <c r="R6" s="246" t="s">
        <v>113</v>
      </c>
      <c r="S6" s="246" t="s">
        <v>114</v>
      </c>
      <c r="Y6" s="70" t="s">
        <v>58</v>
      </c>
      <c r="Z6" s="246" t="s">
        <v>113</v>
      </c>
      <c r="AA6" s="246" t="s">
        <v>114</v>
      </c>
    </row>
    <row r="7" spans="2:35" x14ac:dyDescent="0.2">
      <c r="B7" s="246">
        <f t="shared" ref="B7:B70" si="0">B6+1</f>
        <v>3</v>
      </c>
      <c r="C7" s="1" t="str">
        <f>IF(Reels!B3="","-",VLOOKUP(Reels!B3,'Stakes And Prizes'!$D$35:$F$49,2,0))</f>
        <v>H2</v>
      </c>
      <c r="D7" s="1" t="str">
        <f>IF(Reels!C3="","-",VLOOKUP(Reels!C3,'Stakes And Prizes'!$D$35:$F$49,2,0))</f>
        <v>L5</v>
      </c>
      <c r="E7" s="1" t="str">
        <f>IF(Reels!D3="","-",VLOOKUP(Reels!D3,'Stakes And Prizes'!$D$35:$F$49,2,0))</f>
        <v>L2</v>
      </c>
      <c r="F7" s="1" t="str">
        <f>IF(Reels!E3="","-",VLOOKUP(Reels!E3,'Stakes And Prizes'!$D$35:$F$49,2,0))</f>
        <v>L1</v>
      </c>
      <c r="G7" s="1" t="str">
        <f>IF(Reels!F3="","-",VLOOKUP(Reels!F3,'Stakes And Prizes'!$D$35:$F$49,2,0))</f>
        <v>L4</v>
      </c>
      <c r="I7" s="246">
        <f t="shared" ref="I7:I70" si="1">I6+1</f>
        <v>3</v>
      </c>
      <c r="J7" s="1" t="str">
        <f>IF(Reels!I3="","-",VLOOKUP(Reels!I3,'Stakes And Prizes'!$D$35:$F$49,2,0))</f>
        <v>C1</v>
      </c>
      <c r="K7" s="1" t="str">
        <f>IF(Reels!J3="","-",VLOOKUP(Reels!J3,'Stakes And Prizes'!$D$35:$F$49,2,0))</f>
        <v>L5</v>
      </c>
      <c r="L7" s="1" t="str">
        <f>IF(Reels!K3="","-",VLOOKUP(Reels!K3,'Stakes And Prizes'!$D$35:$F$49,2,0))</f>
        <v>L4</v>
      </c>
      <c r="M7" s="1" t="str">
        <f>IF(Reels!L3="","-",VLOOKUP(Reels!L3,'Stakes And Prizes'!$D$35:$F$49,2,0))</f>
        <v>L4</v>
      </c>
      <c r="N7" s="1" t="str">
        <f>IF(Reels!M3="","-",VLOOKUP(Reels!M3,'Stakes And Prizes'!$D$35:$F$49,2,0))</f>
        <v>L4</v>
      </c>
      <c r="Q7" s="108" t="s">
        <v>125</v>
      </c>
      <c r="R7" s="180">
        <v>43</v>
      </c>
      <c r="S7" s="100">
        <f>R7/$R$9</f>
        <v>0.43</v>
      </c>
      <c r="Y7" s="1" t="s">
        <v>138</v>
      </c>
      <c r="Z7" s="2">
        <v>53</v>
      </c>
      <c r="AA7" s="100">
        <f>Z7/$Z$9</f>
        <v>0.53</v>
      </c>
    </row>
    <row r="8" spans="2:35" x14ac:dyDescent="0.2">
      <c r="B8" s="246">
        <f t="shared" si="0"/>
        <v>4</v>
      </c>
      <c r="C8" s="1" t="str">
        <f>IF(Reels!B4="","-",VLOOKUP(Reels!B4,'Stakes And Prizes'!$D$35:$F$49,2,0))</f>
        <v>L3</v>
      </c>
      <c r="D8" s="1" t="str">
        <f>IF(Reels!C4="","-",VLOOKUP(Reels!C4,'Stakes And Prizes'!$D$35:$F$49,2,0))</f>
        <v>L2</v>
      </c>
      <c r="E8" s="1" t="str">
        <f>IF(Reels!D4="","-",VLOOKUP(Reels!D4,'Stakes And Prizes'!$D$35:$F$49,2,0))</f>
        <v>L3</v>
      </c>
      <c r="F8" s="1" t="str">
        <f>IF(Reels!E4="","-",VLOOKUP(Reels!E4,'Stakes And Prizes'!$D$35:$F$49,2,0))</f>
        <v>L5</v>
      </c>
      <c r="G8" s="1" t="str">
        <f>IF(Reels!F4="","-",VLOOKUP(Reels!F4,'Stakes And Prizes'!$D$35:$F$49,2,0))</f>
        <v>H3</v>
      </c>
      <c r="I8" s="246">
        <f t="shared" si="1"/>
        <v>4</v>
      </c>
      <c r="J8" s="1" t="str">
        <f>IF(Reels!I4="","-",VLOOKUP(Reels!I4,'Stakes And Prizes'!$D$35:$F$49,2,0))</f>
        <v>L1</v>
      </c>
      <c r="K8" s="1" t="str">
        <f>IF(Reels!J4="","-",VLOOKUP(Reels!J4,'Stakes And Prizes'!$D$35:$F$49,2,0))</f>
        <v>L5</v>
      </c>
      <c r="L8" s="1" t="str">
        <f>IF(Reels!K4="","-",VLOOKUP(Reels!K4,'Stakes And Prizes'!$D$35:$F$49,2,0))</f>
        <v>L3</v>
      </c>
      <c r="M8" s="1" t="str">
        <f>IF(Reels!L4="","-",VLOOKUP(Reels!L4,'Stakes And Prizes'!$D$35:$F$49,2,0))</f>
        <v>H2</v>
      </c>
      <c r="N8" s="1" t="str">
        <f>IF(Reels!M4="","-",VLOOKUP(Reels!M4,'Stakes And Prizes'!$D$35:$F$49,2,0))</f>
        <v>L3</v>
      </c>
      <c r="Q8" s="108" t="s">
        <v>126</v>
      </c>
      <c r="R8" s="180">
        <v>57</v>
      </c>
      <c r="S8" s="100">
        <f>R8/$R$9</f>
        <v>0.56999999999999995</v>
      </c>
      <c r="Y8" s="1" t="s">
        <v>139</v>
      </c>
      <c r="Z8" s="2">
        <v>47</v>
      </c>
      <c r="AA8" s="100">
        <f>Z8/$Z$9</f>
        <v>0.47</v>
      </c>
    </row>
    <row r="9" spans="2:35" x14ac:dyDescent="0.2">
      <c r="B9" s="246">
        <f t="shared" si="0"/>
        <v>5</v>
      </c>
      <c r="C9" s="1" t="str">
        <f>IF(Reels!B5="","-",VLOOKUP(Reels!B5,'Stakes And Prizes'!$D$35:$F$49,2,0))</f>
        <v>L2</v>
      </c>
      <c r="D9" s="1" t="str">
        <f>IF(Reels!C5="","-",VLOOKUP(Reels!C5,'Stakes And Prizes'!$D$35:$F$49,2,0))</f>
        <v>L5</v>
      </c>
      <c r="E9" s="1" t="str">
        <f>IF(Reels!D5="","-",VLOOKUP(Reels!D5,'Stakes And Prizes'!$D$35:$F$49,2,0))</f>
        <v>L4</v>
      </c>
      <c r="F9" s="1" t="str">
        <f>IF(Reels!E5="","-",VLOOKUP(Reels!E5,'Stakes And Prizes'!$D$35:$F$49,2,0))</f>
        <v>H2</v>
      </c>
      <c r="G9" s="1" t="str">
        <f>IF(Reels!F5="","-",VLOOKUP(Reels!F5,'Stakes And Prizes'!$D$35:$F$49,2,0))</f>
        <v>L1</v>
      </c>
      <c r="I9" s="246">
        <f t="shared" si="1"/>
        <v>5</v>
      </c>
      <c r="J9" s="1" t="str">
        <f>IF(Reels!I5="","-",VLOOKUP(Reels!I5,'Stakes And Prizes'!$D$35:$F$49,2,0))</f>
        <v>H4</v>
      </c>
      <c r="K9" s="1" t="str">
        <f>IF(Reels!J5="","-",VLOOKUP(Reels!J5,'Stakes And Prizes'!$D$35:$F$49,2,0))</f>
        <v>L3</v>
      </c>
      <c r="L9" s="1" t="str">
        <f>IF(Reels!K5="","-",VLOOKUP(Reels!K5,'Stakes And Prizes'!$D$35:$F$49,2,0))</f>
        <v>L5</v>
      </c>
      <c r="M9" s="1" t="str">
        <f>IF(Reels!L5="","-",VLOOKUP(Reels!L5,'Stakes And Prizes'!$D$35:$F$49,2,0))</f>
        <v>L3</v>
      </c>
      <c r="N9" s="1" t="str">
        <f>IF(Reels!M5="","-",VLOOKUP(Reels!M5,'Stakes And Prizes'!$D$35:$F$49,2,0))</f>
        <v>L1</v>
      </c>
      <c r="R9">
        <f>SUM(R7:R8)</f>
        <v>100</v>
      </c>
      <c r="Z9">
        <f>SUM(Z7:Z8)</f>
        <v>100</v>
      </c>
    </row>
    <row r="10" spans="2:35" x14ac:dyDescent="0.2">
      <c r="B10" s="246">
        <f t="shared" si="0"/>
        <v>6</v>
      </c>
      <c r="C10" s="1" t="str">
        <f>IF(Reels!B6="","-",VLOOKUP(Reels!B6,'Stakes And Prizes'!$D$35:$F$49,2,0))</f>
        <v>P1</v>
      </c>
      <c r="D10" s="1" t="str">
        <f>IF(Reels!C6="","-",VLOOKUP(Reels!C6,'Stakes And Prizes'!$D$35:$F$49,2,0))</f>
        <v>L3</v>
      </c>
      <c r="E10" s="1" t="str">
        <f>IF(Reels!D6="","-",VLOOKUP(Reels!D6,'Stakes And Prizes'!$D$35:$F$49,2,0))</f>
        <v>L2</v>
      </c>
      <c r="F10" s="1" t="str">
        <f>IF(Reels!E6="","-",VLOOKUP(Reels!E6,'Stakes And Prizes'!$D$35:$F$49,2,0))</f>
        <v>L4</v>
      </c>
      <c r="G10" s="1" t="str">
        <f>IF(Reels!F6="","-",VLOOKUP(Reels!F6,'Stakes And Prizes'!$D$35:$F$49,2,0))</f>
        <v>L5</v>
      </c>
      <c r="I10" s="246">
        <f t="shared" si="1"/>
        <v>6</v>
      </c>
      <c r="J10" s="1" t="str">
        <f>IF(Reels!I6="","-",VLOOKUP(Reels!I6,'Stakes And Prizes'!$D$35:$F$49,2,0))</f>
        <v>H4</v>
      </c>
      <c r="K10" s="1" t="str">
        <f>IF(Reels!J6="","-",VLOOKUP(Reels!J6,'Stakes And Prizes'!$D$35:$F$49,2,0))</f>
        <v>L2</v>
      </c>
      <c r="L10" s="1" t="str">
        <f>IF(Reels!K6="","-",VLOOKUP(Reels!K6,'Stakes And Prizes'!$D$35:$F$49,2,0))</f>
        <v>L4</v>
      </c>
      <c r="M10" s="1" t="str">
        <f>IF(Reels!L6="","-",VLOOKUP(Reels!L6,'Stakes And Prizes'!$D$35:$F$49,2,0))</f>
        <v>S1W</v>
      </c>
      <c r="N10" s="1" t="str">
        <f>IF(Reels!M6="","-",VLOOKUP(Reels!M6,'Stakes And Prizes'!$D$35:$F$49,2,0))</f>
        <v>L3</v>
      </c>
    </row>
    <row r="11" spans="2:35" x14ac:dyDescent="0.2">
      <c r="B11" s="246">
        <f t="shared" si="0"/>
        <v>7</v>
      </c>
      <c r="C11" s="1" t="str">
        <f>IF(Reels!B7="","-",VLOOKUP(Reels!B7,'Stakes And Prizes'!$D$35:$F$49,2,0))</f>
        <v>L5</v>
      </c>
      <c r="D11" s="1" t="str">
        <f>IF(Reels!C7="","-",VLOOKUP(Reels!C7,'Stakes And Prizes'!$D$35:$F$49,2,0))</f>
        <v>H1</v>
      </c>
      <c r="E11" s="1" t="str">
        <f>IF(Reels!D7="","-",VLOOKUP(Reels!D7,'Stakes And Prizes'!$D$35:$F$49,2,0))</f>
        <v>L5</v>
      </c>
      <c r="F11" s="1" t="str">
        <f>IF(Reels!E7="","-",VLOOKUP(Reels!E7,'Stakes And Prizes'!$D$35:$F$49,2,0))</f>
        <v>H3</v>
      </c>
      <c r="G11" s="1" t="str">
        <f>IF(Reels!F7="","-",VLOOKUP(Reels!F7,'Stakes And Prizes'!$D$35:$F$49,2,0))</f>
        <v>L3</v>
      </c>
      <c r="I11" s="246">
        <f t="shared" si="1"/>
        <v>7</v>
      </c>
      <c r="J11" s="1" t="str">
        <f>IF(Reels!I7="","-",VLOOKUP(Reels!I7,'Stakes And Prizes'!$D$35:$F$49,2,0))</f>
        <v>L5</v>
      </c>
      <c r="K11" s="1" t="str">
        <f>IF(Reels!J7="","-",VLOOKUP(Reels!J7,'Stakes And Prizes'!$D$35:$F$49,2,0))</f>
        <v>L5</v>
      </c>
      <c r="L11" s="1" t="str">
        <f>IF(Reels!K7="","-",VLOOKUP(Reels!K7,'Stakes And Prizes'!$D$35:$F$49,2,0))</f>
        <v>P1</v>
      </c>
      <c r="M11" s="1" t="str">
        <f>IF(Reels!L7="","-",VLOOKUP(Reels!L7,'Stakes And Prizes'!$D$35:$F$49,2,0))</f>
        <v>L2</v>
      </c>
      <c r="N11" s="1" t="str">
        <f>IF(Reels!M7="","-",VLOOKUP(Reels!M7,'Stakes And Prizes'!$D$35:$F$49,2,0))</f>
        <v>L2</v>
      </c>
      <c r="P11" s="26" t="s">
        <v>49</v>
      </c>
      <c r="Y11" s="113" t="s">
        <v>140</v>
      </c>
    </row>
    <row r="12" spans="2:35" x14ac:dyDescent="0.2">
      <c r="B12" s="246">
        <f t="shared" si="0"/>
        <v>8</v>
      </c>
      <c r="C12" s="1" t="str">
        <f>IF(Reels!B8="","-",VLOOKUP(Reels!B8,'Stakes And Prizes'!$D$35:$F$49,2,0))</f>
        <v>H2</v>
      </c>
      <c r="D12" s="1" t="str">
        <f>IF(Reels!C8="","-",VLOOKUP(Reels!C8,'Stakes And Prizes'!$D$35:$F$49,2,0))</f>
        <v>S1W</v>
      </c>
      <c r="E12" s="1" t="str">
        <f>IF(Reels!D8="","-",VLOOKUP(Reels!D8,'Stakes And Prizes'!$D$35:$F$49,2,0))</f>
        <v>H3</v>
      </c>
      <c r="F12" s="1" t="str">
        <f>IF(Reels!E8="","-",VLOOKUP(Reels!E8,'Stakes And Prizes'!$D$35:$F$49,2,0))</f>
        <v>L3</v>
      </c>
      <c r="G12" s="1" t="str">
        <f>IF(Reels!F8="","-",VLOOKUP(Reels!F8,'Stakes And Prizes'!$D$35:$F$49,2,0))</f>
        <v>H1</v>
      </c>
      <c r="I12" s="246">
        <f t="shared" si="1"/>
        <v>8</v>
      </c>
      <c r="J12" s="1" t="str">
        <f>IF(Reels!I8="","-",VLOOKUP(Reels!I8,'Stakes And Prizes'!$D$35:$F$49,2,0))</f>
        <v>L3</v>
      </c>
      <c r="K12" s="1" t="str">
        <f>IF(Reels!J8="","-",VLOOKUP(Reels!J8,'Stakes And Prizes'!$D$35:$F$49,2,0))</f>
        <v>H3</v>
      </c>
      <c r="L12" s="1" t="str">
        <f>IF(Reels!K8="","-",VLOOKUP(Reels!K8,'Stakes And Prizes'!$D$35:$F$49,2,0))</f>
        <v>L1</v>
      </c>
      <c r="M12" s="1" t="str">
        <f>IF(Reels!L8="","-",VLOOKUP(Reels!L8,'Stakes And Prizes'!$D$35:$F$49,2,0))</f>
        <v>L3</v>
      </c>
      <c r="N12" s="1" t="str">
        <f>IF(Reels!M8="","-",VLOOKUP(Reels!M8,'Stakes And Prizes'!$D$35:$F$49,2,0))</f>
        <v>L1</v>
      </c>
      <c r="Q12" t="s">
        <v>141</v>
      </c>
      <c r="Y12" t="s">
        <v>142</v>
      </c>
    </row>
    <row r="13" spans="2:35" x14ac:dyDescent="0.2">
      <c r="B13" s="246">
        <f t="shared" si="0"/>
        <v>9</v>
      </c>
      <c r="C13" s="1" t="str">
        <f>IF(Reels!B9="","-",VLOOKUP(Reels!B9,'Stakes And Prizes'!$D$35:$F$49,2,0))</f>
        <v>L3</v>
      </c>
      <c r="D13" s="1" t="str">
        <f>IF(Reels!C9="","-",VLOOKUP(Reels!C9,'Stakes And Prizes'!$D$35:$F$49,2,0))</f>
        <v>L4</v>
      </c>
      <c r="E13" s="1" t="str">
        <f>IF(Reels!D9="","-",VLOOKUP(Reels!D9,'Stakes And Prizes'!$D$35:$F$49,2,0))</f>
        <v>H4</v>
      </c>
      <c r="F13" s="1" t="str">
        <f>IF(Reels!E9="","-",VLOOKUP(Reels!E9,'Stakes And Prizes'!$D$35:$F$49,2,0))</f>
        <v>L4</v>
      </c>
      <c r="G13" s="1" t="str">
        <f>IF(Reels!F9="","-",VLOOKUP(Reels!F9,'Stakes And Prizes'!$D$35:$F$49,2,0))</f>
        <v>L2</v>
      </c>
      <c r="I13" s="246">
        <f t="shared" si="1"/>
        <v>9</v>
      </c>
      <c r="J13" s="1" t="str">
        <f>IF(Reels!I9="","-",VLOOKUP(Reels!I9,'Stakes And Prizes'!$D$35:$F$49,2,0))</f>
        <v>L5</v>
      </c>
      <c r="K13" s="1" t="str">
        <f>IF(Reels!J9="","-",VLOOKUP(Reels!J9,'Stakes And Prizes'!$D$35:$F$49,2,0))</f>
        <v>L5</v>
      </c>
      <c r="L13" s="1" t="str">
        <f>IF(Reels!K9="","-",VLOOKUP(Reels!K9,'Stakes And Prizes'!$D$35:$F$49,2,0))</f>
        <v>H3</v>
      </c>
      <c r="M13" s="1" t="str">
        <f>IF(Reels!L9="","-",VLOOKUP(Reels!L9,'Stakes And Prizes'!$D$35:$F$49,2,0))</f>
        <v>L3</v>
      </c>
      <c r="N13" s="1" t="str">
        <f>IF(Reels!M9="","-",VLOOKUP(Reels!M9,'Stakes And Prizes'!$D$35:$F$49,2,0))</f>
        <v>L5</v>
      </c>
      <c r="Q13" s="110" t="s">
        <v>143</v>
      </c>
    </row>
    <row r="14" spans="2:35" x14ac:dyDescent="0.2">
      <c r="B14" s="246">
        <f t="shared" si="0"/>
        <v>10</v>
      </c>
      <c r="C14" s="1" t="str">
        <f>IF(Reels!B10="","-",VLOOKUP(Reels!B10,'Stakes And Prizes'!$D$35:$F$49,2,0))</f>
        <v>L4</v>
      </c>
      <c r="D14" s="1" t="str">
        <f>IF(Reels!C10="","-",VLOOKUP(Reels!C10,'Stakes And Prizes'!$D$35:$F$49,2,0))</f>
        <v>H2</v>
      </c>
      <c r="E14" s="1" t="str">
        <f>IF(Reels!D10="","-",VLOOKUP(Reels!D10,'Stakes And Prizes'!$D$35:$F$49,2,0))</f>
        <v>H2</v>
      </c>
      <c r="F14" s="1" t="str">
        <f>IF(Reels!E10="","-",VLOOKUP(Reels!E10,'Stakes And Prizes'!$D$35:$F$49,2,0))</f>
        <v>L3</v>
      </c>
      <c r="G14" s="1" t="str">
        <f>IF(Reels!F10="","-",VLOOKUP(Reels!F10,'Stakes And Prizes'!$D$35:$F$49,2,0))</f>
        <v>L1</v>
      </c>
      <c r="I14" s="246">
        <f t="shared" si="1"/>
        <v>10</v>
      </c>
      <c r="J14" s="1" t="str">
        <f>IF(Reels!I10="","-",VLOOKUP(Reels!I10,'Stakes And Prizes'!$D$35:$F$49,2,0))</f>
        <v>L2</v>
      </c>
      <c r="K14" s="1" t="str">
        <f>IF(Reels!J10="","-",VLOOKUP(Reels!J10,'Stakes And Prizes'!$D$35:$F$49,2,0))</f>
        <v>L4</v>
      </c>
      <c r="L14" s="1" t="str">
        <f>IF(Reels!K10="","-",VLOOKUP(Reels!K10,'Stakes And Prizes'!$D$35:$F$49,2,0))</f>
        <v>L4</v>
      </c>
      <c r="M14" s="1" t="str">
        <f>IF(Reels!L10="","-",VLOOKUP(Reels!L10,'Stakes And Prizes'!$D$35:$F$49,2,0))</f>
        <v>L4</v>
      </c>
      <c r="N14" s="1" t="str">
        <f>IF(Reels!M10="","-",VLOOKUP(Reels!M10,'Stakes And Prizes'!$D$35:$F$49,2,0))</f>
        <v>P1</v>
      </c>
      <c r="Y14" s="112" t="s">
        <v>144</v>
      </c>
    </row>
    <row r="15" spans="2:35" x14ac:dyDescent="0.2">
      <c r="B15" s="246">
        <f t="shared" si="0"/>
        <v>11</v>
      </c>
      <c r="C15" s="1" t="str">
        <f>IF(Reels!B11="","-",VLOOKUP(Reels!B11,'Stakes And Prizes'!$D$35:$F$49,2,0))</f>
        <v>L1</v>
      </c>
      <c r="D15" s="1" t="str">
        <f>IF(Reels!C11="","-",VLOOKUP(Reels!C11,'Stakes And Prizes'!$D$35:$F$49,2,0))</f>
        <v>H2</v>
      </c>
      <c r="E15" s="1" t="str">
        <f>IF(Reels!D11="","-",VLOOKUP(Reels!D11,'Stakes And Prizes'!$D$35:$F$49,2,0))</f>
        <v>L1</v>
      </c>
      <c r="F15" s="1" t="str">
        <f>IF(Reels!E11="","-",VLOOKUP(Reels!E11,'Stakes And Prizes'!$D$35:$F$49,2,0))</f>
        <v>L5</v>
      </c>
      <c r="G15" s="1" t="str">
        <f>IF(Reels!F11="","-",VLOOKUP(Reels!F11,'Stakes And Prizes'!$D$35:$F$49,2,0))</f>
        <v>L2</v>
      </c>
      <c r="I15" s="246">
        <f t="shared" si="1"/>
        <v>11</v>
      </c>
      <c r="J15" s="1" t="str">
        <f>IF(Reels!I11="","-",VLOOKUP(Reels!I11,'Stakes And Prizes'!$D$35:$F$49,2,0))</f>
        <v>L1</v>
      </c>
      <c r="K15" s="1" t="str">
        <f>IF(Reels!J11="","-",VLOOKUP(Reels!J11,'Stakes And Prizes'!$D$35:$F$49,2,0))</f>
        <v>H1</v>
      </c>
      <c r="L15" s="1" t="str">
        <f>IF(Reels!K11="","-",VLOOKUP(Reels!K11,'Stakes And Prizes'!$D$35:$F$49,2,0))</f>
        <v>L5</v>
      </c>
      <c r="M15" s="1" t="str">
        <f>IF(Reels!L11="","-",VLOOKUP(Reels!L11,'Stakes And Prizes'!$D$35:$F$49,2,0))</f>
        <v>L1</v>
      </c>
      <c r="N15" s="1" t="str">
        <f>IF(Reels!M11="","-",VLOOKUP(Reels!M11,'Stakes And Prizes'!$D$35:$F$49,2,0))</f>
        <v>H3</v>
      </c>
      <c r="Q15" s="246" t="s">
        <v>145</v>
      </c>
      <c r="R15" s="246" t="s">
        <v>113</v>
      </c>
      <c r="S15" s="246" t="s">
        <v>114</v>
      </c>
      <c r="T15" s="246" t="s">
        <v>146</v>
      </c>
      <c r="U15" s="246" t="s">
        <v>115</v>
      </c>
      <c r="V15" s="106"/>
      <c r="Y15" s="113" t="s">
        <v>147</v>
      </c>
      <c r="AA15" s="114">
        <v>30</v>
      </c>
      <c r="AD15" s="1" t="s">
        <v>81</v>
      </c>
      <c r="AE15" s="1" t="s">
        <v>82</v>
      </c>
      <c r="AF15" s="1" t="s">
        <v>80</v>
      </c>
      <c r="AG15" s="246" t="s">
        <v>89</v>
      </c>
      <c r="AH15" s="1" t="s">
        <v>76</v>
      </c>
    </row>
    <row r="16" spans="2:35" x14ac:dyDescent="0.2">
      <c r="B16" s="246">
        <f t="shared" si="0"/>
        <v>12</v>
      </c>
      <c r="C16" s="1" t="str">
        <f>IF(Reels!B12="","-",VLOOKUP(Reels!B12,'Stakes And Prizes'!$D$35:$F$49,2,0))</f>
        <v>L4</v>
      </c>
      <c r="D16" s="1" t="str">
        <f>IF(Reels!C12="","-",VLOOKUP(Reels!C12,'Stakes And Prizes'!$D$35:$F$49,2,0))</f>
        <v>H3</v>
      </c>
      <c r="E16" s="1" t="str">
        <f>IF(Reels!D12="","-",VLOOKUP(Reels!D12,'Stakes And Prizes'!$D$35:$F$49,2,0))</f>
        <v>C1</v>
      </c>
      <c r="F16" s="1" t="str">
        <f>IF(Reels!E12="","-",VLOOKUP(Reels!E12,'Stakes And Prizes'!$D$35:$F$49,2,0))</f>
        <v>L4</v>
      </c>
      <c r="G16" s="1" t="str">
        <f>IF(Reels!F12="","-",VLOOKUP(Reels!F12,'Stakes And Prizes'!$D$35:$F$49,2,0))</f>
        <v>L3</v>
      </c>
      <c r="I16" s="246">
        <f t="shared" si="1"/>
        <v>12</v>
      </c>
      <c r="J16" s="1" t="str">
        <f>IF(Reels!I12="","-",VLOOKUP(Reels!I12,'Stakes And Prizes'!$D$35:$F$49,2,0))</f>
        <v>L5</v>
      </c>
      <c r="K16" s="1" t="str">
        <f>IF(Reels!J12="","-",VLOOKUP(Reels!J12,'Stakes And Prizes'!$D$35:$F$49,2,0))</f>
        <v>L3</v>
      </c>
      <c r="L16" s="1" t="str">
        <f>IF(Reels!K12="","-",VLOOKUP(Reels!K12,'Stakes And Prizes'!$D$35:$F$49,2,0))</f>
        <v>L2</v>
      </c>
      <c r="M16" s="1" t="str">
        <f>IF(Reels!L12="","-",VLOOKUP(Reels!L12,'Stakes And Prizes'!$D$35:$F$49,2,0))</f>
        <v>H2</v>
      </c>
      <c r="N16" s="1" t="str">
        <f>IF(Reels!M12="","-",VLOOKUP(Reels!M12,'Stakes And Prizes'!$D$35:$F$49,2,0))</f>
        <v>L5</v>
      </c>
      <c r="Q16" s="3">
        <v>3</v>
      </c>
      <c r="R16" s="3">
        <v>60</v>
      </c>
      <c r="S16" s="100">
        <f>R16/$R$21</f>
        <v>0.23076923076923078</v>
      </c>
      <c r="T16" s="101">
        <f>1/S16</f>
        <v>4.333333333333333</v>
      </c>
      <c r="U16" s="102">
        <f>Q16*S16</f>
        <v>0.69230769230769229</v>
      </c>
      <c r="V16" s="243">
        <f t="shared" ref="V16:V19" si="2">S16/12</f>
        <v>1.9230769230769232E-2</v>
      </c>
      <c r="W16">
        <v>3</v>
      </c>
      <c r="Y16" s="113" t="s">
        <v>148</v>
      </c>
      <c r="AD16" s="145" t="s">
        <v>69</v>
      </c>
      <c r="AE16" s="145" t="s">
        <v>69</v>
      </c>
      <c r="AF16" s="140" t="s">
        <v>89</v>
      </c>
      <c r="AG16" s="145" t="s">
        <v>80</v>
      </c>
      <c r="AH16" s="145" t="s">
        <v>84</v>
      </c>
      <c r="AI16" s="139" t="s">
        <v>149</v>
      </c>
    </row>
    <row r="17" spans="2:34" x14ac:dyDescent="0.2">
      <c r="B17" s="246">
        <f t="shared" si="0"/>
        <v>13</v>
      </c>
      <c r="C17" s="1" t="str">
        <f>IF(Reels!B13="","-",VLOOKUP(Reels!B13,'Stakes And Prizes'!$D$35:$F$49,2,0))</f>
        <v>C1</v>
      </c>
      <c r="D17" s="1" t="str">
        <f>IF(Reels!C13="","-",VLOOKUP(Reels!C13,'Stakes And Prizes'!$D$35:$F$49,2,0))</f>
        <v>L1</v>
      </c>
      <c r="E17" s="1" t="str">
        <f>IF(Reels!D13="","-",VLOOKUP(Reels!D13,'Stakes And Prizes'!$D$35:$F$49,2,0))</f>
        <v>L4</v>
      </c>
      <c r="F17" s="1" t="str">
        <f>IF(Reels!E13="","-",VLOOKUP(Reels!E13,'Stakes And Prizes'!$D$35:$F$49,2,0))</f>
        <v>L2</v>
      </c>
      <c r="G17" s="1" t="str">
        <f>IF(Reels!F13="","-",VLOOKUP(Reels!F13,'Stakes And Prizes'!$D$35:$F$49,2,0))</f>
        <v>H1</v>
      </c>
      <c r="I17" s="246">
        <f t="shared" si="1"/>
        <v>13</v>
      </c>
      <c r="J17" s="1" t="str">
        <f>IF(Reels!I13="","-",VLOOKUP(Reels!I13,'Stakes And Prizes'!$D$35:$F$49,2,0))</f>
        <v>L4</v>
      </c>
      <c r="K17" s="1" t="str">
        <f>IF(Reels!J13="","-",VLOOKUP(Reels!J13,'Stakes And Prizes'!$D$35:$F$49,2,0))</f>
        <v>S1W</v>
      </c>
      <c r="L17" s="1" t="str">
        <f>IF(Reels!K13="","-",VLOOKUP(Reels!K13,'Stakes And Prizes'!$D$35:$F$49,2,0))</f>
        <v>L5</v>
      </c>
      <c r="M17" s="1" t="str">
        <f>IF(Reels!L13="","-",VLOOKUP(Reels!L13,'Stakes And Prizes'!$D$35:$F$49,2,0))</f>
        <v>H3</v>
      </c>
      <c r="N17" s="1" t="str">
        <f>IF(Reels!M13="","-",VLOOKUP(Reels!M13,'Stakes And Prizes'!$D$35:$F$49,2,0))</f>
        <v>L5</v>
      </c>
      <c r="Q17" s="3">
        <v>5</v>
      </c>
      <c r="R17" s="3">
        <v>80</v>
      </c>
      <c r="S17" s="100">
        <f>R17/$R$21</f>
        <v>0.30769230769230771</v>
      </c>
      <c r="T17" s="101">
        <f>1/S17</f>
        <v>3.25</v>
      </c>
      <c r="U17" s="102">
        <f>Q17*S17</f>
        <v>1.5384615384615385</v>
      </c>
      <c r="V17" s="243">
        <f t="shared" si="2"/>
        <v>2.5641025641025644E-2</v>
      </c>
      <c r="W17">
        <v>3</v>
      </c>
      <c r="Y17" s="113" t="s">
        <v>150</v>
      </c>
      <c r="AA17">
        <v>4</v>
      </c>
      <c r="AD17" s="1" t="s">
        <v>81</v>
      </c>
      <c r="AE17" s="1" t="s">
        <v>74</v>
      </c>
      <c r="AF17" s="1" t="s">
        <v>84</v>
      </c>
      <c r="AG17" s="1" t="s">
        <v>84</v>
      </c>
      <c r="AH17" s="1" t="s">
        <v>76</v>
      </c>
    </row>
    <row r="18" spans="2:34" x14ac:dyDescent="0.2">
      <c r="B18" s="246">
        <f t="shared" si="0"/>
        <v>14</v>
      </c>
      <c r="C18" s="1" t="str">
        <f>IF(Reels!B14="","-",VLOOKUP(Reels!B14,'Stakes And Prizes'!$D$35:$F$49,2,0))</f>
        <v>L3</v>
      </c>
      <c r="D18" s="1" t="str">
        <f>IF(Reels!C14="","-",VLOOKUP(Reels!C14,'Stakes And Prizes'!$D$35:$F$49,2,0))</f>
        <v>L4</v>
      </c>
      <c r="E18" s="1" t="str">
        <f>IF(Reels!D14="","-",VLOOKUP(Reels!D14,'Stakes And Prizes'!$D$35:$F$49,2,0))</f>
        <v>L3</v>
      </c>
      <c r="F18" s="1" t="str">
        <f>IF(Reels!E14="","-",VLOOKUP(Reels!E14,'Stakes And Prizes'!$D$35:$F$49,2,0))</f>
        <v>L3</v>
      </c>
      <c r="G18" s="1" t="str">
        <f>IF(Reels!F14="","-",VLOOKUP(Reels!F14,'Stakes And Prizes'!$D$35:$F$49,2,0))</f>
        <v>L2</v>
      </c>
      <c r="I18" s="246">
        <f t="shared" si="1"/>
        <v>14</v>
      </c>
      <c r="J18" s="1" t="str">
        <f>IF(Reels!I14="","-",VLOOKUP(Reels!I14,'Stakes And Prizes'!$D$35:$F$49,2,0))</f>
        <v>L3</v>
      </c>
      <c r="K18" s="1" t="str">
        <f>IF(Reels!J14="","-",VLOOKUP(Reels!J14,'Stakes And Prizes'!$D$35:$F$49,2,0))</f>
        <v>L1</v>
      </c>
      <c r="L18" s="1" t="str">
        <f>IF(Reels!K14="","-",VLOOKUP(Reels!K14,'Stakes And Prizes'!$D$35:$F$49,2,0))</f>
        <v>H2</v>
      </c>
      <c r="M18" s="1" t="str">
        <f>IF(Reels!L14="","-",VLOOKUP(Reels!L14,'Stakes And Prizes'!$D$35:$F$49,2,0))</f>
        <v>L3</v>
      </c>
      <c r="N18" s="1" t="str">
        <f>IF(Reels!M14="","-",VLOOKUP(Reels!M14,'Stakes And Prizes'!$D$35:$F$49,2,0))</f>
        <v>H3</v>
      </c>
      <c r="Q18" s="3">
        <v>10</v>
      </c>
      <c r="R18" s="3">
        <v>60</v>
      </c>
      <c r="S18" s="100">
        <f>R18/$R$21</f>
        <v>0.23076923076923078</v>
      </c>
      <c r="T18" s="101">
        <f>1/S18</f>
        <v>4.333333333333333</v>
      </c>
      <c r="U18" s="102">
        <f>Q18*S18</f>
        <v>2.3076923076923079</v>
      </c>
      <c r="V18" s="243">
        <f t="shared" si="2"/>
        <v>1.9230769230769232E-2</v>
      </c>
      <c r="W18">
        <v>3</v>
      </c>
      <c r="Y18" s="113" t="s">
        <v>151</v>
      </c>
      <c r="AA18" s="114">
        <f>AA17*AA15</f>
        <v>120</v>
      </c>
    </row>
    <row r="19" spans="2:34" x14ac:dyDescent="0.2">
      <c r="B19" s="246">
        <f t="shared" si="0"/>
        <v>15</v>
      </c>
      <c r="C19" s="1" t="str">
        <f>IF(Reels!B15="","-",VLOOKUP(Reels!B15,'Stakes And Prizes'!$D$35:$F$49,2,0))</f>
        <v>L5</v>
      </c>
      <c r="D19" s="1" t="str">
        <f>IF(Reels!C15="","-",VLOOKUP(Reels!C15,'Stakes And Prizes'!$D$35:$F$49,2,0))</f>
        <v>L5</v>
      </c>
      <c r="E19" s="1" t="str">
        <f>IF(Reels!D15="","-",VLOOKUP(Reels!D15,'Stakes And Prizes'!$D$35:$F$49,2,0))</f>
        <v>L5</v>
      </c>
      <c r="F19" s="1" t="str">
        <f>IF(Reels!E15="","-",VLOOKUP(Reels!E15,'Stakes And Prizes'!$D$35:$F$49,2,0))</f>
        <v>L2</v>
      </c>
      <c r="G19" s="1" t="str">
        <f>IF(Reels!F15="","-",VLOOKUP(Reels!F15,'Stakes And Prizes'!$D$35:$F$49,2,0))</f>
        <v>L5</v>
      </c>
      <c r="I19" s="246">
        <f t="shared" si="1"/>
        <v>15</v>
      </c>
      <c r="J19" s="1" t="str">
        <f>IF(Reels!I15="","-",VLOOKUP(Reels!I15,'Stakes And Prizes'!$D$35:$F$49,2,0))</f>
        <v>L3</v>
      </c>
      <c r="K19" s="1" t="str">
        <f>IF(Reels!J15="","-",VLOOKUP(Reels!J15,'Stakes And Prizes'!$D$35:$F$49,2,0))</f>
        <v>L5</v>
      </c>
      <c r="L19" s="1" t="str">
        <f>IF(Reels!K15="","-",VLOOKUP(Reels!K15,'Stakes And Prizes'!$D$35:$F$49,2,0))</f>
        <v>L5</v>
      </c>
      <c r="M19" s="1" t="str">
        <f>IF(Reels!L15="","-",VLOOKUP(Reels!L15,'Stakes And Prizes'!$D$35:$F$49,2,0))</f>
        <v>L4</v>
      </c>
      <c r="N19" s="1" t="str">
        <f>IF(Reels!M15="","-",VLOOKUP(Reels!M15,'Stakes And Prizes'!$D$35:$F$49,2,0))</f>
        <v>L2</v>
      </c>
      <c r="Q19" s="3">
        <v>20</v>
      </c>
      <c r="R19" s="3">
        <v>40</v>
      </c>
      <c r="S19" s="100">
        <f>R19/$R$21</f>
        <v>0.15384615384615385</v>
      </c>
      <c r="T19" s="101">
        <f>1/S19</f>
        <v>6.5</v>
      </c>
      <c r="U19" s="102">
        <f>Q19*S19</f>
        <v>3.0769230769230771</v>
      </c>
      <c r="V19" s="243">
        <f t="shared" si="2"/>
        <v>1.2820512820512822E-2</v>
      </c>
      <c r="W19">
        <v>2</v>
      </c>
    </row>
    <row r="20" spans="2:34" x14ac:dyDescent="0.2">
      <c r="B20" s="246">
        <f t="shared" si="0"/>
        <v>16</v>
      </c>
      <c r="C20" s="1" t="str">
        <f>IF(Reels!B16="","-",VLOOKUP(Reels!B16,'Stakes And Prizes'!$D$35:$F$49,2,0))</f>
        <v>L5</v>
      </c>
      <c r="D20" s="1" t="str">
        <f>IF(Reels!C16="","-",VLOOKUP(Reels!C16,'Stakes And Prizes'!$D$35:$F$49,2,0))</f>
        <v>H4</v>
      </c>
      <c r="E20" s="1" t="str">
        <f>IF(Reels!D16="","-",VLOOKUP(Reels!D16,'Stakes And Prizes'!$D$35:$F$49,2,0))</f>
        <v>L4</v>
      </c>
      <c r="F20" s="1" t="str">
        <f>IF(Reels!E16="","-",VLOOKUP(Reels!E16,'Stakes And Prizes'!$D$35:$F$49,2,0))</f>
        <v>H2</v>
      </c>
      <c r="G20" s="1" t="str">
        <f>IF(Reels!F16="","-",VLOOKUP(Reels!F16,'Stakes And Prizes'!$D$35:$F$49,2,0))</f>
        <v>H4</v>
      </c>
      <c r="I20" s="246">
        <f t="shared" si="1"/>
        <v>16</v>
      </c>
      <c r="J20" s="1" t="str">
        <f>IF(Reels!I16="","-",VLOOKUP(Reels!I16,'Stakes And Prizes'!$D$35:$F$49,2,0))</f>
        <v>L3</v>
      </c>
      <c r="K20" s="1" t="str">
        <f>IF(Reels!J16="","-",VLOOKUP(Reels!J16,'Stakes And Prizes'!$D$35:$F$49,2,0))</f>
        <v>L4</v>
      </c>
      <c r="L20" s="1" t="str">
        <f>IF(Reels!K16="","-",VLOOKUP(Reels!K16,'Stakes And Prizes'!$D$35:$F$49,2,0))</f>
        <v>L1</v>
      </c>
      <c r="M20" s="1" t="str">
        <f>IF(Reels!L16="","-",VLOOKUP(Reels!L16,'Stakes And Prizes'!$D$35:$F$49,2,0))</f>
        <v>H1</v>
      </c>
      <c r="N20" s="1" t="str">
        <f>IF(Reels!M16="","-",VLOOKUP(Reels!M16,'Stakes And Prizes'!$D$35:$F$49,2,0))</f>
        <v>L4</v>
      </c>
      <c r="Q20" s="3">
        <v>50</v>
      </c>
      <c r="R20" s="3">
        <v>20</v>
      </c>
      <c r="S20" s="100">
        <f>R20/$R$21</f>
        <v>7.6923076923076927E-2</v>
      </c>
      <c r="T20" s="101">
        <f>1/S20</f>
        <v>13</v>
      </c>
      <c r="U20" s="102">
        <f>Q20*S20</f>
        <v>3.8461538461538463</v>
      </c>
      <c r="V20" s="243">
        <f>S20/12</f>
        <v>6.4102564102564109E-3</v>
      </c>
      <c r="W20">
        <v>1</v>
      </c>
    </row>
    <row r="21" spans="2:34" x14ac:dyDescent="0.2">
      <c r="B21" s="246">
        <f t="shared" si="0"/>
        <v>17</v>
      </c>
      <c r="C21" s="1" t="str">
        <f>IF(Reels!B17="","-",VLOOKUP(Reels!B17,'Stakes And Prizes'!$D$35:$F$49,2,0))</f>
        <v>H3</v>
      </c>
      <c r="D21" s="1" t="str">
        <f>IF(Reels!C17="","-",VLOOKUP(Reels!C17,'Stakes And Prizes'!$D$35:$F$49,2,0))</f>
        <v>H3</v>
      </c>
      <c r="E21" s="1" t="str">
        <f>IF(Reels!D17="","-",VLOOKUP(Reels!D17,'Stakes And Prizes'!$D$35:$F$49,2,0))</f>
        <v>L4</v>
      </c>
      <c r="F21" s="1" t="str">
        <f>IF(Reels!E17="","-",VLOOKUP(Reels!E17,'Stakes And Prizes'!$D$35:$F$49,2,0))</f>
        <v>H1</v>
      </c>
      <c r="G21" s="1" t="str">
        <f>IF(Reels!F17="","-",VLOOKUP(Reels!F17,'Stakes And Prizes'!$D$35:$F$49,2,0))</f>
        <v>L3</v>
      </c>
      <c r="I21" s="246">
        <f t="shared" si="1"/>
        <v>17</v>
      </c>
      <c r="J21" s="1" t="str">
        <f>IF(Reels!I17="","-",VLOOKUP(Reels!I17,'Stakes And Prizes'!$D$35:$F$49,2,0))</f>
        <v>L2</v>
      </c>
      <c r="K21" s="1" t="str">
        <f>IF(Reels!J17="","-",VLOOKUP(Reels!J17,'Stakes And Prizes'!$D$35:$F$49,2,0))</f>
        <v>S1W</v>
      </c>
      <c r="L21" s="1" t="str">
        <f>IF(Reels!K17="","-",VLOOKUP(Reels!K17,'Stakes And Prizes'!$D$35:$F$49,2,0))</f>
        <v>H3</v>
      </c>
      <c r="M21" s="1" t="str">
        <f>IF(Reels!L17="","-",VLOOKUP(Reels!L17,'Stakes And Prizes'!$D$35:$F$49,2,0))</f>
        <v>H2</v>
      </c>
      <c r="N21" s="1" t="str">
        <f>IF(Reels!M17="","-",VLOOKUP(Reels!M17,'Stakes And Prizes'!$D$35:$F$49,2,0))</f>
        <v>L1</v>
      </c>
      <c r="R21">
        <f>SUM(R16:R20)</f>
        <v>260</v>
      </c>
      <c r="U21" s="9">
        <f>SUM(U16:U20)</f>
        <v>11.461538461538462</v>
      </c>
      <c r="V21" s="9"/>
      <c r="W21">
        <f>SUM(W16:W20)</f>
        <v>12</v>
      </c>
    </row>
    <row r="22" spans="2:34" x14ac:dyDescent="0.2">
      <c r="B22" s="246">
        <f t="shared" si="0"/>
        <v>18</v>
      </c>
      <c r="C22" s="1" t="str">
        <f>IF(Reels!B18="","-",VLOOKUP(Reels!B18,'Stakes And Prizes'!$D$35:$F$49,2,0))</f>
        <v>L5</v>
      </c>
      <c r="D22" s="1" t="str">
        <f>IF(Reels!C18="","-",VLOOKUP(Reels!C18,'Stakes And Prizes'!$D$35:$F$49,2,0))</f>
        <v>L1</v>
      </c>
      <c r="E22" s="1" t="str">
        <f>IF(Reels!D18="","-",VLOOKUP(Reels!D18,'Stakes And Prizes'!$D$35:$F$49,2,0))</f>
        <v>L1</v>
      </c>
      <c r="F22" s="1" t="str">
        <f>IF(Reels!E18="","-",VLOOKUP(Reels!E18,'Stakes And Prizes'!$D$35:$F$49,2,0))</f>
        <v>L2</v>
      </c>
      <c r="G22" s="1" t="str">
        <f>IF(Reels!F18="","-",VLOOKUP(Reels!F18,'Stakes And Prizes'!$D$35:$F$49,2,0))</f>
        <v>L2</v>
      </c>
      <c r="I22" s="246">
        <f t="shared" si="1"/>
        <v>18</v>
      </c>
      <c r="J22" s="1" t="str">
        <f>IF(Reels!I18="","-",VLOOKUP(Reels!I18,'Stakes And Prizes'!$D$35:$F$49,2,0))</f>
        <v>P1</v>
      </c>
      <c r="K22" s="1" t="str">
        <f>IF(Reels!J18="","-",VLOOKUP(Reels!J18,'Stakes And Prizes'!$D$35:$F$49,2,0))</f>
        <v>L3</v>
      </c>
      <c r="L22" s="1" t="str">
        <f>IF(Reels!K18="","-",VLOOKUP(Reels!K18,'Stakes And Prizes'!$D$35:$F$49,2,0))</f>
        <v>L3</v>
      </c>
      <c r="M22" s="1" t="str">
        <f>IF(Reels!L18="","-",VLOOKUP(Reels!L18,'Stakes And Prizes'!$D$35:$F$49,2,0))</f>
        <v>H4</v>
      </c>
      <c r="N22" s="1" t="str">
        <f>IF(Reels!M18="","-",VLOOKUP(Reels!M18,'Stakes And Prizes'!$D$35:$F$49,2,0))</f>
        <v>L1</v>
      </c>
      <c r="U22" s="9"/>
      <c r="V22" s="9"/>
    </row>
    <row r="23" spans="2:34" x14ac:dyDescent="0.2">
      <c r="B23" s="246">
        <f t="shared" si="0"/>
        <v>19</v>
      </c>
      <c r="C23" s="1" t="str">
        <f>IF(Reels!B19="","-",VLOOKUP(Reels!B19,'Stakes And Prizes'!$D$35:$F$49,2,0))</f>
        <v>L3</v>
      </c>
      <c r="D23" s="1" t="str">
        <f>IF(Reels!C19="","-",VLOOKUP(Reels!C19,'Stakes And Prizes'!$D$35:$F$49,2,0))</f>
        <v>L2</v>
      </c>
      <c r="E23" s="1" t="str">
        <f>IF(Reels!D19="","-",VLOOKUP(Reels!D19,'Stakes And Prizes'!$D$35:$F$49,2,0))</f>
        <v>H3</v>
      </c>
      <c r="F23" s="1" t="str">
        <f>IF(Reels!E19="","-",VLOOKUP(Reels!E19,'Stakes And Prizes'!$D$35:$F$49,2,0))</f>
        <v>L4</v>
      </c>
      <c r="G23" s="1" t="str">
        <f>IF(Reels!F19="","-",VLOOKUP(Reels!F19,'Stakes And Prizes'!$D$35:$F$49,2,0))</f>
        <v>L1</v>
      </c>
      <c r="I23" s="246">
        <f t="shared" si="1"/>
        <v>19</v>
      </c>
      <c r="J23" s="1" t="str">
        <f>IF(Reels!I19="","-",VLOOKUP(Reels!I19,'Stakes And Prizes'!$D$35:$F$49,2,0))</f>
        <v>H4</v>
      </c>
      <c r="K23" s="1" t="str">
        <f>IF(Reels!J19="","-",VLOOKUP(Reels!J19,'Stakes And Prizes'!$D$35:$F$49,2,0))</f>
        <v>H2</v>
      </c>
      <c r="L23" s="1" t="str">
        <f>IF(Reels!K19="","-",VLOOKUP(Reels!K19,'Stakes And Prizes'!$D$35:$F$49,2,0))</f>
        <v>S1W</v>
      </c>
      <c r="M23" s="1" t="str">
        <f>IF(Reels!L19="","-",VLOOKUP(Reels!L19,'Stakes And Prizes'!$D$35:$F$49,2,0))</f>
        <v>L3</v>
      </c>
      <c r="N23" s="1" t="str">
        <f>IF(Reels!M19="","-",VLOOKUP(Reels!M19,'Stakes And Prizes'!$D$35:$F$49,2,0))</f>
        <v>L4</v>
      </c>
    </row>
    <row r="24" spans="2:34" x14ac:dyDescent="0.2">
      <c r="B24" s="246">
        <f t="shared" si="0"/>
        <v>20</v>
      </c>
      <c r="C24" s="1" t="str">
        <f>IF(Reels!B20="","-",VLOOKUP(Reels!B20,'Stakes And Prizes'!$D$35:$F$49,2,0))</f>
        <v>L2</v>
      </c>
      <c r="D24" s="1" t="str">
        <f>IF(Reels!C20="","-",VLOOKUP(Reels!C20,'Stakes And Prizes'!$D$35:$F$49,2,0))</f>
        <v>L1</v>
      </c>
      <c r="E24" s="1" t="str">
        <f>IF(Reels!D20="","-",VLOOKUP(Reels!D20,'Stakes And Prizes'!$D$35:$F$49,2,0))</f>
        <v>H2</v>
      </c>
      <c r="F24" s="1" t="str">
        <f>IF(Reels!E20="","-",VLOOKUP(Reels!E20,'Stakes And Prizes'!$D$35:$F$49,2,0))</f>
        <v>L5</v>
      </c>
      <c r="G24" s="1" t="str">
        <f>IF(Reels!F20="","-",VLOOKUP(Reels!F20,'Stakes And Prizes'!$D$35:$F$49,2,0))</f>
        <v>L4</v>
      </c>
      <c r="I24" s="246">
        <f t="shared" si="1"/>
        <v>20</v>
      </c>
      <c r="J24" s="1" t="str">
        <f>IF(Reels!I20="","-",VLOOKUP(Reels!I20,'Stakes And Prizes'!$D$35:$F$49,2,0))</f>
        <v>L4</v>
      </c>
      <c r="K24" s="1" t="str">
        <f>IF(Reels!J20="","-",VLOOKUP(Reels!J20,'Stakes And Prizes'!$D$35:$F$49,2,0))</f>
        <v>H3</v>
      </c>
      <c r="L24" s="1" t="str">
        <f>IF(Reels!K20="","-",VLOOKUP(Reels!K20,'Stakes And Prizes'!$D$35:$F$49,2,0))</f>
        <v>L4</v>
      </c>
      <c r="M24" s="1" t="str">
        <f>IF(Reels!L20="","-",VLOOKUP(Reels!L20,'Stakes And Prizes'!$D$35:$F$49,2,0))</f>
        <v>L1</v>
      </c>
      <c r="N24" s="1" t="str">
        <f>IF(Reels!M20="","-",VLOOKUP(Reels!M20,'Stakes And Prizes'!$D$35:$F$49,2,0))</f>
        <v>L4</v>
      </c>
      <c r="P24" s="111" t="s">
        <v>152</v>
      </c>
    </row>
    <row r="25" spans="2:34" x14ac:dyDescent="0.2">
      <c r="B25" s="246">
        <f t="shared" si="0"/>
        <v>21</v>
      </c>
      <c r="C25" s="1" t="str">
        <f>IF(Reels!B21="","-",VLOOKUP(Reels!B21,'Stakes And Prizes'!$D$35:$F$49,2,0))</f>
        <v>H2</v>
      </c>
      <c r="D25" s="1" t="str">
        <f>IF(Reels!C21="","-",VLOOKUP(Reels!C21,'Stakes And Prizes'!$D$35:$F$49,2,0))</f>
        <v>L4</v>
      </c>
      <c r="E25" s="1" t="str">
        <f>IF(Reels!D21="","-",VLOOKUP(Reels!D21,'Stakes And Prizes'!$D$35:$F$49,2,0))</f>
        <v>H4</v>
      </c>
      <c r="F25" s="1" t="str">
        <f>IF(Reels!E21="","-",VLOOKUP(Reels!E21,'Stakes And Prizes'!$D$35:$F$49,2,0))</f>
        <v>C1</v>
      </c>
      <c r="G25" s="1" t="str">
        <f>IF(Reels!F21="","-",VLOOKUP(Reels!F21,'Stakes And Prizes'!$D$35:$F$49,2,0))</f>
        <v>H4</v>
      </c>
      <c r="I25" s="246">
        <f t="shared" si="1"/>
        <v>21</v>
      </c>
      <c r="J25" s="1" t="str">
        <f>IF(Reels!I21="","-",VLOOKUP(Reels!I21,'Stakes And Prizes'!$D$35:$F$49,2,0))</f>
        <v>L3</v>
      </c>
      <c r="K25" s="1" t="str">
        <f>IF(Reels!J21="","-",VLOOKUP(Reels!J21,'Stakes And Prizes'!$D$35:$F$49,2,0))</f>
        <v>L5</v>
      </c>
      <c r="L25" s="1" t="str">
        <f>IF(Reels!K21="","-",VLOOKUP(Reels!K21,'Stakes And Prizes'!$D$35:$F$49,2,0))</f>
        <v>L3</v>
      </c>
      <c r="M25" s="1" t="str">
        <f>IF(Reels!L21="","-",VLOOKUP(Reels!L21,'Stakes And Prizes'!$D$35:$F$49,2,0))</f>
        <v>L2</v>
      </c>
      <c r="N25" s="1" t="str">
        <f>IF(Reels!M21="","-",VLOOKUP(Reels!M21,'Stakes And Prizes'!$D$35:$F$49,2,0))</f>
        <v>H4</v>
      </c>
      <c r="Q25" s="113" t="s">
        <v>153</v>
      </c>
    </row>
    <row r="26" spans="2:34" x14ac:dyDescent="0.2">
      <c r="B26" s="246">
        <f t="shared" si="0"/>
        <v>22</v>
      </c>
      <c r="C26" s="1" t="str">
        <f>IF(Reels!B22="","-",VLOOKUP(Reels!B22,'Stakes And Prizes'!$D$35:$F$49,2,0))</f>
        <v>P1</v>
      </c>
      <c r="D26" s="1" t="str">
        <f>IF(Reels!C22="","-",VLOOKUP(Reels!C22,'Stakes And Prizes'!$D$35:$F$49,2,0))</f>
        <v>H3</v>
      </c>
      <c r="E26" s="1" t="str">
        <f>IF(Reels!D22="","-",VLOOKUP(Reels!D22,'Stakes And Prizes'!$D$35:$F$49,2,0))</f>
        <v>S1W</v>
      </c>
      <c r="F26" s="1" t="str">
        <f>IF(Reels!E22="","-",VLOOKUP(Reels!E22,'Stakes And Prizes'!$D$35:$F$49,2,0))</f>
        <v>L5</v>
      </c>
      <c r="G26" s="1" t="str">
        <f>IF(Reels!F22="","-",VLOOKUP(Reels!F22,'Stakes And Prizes'!$D$35:$F$49,2,0))</f>
        <v>L4</v>
      </c>
      <c r="I26" s="246">
        <f t="shared" si="1"/>
        <v>22</v>
      </c>
      <c r="J26" s="1" t="str">
        <f>IF(Reels!I22="","-",VLOOKUP(Reels!I22,'Stakes And Prizes'!$D$35:$F$49,2,0))</f>
        <v>L5</v>
      </c>
      <c r="K26" s="1" t="str">
        <f>IF(Reels!J22="","-",VLOOKUP(Reels!J22,'Stakes And Prizes'!$D$35:$F$49,2,0))</f>
        <v>H2</v>
      </c>
      <c r="L26" s="1" t="str">
        <f>IF(Reels!K22="","-",VLOOKUP(Reels!K22,'Stakes And Prizes'!$D$35:$F$49,2,0))</f>
        <v>H4</v>
      </c>
      <c r="M26" s="1" t="str">
        <f>IF(Reels!L22="","-",VLOOKUP(Reels!L22,'Stakes And Prizes'!$D$35:$F$49,2,0))</f>
        <v>H3</v>
      </c>
      <c r="N26" s="1" t="str">
        <f>IF(Reels!M22="","-",VLOOKUP(Reels!M22,'Stakes And Prizes'!$D$35:$F$49,2,0))</f>
        <v>L5</v>
      </c>
      <c r="Q26" s="113"/>
    </row>
    <row r="27" spans="2:34" x14ac:dyDescent="0.2">
      <c r="B27" s="246">
        <f t="shared" si="0"/>
        <v>23</v>
      </c>
      <c r="C27" s="1" t="str">
        <f>IF(Reels!B23="","-",VLOOKUP(Reels!B23,'Stakes And Prizes'!$D$35:$F$49,2,0))</f>
        <v>L5</v>
      </c>
      <c r="D27" s="1" t="str">
        <f>IF(Reels!C23="","-",VLOOKUP(Reels!C23,'Stakes And Prizes'!$D$35:$F$49,2,0))</f>
        <v>S1W</v>
      </c>
      <c r="E27" s="1" t="str">
        <f>IF(Reels!D23="","-",VLOOKUP(Reels!D23,'Stakes And Prizes'!$D$35:$F$49,2,0))</f>
        <v>H1</v>
      </c>
      <c r="F27" s="1" t="str">
        <f>IF(Reels!E23="","-",VLOOKUP(Reels!E23,'Stakes And Prizes'!$D$35:$F$49,2,0))</f>
        <v>H3</v>
      </c>
      <c r="G27" s="1" t="str">
        <f>IF(Reels!F23="","-",VLOOKUP(Reels!F23,'Stakes And Prizes'!$D$35:$F$49,2,0))</f>
        <v>L3</v>
      </c>
      <c r="I27" s="246">
        <f t="shared" si="1"/>
        <v>23</v>
      </c>
      <c r="J27" s="1" t="str">
        <f>IF(Reels!I23="","-",VLOOKUP(Reels!I23,'Stakes And Prizes'!$D$35:$F$49,2,0))</f>
        <v>H4</v>
      </c>
      <c r="K27" s="1" t="str">
        <f>IF(Reels!J23="","-",VLOOKUP(Reels!J23,'Stakes And Prizes'!$D$35:$F$49,2,0))</f>
        <v>L3</v>
      </c>
      <c r="L27" s="1" t="str">
        <f>IF(Reels!K23="","-",VLOOKUP(Reels!K23,'Stakes And Prizes'!$D$35:$F$49,2,0))</f>
        <v>L2</v>
      </c>
      <c r="M27" s="1" t="str">
        <f>IF(Reels!L23="","-",VLOOKUP(Reels!L23,'Stakes And Prizes'!$D$35:$F$49,2,0))</f>
        <v>C1</v>
      </c>
      <c r="N27" s="1" t="str">
        <f>IF(Reels!M23="","-",VLOOKUP(Reels!M23,'Stakes And Prizes'!$D$35:$F$49,2,0))</f>
        <v>L2</v>
      </c>
      <c r="P27" s="111" t="s">
        <v>154</v>
      </c>
    </row>
    <row r="28" spans="2:34" x14ac:dyDescent="0.2">
      <c r="B28" s="246">
        <f t="shared" si="0"/>
        <v>24</v>
      </c>
      <c r="C28" s="1" t="str">
        <f>IF(Reels!B24="","-",VLOOKUP(Reels!B24,'Stakes And Prizes'!$D$35:$F$49,2,0))</f>
        <v>L5</v>
      </c>
      <c r="D28" s="1" t="str">
        <f>IF(Reels!C24="","-",VLOOKUP(Reels!C24,'Stakes And Prizes'!$D$35:$F$49,2,0))</f>
        <v>L5</v>
      </c>
      <c r="E28" s="1" t="str">
        <f>IF(Reels!D24="","-",VLOOKUP(Reels!D24,'Stakes And Prizes'!$D$35:$F$49,2,0))</f>
        <v>L4</v>
      </c>
      <c r="F28" s="1" t="str">
        <f>IF(Reels!E24="","-",VLOOKUP(Reels!E24,'Stakes And Prizes'!$D$35:$F$49,2,0))</f>
        <v>L2</v>
      </c>
      <c r="G28" s="1" t="str">
        <f>IF(Reels!F24="","-",VLOOKUP(Reels!F24,'Stakes And Prizes'!$D$35:$F$49,2,0))</f>
        <v>C1</v>
      </c>
      <c r="I28" s="246">
        <f t="shared" si="1"/>
        <v>24</v>
      </c>
      <c r="J28" s="1" t="str">
        <f>IF(Reels!I24="","-",VLOOKUP(Reels!I24,'Stakes And Prizes'!$D$35:$F$49,2,0))</f>
        <v>L1</v>
      </c>
      <c r="K28" s="1" t="str">
        <f>IF(Reels!J24="","-",VLOOKUP(Reels!J24,'Stakes And Prizes'!$D$35:$F$49,2,0))</f>
        <v>L4</v>
      </c>
      <c r="L28" s="1" t="str">
        <f>IF(Reels!K24="","-",VLOOKUP(Reels!K24,'Stakes And Prizes'!$D$35:$F$49,2,0))</f>
        <v>L3</v>
      </c>
      <c r="M28" s="1" t="str">
        <f>IF(Reels!L24="","-",VLOOKUP(Reels!L24,'Stakes And Prizes'!$D$35:$F$49,2,0))</f>
        <v>H2</v>
      </c>
      <c r="N28" s="1" t="str">
        <f>IF(Reels!M24="","-",VLOOKUP(Reels!M24,'Stakes And Prizes'!$D$35:$F$49,2,0))</f>
        <v>L5</v>
      </c>
      <c r="Q28" s="113" t="s">
        <v>155</v>
      </c>
    </row>
    <row r="29" spans="2:34" x14ac:dyDescent="0.2">
      <c r="B29" s="246">
        <f t="shared" si="0"/>
        <v>25</v>
      </c>
      <c r="C29" s="1" t="str">
        <f>IF(Reels!B25="","-",VLOOKUP(Reels!B25,'Stakes And Prizes'!$D$35:$F$49,2,0))</f>
        <v>H3</v>
      </c>
      <c r="D29" s="1" t="str">
        <f>IF(Reels!C25="","-",VLOOKUP(Reels!C25,'Stakes And Prizes'!$D$35:$F$49,2,0))</f>
        <v>L5</v>
      </c>
      <c r="E29" s="1" t="str">
        <f>IF(Reels!D25="","-",VLOOKUP(Reels!D25,'Stakes And Prizes'!$D$35:$F$49,2,0))</f>
        <v>H3</v>
      </c>
      <c r="F29" s="1" t="str">
        <f>IF(Reels!E25="","-",VLOOKUP(Reels!E25,'Stakes And Prizes'!$D$35:$F$49,2,0))</f>
        <v>L5</v>
      </c>
      <c r="G29" s="1" t="str">
        <f>IF(Reels!F25="","-",VLOOKUP(Reels!F25,'Stakes And Prizes'!$D$35:$F$49,2,0))</f>
        <v>H2</v>
      </c>
      <c r="I29" s="246">
        <f t="shared" si="1"/>
        <v>25</v>
      </c>
      <c r="J29" s="1" t="str">
        <f>IF(Reels!I25="","-",VLOOKUP(Reels!I25,'Stakes And Prizes'!$D$35:$F$49,2,0))</f>
        <v>L1</v>
      </c>
      <c r="K29" s="1" t="str">
        <f>IF(Reels!J25="","-",VLOOKUP(Reels!J25,'Stakes And Prizes'!$D$35:$F$49,2,0))</f>
        <v>L4</v>
      </c>
      <c r="L29" s="1" t="str">
        <f>IF(Reels!K25="","-",VLOOKUP(Reels!K25,'Stakes And Prizes'!$D$35:$F$49,2,0))</f>
        <v>P1</v>
      </c>
      <c r="M29" s="1" t="str">
        <f>IF(Reels!L25="","-",VLOOKUP(Reels!L25,'Stakes And Prizes'!$D$35:$F$49,2,0))</f>
        <v>H3</v>
      </c>
      <c r="N29" s="1" t="str">
        <f>IF(Reels!M25="","-",VLOOKUP(Reels!M25,'Stakes And Prizes'!$D$35:$F$49,2,0))</f>
        <v>L2</v>
      </c>
      <c r="Q29" s="27" t="s">
        <v>156</v>
      </c>
    </row>
    <row r="30" spans="2:34" x14ac:dyDescent="0.2">
      <c r="B30" s="246">
        <f t="shared" si="0"/>
        <v>26</v>
      </c>
      <c r="C30" s="1" t="str">
        <f>IF(Reels!B26="","-",VLOOKUP(Reels!B26,'Stakes And Prizes'!$D$35:$F$49,2,0))</f>
        <v>C1</v>
      </c>
      <c r="D30" s="1" t="str">
        <f>IF(Reels!C26="","-",VLOOKUP(Reels!C26,'Stakes And Prizes'!$D$35:$F$49,2,0))</f>
        <v>H4</v>
      </c>
      <c r="E30" s="1" t="str">
        <f>IF(Reels!D26="","-",VLOOKUP(Reels!D26,'Stakes And Prizes'!$D$35:$F$49,2,0))</f>
        <v>H3</v>
      </c>
      <c r="F30" s="1" t="str">
        <f>IF(Reels!E26="","-",VLOOKUP(Reels!E26,'Stakes And Prizes'!$D$35:$F$49,2,0))</f>
        <v>L5</v>
      </c>
      <c r="G30" s="1" t="str">
        <f>IF(Reels!F26="","-",VLOOKUP(Reels!F26,'Stakes And Prizes'!$D$35:$F$49,2,0))</f>
        <v>H2</v>
      </c>
      <c r="I30" s="246">
        <f t="shared" si="1"/>
        <v>26</v>
      </c>
      <c r="J30" s="1" t="str">
        <f>IF(Reels!I26="","-",VLOOKUP(Reels!I26,'Stakes And Prizes'!$D$35:$F$49,2,0))</f>
        <v>H1</v>
      </c>
      <c r="K30" s="1" t="str">
        <f>IF(Reels!J26="","-",VLOOKUP(Reels!J26,'Stakes And Prizes'!$D$35:$F$49,2,0))</f>
        <v>S1W</v>
      </c>
      <c r="L30" s="1" t="str">
        <f>IF(Reels!K26="","-",VLOOKUP(Reels!K26,'Stakes And Prizes'!$D$35:$F$49,2,0))</f>
        <v>H4</v>
      </c>
      <c r="M30" s="1" t="str">
        <f>IF(Reels!L26="","-",VLOOKUP(Reels!L26,'Stakes And Prizes'!$D$35:$F$49,2,0))</f>
        <v>L1</v>
      </c>
      <c r="N30" s="1" t="str">
        <f>IF(Reels!M26="","-",VLOOKUP(Reels!M26,'Stakes And Prizes'!$D$35:$F$49,2,0))</f>
        <v>L3</v>
      </c>
      <c r="Q30" s="27"/>
    </row>
    <row r="31" spans="2:34" x14ac:dyDescent="0.2">
      <c r="B31" s="246">
        <f t="shared" si="0"/>
        <v>27</v>
      </c>
      <c r="C31" s="1" t="str">
        <f>IF(Reels!B27="","-",VLOOKUP(Reels!B27,'Stakes And Prizes'!$D$35:$F$49,2,0))</f>
        <v>L2</v>
      </c>
      <c r="D31" s="1" t="str">
        <f>IF(Reels!C27="","-",VLOOKUP(Reels!C27,'Stakes And Prizes'!$D$35:$F$49,2,0))</f>
        <v>L4</v>
      </c>
      <c r="E31" s="1" t="str">
        <f>IF(Reels!D27="","-",VLOOKUP(Reels!D27,'Stakes And Prizes'!$D$35:$F$49,2,0))</f>
        <v>L3</v>
      </c>
      <c r="F31" s="1" t="str">
        <f>IF(Reels!E27="","-",VLOOKUP(Reels!E27,'Stakes And Prizes'!$D$35:$F$49,2,0))</f>
        <v>L4</v>
      </c>
      <c r="G31" s="1" t="str">
        <f>IF(Reels!F27="","-",VLOOKUP(Reels!F27,'Stakes And Prizes'!$D$35:$F$49,2,0))</f>
        <v>H2</v>
      </c>
      <c r="I31" s="246">
        <f t="shared" si="1"/>
        <v>27</v>
      </c>
      <c r="J31" s="1" t="str">
        <f>IF(Reels!I27="","-",VLOOKUP(Reels!I27,'Stakes And Prizes'!$D$35:$F$49,2,0))</f>
        <v>H4</v>
      </c>
      <c r="K31" s="1" t="str">
        <f>IF(Reels!J27="","-",VLOOKUP(Reels!J27,'Stakes And Prizes'!$D$35:$F$49,2,0))</f>
        <v>H4</v>
      </c>
      <c r="L31" s="1" t="str">
        <f>IF(Reels!K27="","-",VLOOKUP(Reels!K27,'Stakes And Prizes'!$D$35:$F$49,2,0))</f>
        <v>H4</v>
      </c>
      <c r="M31" s="1" t="str">
        <f>IF(Reels!L27="","-",VLOOKUP(Reels!L27,'Stakes And Prizes'!$D$35:$F$49,2,0))</f>
        <v>L5</v>
      </c>
      <c r="N31" s="1" t="str">
        <f>IF(Reels!M27="","-",VLOOKUP(Reels!M27,'Stakes And Prizes'!$D$35:$F$49,2,0))</f>
        <v>H4</v>
      </c>
      <c r="P31" s="111" t="s">
        <v>44</v>
      </c>
      <c r="Q31" s="27"/>
    </row>
    <row r="32" spans="2:34" x14ac:dyDescent="0.2">
      <c r="B32" s="246">
        <f t="shared" si="0"/>
        <v>28</v>
      </c>
      <c r="C32" s="1" t="str">
        <f>IF(Reels!B28="","-",VLOOKUP(Reels!B28,'Stakes And Prizes'!$D$35:$F$49,2,0))</f>
        <v>H1</v>
      </c>
      <c r="D32" s="1" t="str">
        <f>IF(Reels!C28="","-",VLOOKUP(Reels!C28,'Stakes And Prizes'!$D$35:$F$49,2,0))</f>
        <v>L3</v>
      </c>
      <c r="E32" s="1" t="str">
        <f>IF(Reels!D28="","-",VLOOKUP(Reels!D28,'Stakes And Prizes'!$D$35:$F$49,2,0))</f>
        <v>L3</v>
      </c>
      <c r="F32" s="1" t="str">
        <f>IF(Reels!E28="","-",VLOOKUP(Reels!E28,'Stakes And Prizes'!$D$35:$F$49,2,0))</f>
        <v>L1</v>
      </c>
      <c r="G32" s="1" t="str">
        <f>IF(Reels!F28="","-",VLOOKUP(Reels!F28,'Stakes And Prizes'!$D$35:$F$49,2,0))</f>
        <v>L5</v>
      </c>
      <c r="I32" s="246">
        <f t="shared" si="1"/>
        <v>28</v>
      </c>
      <c r="J32" s="1" t="str">
        <f>IF(Reels!I28="","-",VLOOKUP(Reels!I28,'Stakes And Prizes'!$D$35:$F$49,2,0))</f>
        <v>L2</v>
      </c>
      <c r="K32" s="1" t="str">
        <f>IF(Reels!J28="","-",VLOOKUP(Reels!J28,'Stakes And Prizes'!$D$35:$F$49,2,0))</f>
        <v>H2</v>
      </c>
      <c r="L32" s="1" t="str">
        <f>IF(Reels!K28="","-",VLOOKUP(Reels!K28,'Stakes And Prizes'!$D$35:$F$49,2,0))</f>
        <v>L4</v>
      </c>
      <c r="M32" s="1" t="str">
        <f>IF(Reels!L28="","-",VLOOKUP(Reels!L28,'Stakes And Prizes'!$D$35:$F$49,2,0))</f>
        <v>L3</v>
      </c>
      <c r="N32" s="1" t="str">
        <f>IF(Reels!M28="","-",VLOOKUP(Reels!M28,'Stakes And Prizes'!$D$35:$F$49,2,0))</f>
        <v>L2</v>
      </c>
      <c r="Q32" s="27" t="s">
        <v>157</v>
      </c>
    </row>
    <row r="33" spans="2:21" x14ac:dyDescent="0.2">
      <c r="B33" s="246">
        <f t="shared" si="0"/>
        <v>29</v>
      </c>
      <c r="C33" s="1" t="str">
        <f>IF(Reels!B29="","-",VLOOKUP(Reels!B29,'Stakes And Prizes'!$D$35:$F$49,2,0))</f>
        <v>L5</v>
      </c>
      <c r="D33" s="1" t="str">
        <f>IF(Reels!C29="","-",VLOOKUP(Reels!C29,'Stakes And Prizes'!$D$35:$F$49,2,0))</f>
        <v>H4</v>
      </c>
      <c r="E33" s="1" t="str">
        <f>IF(Reels!D29="","-",VLOOKUP(Reels!D29,'Stakes And Prizes'!$D$35:$F$49,2,0))</f>
        <v>L3</v>
      </c>
      <c r="F33" s="1" t="str">
        <f>IF(Reels!E29="","-",VLOOKUP(Reels!E29,'Stakes And Prizes'!$D$35:$F$49,2,0))</f>
        <v>L5</v>
      </c>
      <c r="G33" s="1" t="str">
        <f>IF(Reels!F29="","-",VLOOKUP(Reels!F29,'Stakes And Prizes'!$D$35:$F$49,2,0))</f>
        <v>L5</v>
      </c>
      <c r="I33" s="246">
        <f t="shared" si="1"/>
        <v>29</v>
      </c>
      <c r="J33" s="1" t="str">
        <f>IF(Reels!I29="","-",VLOOKUP(Reels!I29,'Stakes And Prizes'!$D$35:$F$49,2,0))</f>
        <v>L3</v>
      </c>
      <c r="K33" s="1" t="str">
        <f>IF(Reels!J29="","-",VLOOKUP(Reels!J29,'Stakes And Prizes'!$D$35:$F$49,2,0))</f>
        <v>L1</v>
      </c>
      <c r="L33" s="1" t="str">
        <f>IF(Reels!K29="","-",VLOOKUP(Reels!K29,'Stakes And Prizes'!$D$35:$F$49,2,0))</f>
        <v>H2</v>
      </c>
      <c r="M33" s="1" t="str">
        <f>IF(Reels!L29="","-",VLOOKUP(Reels!L29,'Stakes And Prizes'!$D$35:$F$49,2,0))</f>
        <v>L4</v>
      </c>
      <c r="N33" s="1" t="str">
        <f>IF(Reels!M29="","-",VLOOKUP(Reels!M29,'Stakes And Prizes'!$D$35:$F$49,2,0))</f>
        <v>L3</v>
      </c>
      <c r="Q33" s="168" t="s">
        <v>158</v>
      </c>
      <c r="R33" s="169"/>
      <c r="S33" s="169"/>
      <c r="T33" s="169"/>
    </row>
    <row r="34" spans="2:21" x14ac:dyDescent="0.2">
      <c r="B34" s="246">
        <f t="shared" si="0"/>
        <v>30</v>
      </c>
      <c r="C34" s="1" t="str">
        <f>IF(Reels!B30="","-",VLOOKUP(Reels!B30,'Stakes And Prizes'!$D$35:$F$49,2,0))</f>
        <v>H1</v>
      </c>
      <c r="D34" s="1" t="str">
        <f>IF(Reels!C30="","-",VLOOKUP(Reels!C30,'Stakes And Prizes'!$D$35:$F$49,2,0))</f>
        <v>L5</v>
      </c>
      <c r="E34" s="1" t="str">
        <f>IF(Reels!D30="","-",VLOOKUP(Reels!D30,'Stakes And Prizes'!$D$35:$F$49,2,0))</f>
        <v>L2</v>
      </c>
      <c r="F34" s="1" t="str">
        <f>IF(Reels!E30="","-",VLOOKUP(Reels!E30,'Stakes And Prizes'!$D$35:$F$49,2,0))</f>
        <v>S1W</v>
      </c>
      <c r="G34" s="1" t="str">
        <f>IF(Reels!F30="","-",VLOOKUP(Reels!F30,'Stakes And Prizes'!$D$35:$F$49,2,0))</f>
        <v>H3</v>
      </c>
      <c r="I34" s="246">
        <f t="shared" si="1"/>
        <v>30</v>
      </c>
      <c r="J34" s="1" t="str">
        <f>IF(Reels!I30="","-",VLOOKUP(Reels!I30,'Stakes And Prizes'!$D$35:$F$49,2,0))</f>
        <v>L3</v>
      </c>
      <c r="K34" s="1" t="str">
        <f>IF(Reels!J30="","-",VLOOKUP(Reels!J30,'Stakes And Prizes'!$D$35:$F$49,2,0))</f>
        <v>H4</v>
      </c>
      <c r="L34" s="1" t="str">
        <f>IF(Reels!K30="","-",VLOOKUP(Reels!K30,'Stakes And Prizes'!$D$35:$F$49,2,0))</f>
        <v>L1</v>
      </c>
      <c r="M34" s="1" t="str">
        <f>IF(Reels!L30="","-",VLOOKUP(Reels!L30,'Stakes And Prizes'!$D$35:$F$49,2,0))</f>
        <v>L5</v>
      </c>
      <c r="N34" s="1" t="str">
        <f>IF(Reels!M30="","-",VLOOKUP(Reels!M30,'Stakes And Prizes'!$D$35:$F$49,2,0))</f>
        <v>H1</v>
      </c>
      <c r="Q34" s="27"/>
    </row>
    <row r="35" spans="2:21" x14ac:dyDescent="0.2">
      <c r="B35" s="246">
        <f t="shared" si="0"/>
        <v>31</v>
      </c>
      <c r="C35" s="1" t="str">
        <f>IF(Reels!B31="","-",VLOOKUP(Reels!B31,'Stakes And Prizes'!$D$35:$F$49,2,0))</f>
        <v>L4</v>
      </c>
      <c r="D35" s="1" t="str">
        <f>IF(Reels!C31="","-",VLOOKUP(Reels!C31,'Stakes And Prizes'!$D$35:$F$49,2,0))</f>
        <v>L4</v>
      </c>
      <c r="E35" s="1" t="str">
        <f>IF(Reels!D31="","-",VLOOKUP(Reels!D31,'Stakes And Prizes'!$D$35:$F$49,2,0))</f>
        <v>L5</v>
      </c>
      <c r="F35" s="1" t="str">
        <f>IF(Reels!E31="","-",VLOOKUP(Reels!E31,'Stakes And Prizes'!$D$35:$F$49,2,0))</f>
        <v>L3</v>
      </c>
      <c r="G35" s="1" t="str">
        <f>IF(Reels!F31="","-",VLOOKUP(Reels!F31,'Stakes And Prizes'!$D$35:$F$49,2,0))</f>
        <v>H4</v>
      </c>
      <c r="I35" s="246">
        <f t="shared" si="1"/>
        <v>31</v>
      </c>
      <c r="J35" s="1" t="str">
        <f>IF(Reels!I31="","-",VLOOKUP(Reels!I31,'Stakes And Prizes'!$D$35:$F$49,2,0))</f>
        <v>L5</v>
      </c>
      <c r="K35" s="1" t="str">
        <f>IF(Reels!J31="","-",VLOOKUP(Reels!J31,'Stakes And Prizes'!$D$35:$F$49,2,0))</f>
        <v>H2</v>
      </c>
      <c r="L35" s="1" t="str">
        <f>IF(Reels!K31="","-",VLOOKUP(Reels!K31,'Stakes And Prizes'!$D$35:$F$49,2,0))</f>
        <v>L3</v>
      </c>
      <c r="M35" s="1" t="str">
        <f>IF(Reels!L31="","-",VLOOKUP(Reels!L31,'Stakes And Prizes'!$D$35:$F$49,2,0))</f>
        <v>L3</v>
      </c>
      <c r="N35" s="1" t="str">
        <f>IF(Reels!M31="","-",VLOOKUP(Reels!M31,'Stakes And Prizes'!$D$35:$F$49,2,0))</f>
        <v>L3</v>
      </c>
      <c r="Q35" s="269">
        <f>COUNTIF(C$5:C$99,"S1W")</f>
        <v>0</v>
      </c>
      <c r="R35" s="269">
        <f t="shared" ref="R35:U35" si="3">COUNTIF(D$5:D$99,"S1W")</f>
        <v>7</v>
      </c>
      <c r="S35" s="269">
        <f t="shared" si="3"/>
        <v>5</v>
      </c>
      <c r="T35" s="269">
        <f t="shared" si="3"/>
        <v>3</v>
      </c>
      <c r="U35" s="269">
        <f t="shared" si="3"/>
        <v>0</v>
      </c>
    </row>
    <row r="36" spans="2:21" x14ac:dyDescent="0.2">
      <c r="B36" s="246">
        <f t="shared" si="0"/>
        <v>32</v>
      </c>
      <c r="C36" s="1" t="str">
        <f>IF(Reels!B32="","-",VLOOKUP(Reels!B32,'Stakes And Prizes'!$D$35:$F$49,2,0))</f>
        <v>L3</v>
      </c>
      <c r="D36" s="1" t="str">
        <f>IF(Reels!C32="","-",VLOOKUP(Reels!C32,'Stakes And Prizes'!$D$35:$F$49,2,0))</f>
        <v>L4</v>
      </c>
      <c r="E36" s="1" t="str">
        <f>IF(Reels!D32="","-",VLOOKUP(Reels!D32,'Stakes And Prizes'!$D$35:$F$49,2,0))</f>
        <v>P1</v>
      </c>
      <c r="F36" s="1" t="str">
        <f>IF(Reels!E32="","-",VLOOKUP(Reels!E32,'Stakes And Prizes'!$D$35:$F$49,2,0))</f>
        <v>L4</v>
      </c>
      <c r="G36" s="1" t="str">
        <f>IF(Reels!F32="","-",VLOOKUP(Reels!F32,'Stakes And Prizes'!$D$35:$F$49,2,0))</f>
        <v>P1</v>
      </c>
      <c r="I36" s="246">
        <f t="shared" si="1"/>
        <v>32</v>
      </c>
      <c r="J36" s="1" t="str">
        <f>IF(Reels!I32="","-",VLOOKUP(Reels!I32,'Stakes And Prizes'!$D$35:$F$49,2,0))</f>
        <v>P1</v>
      </c>
      <c r="K36" s="1" t="str">
        <f>IF(Reels!J32="","-",VLOOKUP(Reels!J32,'Stakes And Prizes'!$D$35:$F$49,2,0))</f>
        <v>H4</v>
      </c>
      <c r="L36" s="1" t="str">
        <f>IF(Reels!K32="","-",VLOOKUP(Reels!K32,'Stakes And Prizes'!$D$35:$F$49,2,0))</f>
        <v>L4</v>
      </c>
      <c r="M36" s="1" t="str">
        <f>IF(Reels!L32="","-",VLOOKUP(Reels!L32,'Stakes And Prizes'!$D$35:$F$49,2,0))</f>
        <v>L1</v>
      </c>
      <c r="N36" s="1" t="str">
        <f>IF(Reels!M32="","-",VLOOKUP(Reels!M32,'Stakes And Prizes'!$D$35:$F$49,2,0))</f>
        <v>H2</v>
      </c>
      <c r="Q36" s="271">
        <f>COUNTIF(C$5:C$133,"&lt;&gt;-")</f>
        <v>95</v>
      </c>
      <c r="R36" s="271">
        <f>COUNTIF(D$5:D$133,"&lt;&gt;-")</f>
        <v>93</v>
      </c>
      <c r="S36" s="271">
        <f>COUNTIF(E$5:E$133,"&lt;&gt;-")</f>
        <v>98</v>
      </c>
      <c r="T36" s="271">
        <f>COUNTIF(F$5:F$133,"&lt;&gt;-")</f>
        <v>85</v>
      </c>
      <c r="U36" s="271">
        <f>COUNTIF(G$5:G$133,"&lt;&gt;-")</f>
        <v>85</v>
      </c>
    </row>
    <row r="37" spans="2:21" x14ac:dyDescent="0.2">
      <c r="B37" s="246">
        <f t="shared" si="0"/>
        <v>33</v>
      </c>
      <c r="C37" s="1" t="str">
        <f>IF(Reels!B33="","-",VLOOKUP(Reels!B33,'Stakes And Prizes'!$D$35:$F$49,2,0))</f>
        <v>P1</v>
      </c>
      <c r="D37" s="1" t="str">
        <f>IF(Reels!C33="","-",VLOOKUP(Reels!C33,'Stakes And Prizes'!$D$35:$F$49,2,0))</f>
        <v>H2</v>
      </c>
      <c r="E37" s="1" t="str">
        <f>IF(Reels!D33="","-",VLOOKUP(Reels!D33,'Stakes And Prizes'!$D$35:$F$49,2,0))</f>
        <v>L1</v>
      </c>
      <c r="F37" s="1" t="str">
        <f>IF(Reels!E33="","-",VLOOKUP(Reels!E33,'Stakes And Prizes'!$D$35:$F$49,2,0))</f>
        <v>L3</v>
      </c>
      <c r="G37" s="1" t="str">
        <f>IF(Reels!F33="","-",VLOOKUP(Reels!F33,'Stakes And Prizes'!$D$35:$F$49,2,0))</f>
        <v>L3</v>
      </c>
      <c r="I37" s="246">
        <f t="shared" si="1"/>
        <v>33</v>
      </c>
      <c r="J37" s="1" t="str">
        <f>IF(Reels!I33="","-",VLOOKUP(Reels!I33,'Stakes And Prizes'!$D$35:$F$49,2,0))</f>
        <v>L4</v>
      </c>
      <c r="K37" s="1" t="str">
        <f>IF(Reels!J33="","-",VLOOKUP(Reels!J33,'Stakes And Prizes'!$D$35:$F$49,2,0))</f>
        <v>S1W</v>
      </c>
      <c r="L37" s="1" t="str">
        <f>IF(Reels!K33="","-",VLOOKUP(Reels!K33,'Stakes And Prizes'!$D$35:$F$49,2,0))</f>
        <v>H4</v>
      </c>
      <c r="M37" s="1" t="str">
        <f>IF(Reels!L33="","-",VLOOKUP(Reels!L33,'Stakes And Prizes'!$D$35:$F$49,2,0))</f>
        <v>H1</v>
      </c>
      <c r="N37" s="1" t="str">
        <f>IF(Reels!M33="","-",VLOOKUP(Reels!M33,'Stakes And Prizes'!$D$35:$F$49,2,0))</f>
        <v>P1</v>
      </c>
      <c r="R37" s="270">
        <f>R35/R36*3</f>
        <v>0.22580645161290325</v>
      </c>
      <c r="S37" s="272">
        <f>S35/S36*3</f>
        <v>0.15306122448979592</v>
      </c>
      <c r="T37" s="270">
        <f>T35/T36*3</f>
        <v>0.10588235294117647</v>
      </c>
    </row>
    <row r="38" spans="2:21" x14ac:dyDescent="0.2">
      <c r="B38" s="246">
        <f t="shared" si="0"/>
        <v>34</v>
      </c>
      <c r="C38" s="1" t="str">
        <f>IF(Reels!B34="","-",VLOOKUP(Reels!B34,'Stakes And Prizes'!$D$35:$F$49,2,0))</f>
        <v>L2</v>
      </c>
      <c r="D38" s="1" t="str">
        <f>IF(Reels!C34="","-",VLOOKUP(Reels!C34,'Stakes And Prizes'!$D$35:$F$49,2,0))</f>
        <v>S1W</v>
      </c>
      <c r="E38" s="1" t="str">
        <f>IF(Reels!D34="","-",VLOOKUP(Reels!D34,'Stakes And Prizes'!$D$35:$F$49,2,0))</f>
        <v>L4</v>
      </c>
      <c r="F38" s="1" t="str">
        <f>IF(Reels!E34="","-",VLOOKUP(Reels!E34,'Stakes And Prizes'!$D$35:$F$49,2,0))</f>
        <v>H3</v>
      </c>
      <c r="G38" s="1" t="str">
        <f>IF(Reels!F34="","-",VLOOKUP(Reels!F34,'Stakes And Prizes'!$D$35:$F$49,2,0))</f>
        <v>L5</v>
      </c>
      <c r="I38" s="246">
        <f t="shared" si="1"/>
        <v>34</v>
      </c>
      <c r="J38" s="1" t="str">
        <f>IF(Reels!I34="","-",VLOOKUP(Reels!I34,'Stakes And Prizes'!$D$35:$F$49,2,0))</f>
        <v>H4</v>
      </c>
      <c r="K38" s="1" t="str">
        <f>IF(Reels!J34="","-",VLOOKUP(Reels!J34,'Stakes And Prizes'!$D$35:$F$49,2,0))</f>
        <v>L2</v>
      </c>
      <c r="L38" s="1" t="str">
        <f>IF(Reels!K34="","-",VLOOKUP(Reels!K34,'Stakes And Prizes'!$D$35:$F$49,2,0))</f>
        <v>P1</v>
      </c>
      <c r="M38" s="1" t="str">
        <f>IF(Reels!L34="","-",VLOOKUP(Reels!L34,'Stakes And Prizes'!$D$35:$F$49,2,0))</f>
        <v>L3</v>
      </c>
      <c r="N38" s="1" t="str">
        <f>IF(Reels!M34="","-",VLOOKUP(Reels!M34,'Stakes And Prizes'!$D$35:$F$49,2,0))</f>
        <v>L5</v>
      </c>
      <c r="R38" s="273">
        <f>PRODUCT(R37:T37)</f>
        <v>3.6595283274600166E-3</v>
      </c>
    </row>
    <row r="39" spans="2:21" x14ac:dyDescent="0.2">
      <c r="B39" s="246">
        <f t="shared" si="0"/>
        <v>35</v>
      </c>
      <c r="C39" s="1" t="str">
        <f>IF(Reels!B35="","-",VLOOKUP(Reels!B35,'Stakes And Prizes'!$D$35:$F$49,2,0))</f>
        <v>L3</v>
      </c>
      <c r="D39" s="1" t="str">
        <f>IF(Reels!C35="","-",VLOOKUP(Reels!C35,'Stakes And Prizes'!$D$35:$F$49,2,0))</f>
        <v>L3</v>
      </c>
      <c r="E39" s="1" t="str">
        <f>IF(Reels!D35="","-",VLOOKUP(Reels!D35,'Stakes And Prizes'!$D$35:$F$49,2,0))</f>
        <v>L4</v>
      </c>
      <c r="F39" s="1" t="str">
        <f>IF(Reels!E35="","-",VLOOKUP(Reels!E35,'Stakes And Prizes'!$D$35:$F$49,2,0))</f>
        <v>L4</v>
      </c>
      <c r="G39" s="1" t="str">
        <f>IF(Reels!F35="","-",VLOOKUP(Reels!F35,'Stakes And Prizes'!$D$35:$F$49,2,0))</f>
        <v>H1</v>
      </c>
      <c r="I39" s="246">
        <f t="shared" si="1"/>
        <v>35</v>
      </c>
      <c r="J39" s="1" t="str">
        <f>IF(Reels!I35="","-",VLOOKUP(Reels!I35,'Stakes And Prizes'!$D$35:$F$49,2,0))</f>
        <v>H3</v>
      </c>
      <c r="K39" s="1" t="str">
        <f>IF(Reels!J35="","-",VLOOKUP(Reels!J35,'Stakes And Prizes'!$D$35:$F$49,2,0))</f>
        <v>H1</v>
      </c>
      <c r="L39" s="1" t="str">
        <f>IF(Reels!K35="","-",VLOOKUP(Reels!K35,'Stakes And Prizes'!$D$35:$F$49,2,0))</f>
        <v>L5</v>
      </c>
      <c r="M39" s="1" t="str">
        <f>IF(Reels!L35="","-",VLOOKUP(Reels!L35,'Stakes And Prizes'!$D$35:$F$49,2,0))</f>
        <v>L1</v>
      </c>
      <c r="N39" s="1" t="str">
        <f>IF(Reels!M35="","-",VLOOKUP(Reels!M35,'Stakes And Prizes'!$D$35:$F$49,2,0))</f>
        <v>L2</v>
      </c>
      <c r="R39" s="274">
        <f>1/R38</f>
        <v>273.25925925925924</v>
      </c>
    </row>
    <row r="40" spans="2:21" x14ac:dyDescent="0.2">
      <c r="B40" s="246">
        <f t="shared" si="0"/>
        <v>36</v>
      </c>
      <c r="C40" s="1" t="str">
        <f>IF(Reels!B36="","-",VLOOKUP(Reels!B36,'Stakes And Prizes'!$D$35:$F$49,2,0))</f>
        <v>L3</v>
      </c>
      <c r="D40" s="1" t="str">
        <f>IF(Reels!C36="","-",VLOOKUP(Reels!C36,'Stakes And Prizes'!$D$35:$F$49,2,0))</f>
        <v>L5</v>
      </c>
      <c r="E40" s="1" t="str">
        <f>IF(Reels!D36="","-",VLOOKUP(Reels!D36,'Stakes And Prizes'!$D$35:$F$49,2,0))</f>
        <v>L4</v>
      </c>
      <c r="F40" s="1" t="str">
        <f>IF(Reels!E36="","-",VLOOKUP(Reels!E36,'Stakes And Prizes'!$D$35:$F$49,2,0))</f>
        <v>L3</v>
      </c>
      <c r="G40" s="1" t="str">
        <f>IF(Reels!F36="","-",VLOOKUP(Reels!F36,'Stakes And Prizes'!$D$35:$F$49,2,0))</f>
        <v>L3</v>
      </c>
      <c r="I40" s="246">
        <f t="shared" si="1"/>
        <v>36</v>
      </c>
      <c r="J40" s="1" t="str">
        <f>IF(Reels!I36="","-",VLOOKUP(Reels!I36,'Stakes And Prizes'!$D$35:$F$49,2,0))</f>
        <v>L3</v>
      </c>
      <c r="K40" s="1" t="str">
        <f>IF(Reels!J36="","-",VLOOKUP(Reels!J36,'Stakes And Prizes'!$D$35:$F$49,2,0))</f>
        <v>H2</v>
      </c>
      <c r="L40" s="1" t="str">
        <f>IF(Reels!K36="","-",VLOOKUP(Reels!K36,'Stakes And Prizes'!$D$35:$F$49,2,0))</f>
        <v>L2</v>
      </c>
      <c r="M40" s="1" t="str">
        <f>IF(Reels!L36="","-",VLOOKUP(Reels!L36,'Stakes And Prizes'!$D$35:$F$49,2,0))</f>
        <v>L5</v>
      </c>
      <c r="N40" s="1" t="str">
        <f>IF(Reels!M36="","-",VLOOKUP(Reels!M36,'Stakes And Prizes'!$D$35:$F$49,2,0))</f>
        <v>H3</v>
      </c>
    </row>
    <row r="41" spans="2:21" x14ac:dyDescent="0.2">
      <c r="B41" s="246">
        <f t="shared" si="0"/>
        <v>37</v>
      </c>
      <c r="C41" s="1" t="str">
        <f>IF(Reels!B37="","-",VLOOKUP(Reels!B37,'Stakes And Prizes'!$D$35:$F$49,2,0))</f>
        <v>H3</v>
      </c>
      <c r="D41" s="1" t="str">
        <f>IF(Reels!C37="","-",VLOOKUP(Reels!C37,'Stakes And Prizes'!$D$35:$F$49,2,0))</f>
        <v>L4</v>
      </c>
      <c r="E41" s="1" t="str">
        <f>IF(Reels!D37="","-",VLOOKUP(Reels!D37,'Stakes And Prizes'!$D$35:$F$49,2,0))</f>
        <v>H3</v>
      </c>
      <c r="F41" s="1" t="str">
        <f>IF(Reels!E37="","-",VLOOKUP(Reels!E37,'Stakes And Prizes'!$D$35:$F$49,2,0))</f>
        <v>L5</v>
      </c>
      <c r="G41" s="1" t="str">
        <f>IF(Reels!F37="","-",VLOOKUP(Reels!F37,'Stakes And Prizes'!$D$35:$F$49,2,0))</f>
        <v>L5</v>
      </c>
      <c r="I41" s="246">
        <f t="shared" si="1"/>
        <v>37</v>
      </c>
      <c r="J41" s="1" t="str">
        <f>IF(Reels!I37="","-",VLOOKUP(Reels!I37,'Stakes And Prizes'!$D$35:$F$49,2,0))</f>
        <v>H2</v>
      </c>
      <c r="K41" s="1" t="str">
        <f>IF(Reels!J37="","-",VLOOKUP(Reels!J37,'Stakes And Prizes'!$D$35:$F$49,2,0))</f>
        <v>L4</v>
      </c>
      <c r="L41" s="1" t="str">
        <f>IF(Reels!K37="","-",VLOOKUP(Reels!K37,'Stakes And Prizes'!$D$35:$F$49,2,0))</f>
        <v>L2</v>
      </c>
      <c r="M41" s="1" t="str">
        <f>IF(Reels!L37="","-",VLOOKUP(Reels!L37,'Stakes And Prizes'!$D$35:$F$49,2,0))</f>
        <v>L1</v>
      </c>
      <c r="N41" s="1" t="str">
        <f>IF(Reels!M37="","-",VLOOKUP(Reels!M37,'Stakes And Prizes'!$D$35:$F$49,2,0))</f>
        <v>P1</v>
      </c>
    </row>
    <row r="42" spans="2:21" x14ac:dyDescent="0.2">
      <c r="B42" s="246">
        <f t="shared" si="0"/>
        <v>38</v>
      </c>
      <c r="C42" s="1" t="str">
        <f>IF(Reels!B38="","-",VLOOKUP(Reels!B38,'Stakes And Prizes'!$D$35:$F$49,2,0))</f>
        <v>L3</v>
      </c>
      <c r="D42" s="1" t="str">
        <f>IF(Reels!C38="","-",VLOOKUP(Reels!C38,'Stakes And Prizes'!$D$35:$F$49,2,0))</f>
        <v>L2</v>
      </c>
      <c r="E42" s="1" t="str">
        <f>IF(Reels!D38="","-",VLOOKUP(Reels!D38,'Stakes And Prizes'!$D$35:$F$49,2,0))</f>
        <v>L3</v>
      </c>
      <c r="F42" s="1" t="str">
        <f>IF(Reels!E38="","-",VLOOKUP(Reels!E38,'Stakes And Prizes'!$D$35:$F$49,2,0))</f>
        <v>H4</v>
      </c>
      <c r="G42" s="1" t="str">
        <f>IF(Reels!F38="","-",VLOOKUP(Reels!F38,'Stakes And Prizes'!$D$35:$F$49,2,0))</f>
        <v>L4</v>
      </c>
      <c r="I42" s="246">
        <f t="shared" si="1"/>
        <v>38</v>
      </c>
      <c r="J42" s="1" t="str">
        <f>IF(Reels!I38="","-",VLOOKUP(Reels!I38,'Stakes And Prizes'!$D$35:$F$49,2,0))</f>
        <v>P1</v>
      </c>
      <c r="K42" s="1" t="str">
        <f>IF(Reels!J38="","-",VLOOKUP(Reels!J38,'Stakes And Prizes'!$D$35:$F$49,2,0))</f>
        <v>L4</v>
      </c>
      <c r="L42" s="1" t="str">
        <f>IF(Reels!K38="","-",VLOOKUP(Reels!K38,'Stakes And Prizes'!$D$35:$F$49,2,0))</f>
        <v>H3</v>
      </c>
      <c r="M42" s="1" t="str">
        <f>IF(Reels!L38="","-",VLOOKUP(Reels!L38,'Stakes And Prizes'!$D$35:$F$49,2,0))</f>
        <v>L4</v>
      </c>
      <c r="N42" s="1" t="str">
        <f>IF(Reels!M38="","-",VLOOKUP(Reels!M38,'Stakes And Prizes'!$D$35:$F$49,2,0))</f>
        <v>L3</v>
      </c>
      <c r="Q42" s="269">
        <f>COUNTIF(J$5:J$99,"S1W")</f>
        <v>0</v>
      </c>
      <c r="R42" s="269">
        <f t="shared" ref="R42:U42" si="4">COUNTIF(K$5:K$99,"S1W")</f>
        <v>6</v>
      </c>
      <c r="S42" s="269">
        <f t="shared" si="4"/>
        <v>3</v>
      </c>
      <c r="T42" s="269">
        <f t="shared" si="4"/>
        <v>3</v>
      </c>
      <c r="U42" s="269">
        <f t="shared" si="4"/>
        <v>0</v>
      </c>
    </row>
    <row r="43" spans="2:21" x14ac:dyDescent="0.2">
      <c r="B43" s="246">
        <f t="shared" si="0"/>
        <v>39</v>
      </c>
      <c r="C43" s="1" t="str">
        <f>IF(Reels!B39="","-",VLOOKUP(Reels!B39,'Stakes And Prizes'!$D$35:$F$49,2,0))</f>
        <v>L4</v>
      </c>
      <c r="D43" s="1" t="str">
        <f>IF(Reels!C39="","-",VLOOKUP(Reels!C39,'Stakes And Prizes'!$D$35:$F$49,2,0))</f>
        <v>L4</v>
      </c>
      <c r="E43" s="1" t="str">
        <f>IF(Reels!D39="","-",VLOOKUP(Reels!D39,'Stakes And Prizes'!$D$35:$F$49,2,0))</f>
        <v>L3</v>
      </c>
      <c r="F43" s="1" t="str">
        <f>IF(Reels!E39="","-",VLOOKUP(Reels!E39,'Stakes And Prizes'!$D$35:$F$49,2,0))</f>
        <v>L4</v>
      </c>
      <c r="G43" s="1" t="str">
        <f>IF(Reels!F39="","-",VLOOKUP(Reels!F39,'Stakes And Prizes'!$D$35:$F$49,2,0))</f>
        <v>H2</v>
      </c>
      <c r="I43" s="246">
        <f t="shared" si="1"/>
        <v>39</v>
      </c>
      <c r="J43" s="1" t="str">
        <f>IF(Reels!I39="","-",VLOOKUP(Reels!I39,'Stakes And Prizes'!$D$35:$F$49,2,0))</f>
        <v>H1</v>
      </c>
      <c r="K43" s="1" t="str">
        <f>IF(Reels!J39="","-",VLOOKUP(Reels!J39,'Stakes And Prizes'!$D$35:$F$49,2,0))</f>
        <v>L3</v>
      </c>
      <c r="L43" s="1" t="str">
        <f>IF(Reels!K39="","-",VLOOKUP(Reels!K39,'Stakes And Prizes'!$D$35:$F$49,2,0))</f>
        <v>L4</v>
      </c>
      <c r="M43" s="1" t="str">
        <f>IF(Reels!L39="","-",VLOOKUP(Reels!L39,'Stakes And Prizes'!$D$35:$F$49,2,0))</f>
        <v>L1</v>
      </c>
      <c r="N43" s="1" t="str">
        <f>IF(Reels!M39="","-",VLOOKUP(Reels!M39,'Stakes And Prizes'!$D$35:$F$49,2,0))</f>
        <v>H1</v>
      </c>
      <c r="Q43" s="271">
        <f>COUNTIF(J$5:J$133,"&lt;&gt;-")</f>
        <v>94</v>
      </c>
      <c r="R43" s="271">
        <f t="shared" ref="R43:U43" si="5">COUNTIF(K$5:K$133,"&lt;&gt;-")</f>
        <v>97</v>
      </c>
      <c r="S43" s="271">
        <f t="shared" si="5"/>
        <v>99</v>
      </c>
      <c r="T43" s="271">
        <f t="shared" si="5"/>
        <v>88</v>
      </c>
      <c r="U43" s="271">
        <f t="shared" si="5"/>
        <v>90</v>
      </c>
    </row>
    <row r="44" spans="2:21" x14ac:dyDescent="0.2">
      <c r="B44" s="246">
        <f t="shared" si="0"/>
        <v>40</v>
      </c>
      <c r="C44" s="1" t="str">
        <f>IF(Reels!B40="","-",VLOOKUP(Reels!B40,'Stakes And Prizes'!$D$35:$F$49,2,0))</f>
        <v>L1</v>
      </c>
      <c r="D44" s="1" t="str">
        <f>IF(Reels!C40="","-",VLOOKUP(Reels!C40,'Stakes And Prizes'!$D$35:$F$49,2,0))</f>
        <v>L1</v>
      </c>
      <c r="E44" s="1" t="str">
        <f>IF(Reels!D40="","-",VLOOKUP(Reels!D40,'Stakes And Prizes'!$D$35:$F$49,2,0))</f>
        <v>L2</v>
      </c>
      <c r="F44" s="1" t="str">
        <f>IF(Reels!E40="","-",VLOOKUP(Reels!E40,'Stakes And Prizes'!$D$35:$F$49,2,0))</f>
        <v>H3</v>
      </c>
      <c r="G44" s="1" t="str">
        <f>IF(Reels!F40="","-",VLOOKUP(Reels!F40,'Stakes And Prizes'!$D$35:$F$49,2,0))</f>
        <v>P1</v>
      </c>
      <c r="I44" s="246">
        <f t="shared" si="1"/>
        <v>40</v>
      </c>
      <c r="J44" s="1" t="str">
        <f>IF(Reels!I40="","-",VLOOKUP(Reels!I40,'Stakes And Prizes'!$D$35:$F$49,2,0))</f>
        <v>L5</v>
      </c>
      <c r="K44" s="1" t="str">
        <f>IF(Reels!J40="","-",VLOOKUP(Reels!J40,'Stakes And Prizes'!$D$35:$F$49,2,0))</f>
        <v>L3</v>
      </c>
      <c r="L44" s="1" t="str">
        <f>IF(Reels!K40="","-",VLOOKUP(Reels!K40,'Stakes And Prizes'!$D$35:$F$49,2,0))</f>
        <v>L1</v>
      </c>
      <c r="M44" s="1" t="str">
        <f>IF(Reels!L40="","-",VLOOKUP(Reels!L40,'Stakes And Prizes'!$D$35:$F$49,2,0))</f>
        <v>L1</v>
      </c>
      <c r="N44" s="1" t="str">
        <f>IF(Reels!M40="","-",VLOOKUP(Reels!M40,'Stakes And Prizes'!$D$35:$F$49,2,0))</f>
        <v>L4</v>
      </c>
      <c r="R44" s="270">
        <f>R42/R43*3</f>
        <v>0.18556701030927836</v>
      </c>
      <c r="S44" s="272">
        <f>S42/S43*3</f>
        <v>9.0909090909090912E-2</v>
      </c>
      <c r="T44" s="270">
        <f>T42/T43*3</f>
        <v>0.10227272727272727</v>
      </c>
    </row>
    <row r="45" spans="2:21" x14ac:dyDescent="0.2">
      <c r="B45" s="246">
        <f t="shared" si="0"/>
        <v>41</v>
      </c>
      <c r="C45" s="1" t="str">
        <f>IF(Reels!B41="","-",VLOOKUP(Reels!B41,'Stakes And Prizes'!$D$35:$F$49,2,0))</f>
        <v>L1</v>
      </c>
      <c r="D45" s="1" t="str">
        <f>IF(Reels!C41="","-",VLOOKUP(Reels!C41,'Stakes And Prizes'!$D$35:$F$49,2,0))</f>
        <v>H4</v>
      </c>
      <c r="E45" s="1" t="str">
        <f>IF(Reels!D41="","-",VLOOKUP(Reels!D41,'Stakes And Prizes'!$D$35:$F$49,2,0))</f>
        <v>L5</v>
      </c>
      <c r="F45" s="1" t="str">
        <f>IF(Reels!E41="","-",VLOOKUP(Reels!E41,'Stakes And Prizes'!$D$35:$F$49,2,0))</f>
        <v>L1</v>
      </c>
      <c r="G45" s="1" t="str">
        <f>IF(Reels!F41="","-",VLOOKUP(Reels!F41,'Stakes And Prizes'!$D$35:$F$49,2,0))</f>
        <v>L4</v>
      </c>
      <c r="I45" s="246">
        <f t="shared" si="1"/>
        <v>41</v>
      </c>
      <c r="J45" s="1" t="str">
        <f>IF(Reels!I41="","-",VLOOKUP(Reels!I41,'Stakes And Prizes'!$D$35:$F$49,2,0))</f>
        <v>L3</v>
      </c>
      <c r="K45" s="1" t="str">
        <f>IF(Reels!J41="","-",VLOOKUP(Reels!J41,'Stakes And Prizes'!$D$35:$F$49,2,0))</f>
        <v>L2</v>
      </c>
      <c r="L45" s="1" t="str">
        <f>IF(Reels!K41="","-",VLOOKUP(Reels!K41,'Stakes And Prizes'!$D$35:$F$49,2,0))</f>
        <v>L3</v>
      </c>
      <c r="M45" s="1" t="str">
        <f>IF(Reels!L41="","-",VLOOKUP(Reels!L41,'Stakes And Prizes'!$D$35:$F$49,2,0))</f>
        <v>L2</v>
      </c>
      <c r="N45" s="1" t="str">
        <f>IF(Reels!M41="","-",VLOOKUP(Reels!M41,'Stakes And Prizes'!$D$35:$F$49,2,0))</f>
        <v>H4</v>
      </c>
      <c r="R45" s="273">
        <f>PRODUCT(R44:T44)</f>
        <v>1.725313112379654E-3</v>
      </c>
    </row>
    <row r="46" spans="2:21" x14ac:dyDescent="0.2">
      <c r="B46" s="246">
        <f t="shared" si="0"/>
        <v>42</v>
      </c>
      <c r="C46" s="1" t="str">
        <f>IF(Reels!B42="","-",VLOOKUP(Reels!B42,'Stakes And Prizes'!$D$35:$F$49,2,0))</f>
        <v>H1</v>
      </c>
      <c r="D46" s="1" t="str">
        <f>IF(Reels!C42="","-",VLOOKUP(Reels!C42,'Stakes And Prizes'!$D$35:$F$49,2,0))</f>
        <v>L4</v>
      </c>
      <c r="E46" s="1" t="str">
        <f>IF(Reels!D42="","-",VLOOKUP(Reels!D42,'Stakes And Prizes'!$D$35:$F$49,2,0))</f>
        <v>S1W</v>
      </c>
      <c r="F46" s="1" t="str">
        <f>IF(Reels!E42="","-",VLOOKUP(Reels!E42,'Stakes And Prizes'!$D$35:$F$49,2,0))</f>
        <v>H1</v>
      </c>
      <c r="G46" s="1" t="str">
        <f>IF(Reels!F42="","-",VLOOKUP(Reels!F42,'Stakes And Prizes'!$D$35:$F$49,2,0))</f>
        <v>L5</v>
      </c>
      <c r="I46" s="246">
        <f t="shared" si="1"/>
        <v>42</v>
      </c>
      <c r="J46" s="1" t="str">
        <f>IF(Reels!I42="","-",VLOOKUP(Reels!I42,'Stakes And Prizes'!$D$35:$F$49,2,0))</f>
        <v>P1</v>
      </c>
      <c r="K46" s="1" t="str">
        <f>IF(Reels!J42="","-",VLOOKUP(Reels!J42,'Stakes And Prizes'!$D$35:$F$49,2,0))</f>
        <v>L2</v>
      </c>
      <c r="L46" s="1" t="str">
        <f>IF(Reels!K42="","-",VLOOKUP(Reels!K42,'Stakes And Prizes'!$D$35:$F$49,2,0))</f>
        <v>S1W</v>
      </c>
      <c r="M46" s="1" t="str">
        <f>IF(Reels!L42="","-",VLOOKUP(Reels!L42,'Stakes And Prizes'!$D$35:$F$49,2,0))</f>
        <v>L5</v>
      </c>
      <c r="N46" s="1" t="str">
        <f>IF(Reels!M42="","-",VLOOKUP(Reels!M42,'Stakes And Prizes'!$D$35:$F$49,2,0))</f>
        <v>L1</v>
      </c>
      <c r="R46" s="274">
        <f>1/R45</f>
        <v>579.60493827160496</v>
      </c>
    </row>
    <row r="47" spans="2:21" x14ac:dyDescent="0.2">
      <c r="B47" s="246">
        <f t="shared" si="0"/>
        <v>43</v>
      </c>
      <c r="C47" s="1" t="str">
        <f>IF(Reels!B43="","-",VLOOKUP(Reels!B43,'Stakes And Prizes'!$D$35:$F$49,2,0))</f>
        <v>L2</v>
      </c>
      <c r="D47" s="1" t="str">
        <f>IF(Reels!C43="","-",VLOOKUP(Reels!C43,'Stakes And Prizes'!$D$35:$F$49,2,0))</f>
        <v>L2</v>
      </c>
      <c r="E47" s="1" t="str">
        <f>IF(Reels!D43="","-",VLOOKUP(Reels!D43,'Stakes And Prizes'!$D$35:$F$49,2,0))</f>
        <v>H1</v>
      </c>
      <c r="F47" s="1" t="str">
        <f>IF(Reels!E43="","-",VLOOKUP(Reels!E43,'Stakes And Prizes'!$D$35:$F$49,2,0))</f>
        <v>L3</v>
      </c>
      <c r="G47" s="1" t="str">
        <f>IF(Reels!F43="","-",VLOOKUP(Reels!F43,'Stakes And Prizes'!$D$35:$F$49,2,0))</f>
        <v>L3</v>
      </c>
      <c r="I47" s="246">
        <f t="shared" si="1"/>
        <v>43</v>
      </c>
      <c r="J47" s="1" t="str">
        <f>IF(Reels!I43="","-",VLOOKUP(Reels!I43,'Stakes And Prizes'!$D$35:$F$49,2,0))</f>
        <v>H3</v>
      </c>
      <c r="K47" s="1" t="str">
        <f>IF(Reels!J43="","-",VLOOKUP(Reels!J43,'Stakes And Prizes'!$D$35:$F$49,2,0))</f>
        <v>L4</v>
      </c>
      <c r="L47" s="1" t="str">
        <f>IF(Reels!K43="","-",VLOOKUP(Reels!K43,'Stakes And Prizes'!$D$35:$F$49,2,0))</f>
        <v>L1</v>
      </c>
      <c r="M47" s="1" t="str">
        <f>IF(Reels!L43="","-",VLOOKUP(Reels!L43,'Stakes And Prizes'!$D$35:$F$49,2,0))</f>
        <v>L3</v>
      </c>
      <c r="N47" s="1" t="str">
        <f>IF(Reels!M43="","-",VLOOKUP(Reels!M43,'Stakes And Prizes'!$D$35:$F$49,2,0))</f>
        <v>L1</v>
      </c>
    </row>
    <row r="48" spans="2:21" x14ac:dyDescent="0.2">
      <c r="B48" s="246">
        <f t="shared" si="0"/>
        <v>44</v>
      </c>
      <c r="C48" s="1" t="str">
        <f>IF(Reels!B44="","-",VLOOKUP(Reels!B44,'Stakes And Prizes'!$D$35:$F$49,2,0))</f>
        <v>H4</v>
      </c>
      <c r="D48" s="1" t="str">
        <f>IF(Reels!C44="","-",VLOOKUP(Reels!C44,'Stakes And Prizes'!$D$35:$F$49,2,0))</f>
        <v>L2</v>
      </c>
      <c r="E48" s="1" t="str">
        <f>IF(Reels!D44="","-",VLOOKUP(Reels!D44,'Stakes And Prizes'!$D$35:$F$49,2,0))</f>
        <v>L3</v>
      </c>
      <c r="F48" s="1" t="str">
        <f>IF(Reels!E44="","-",VLOOKUP(Reels!E44,'Stakes And Prizes'!$D$35:$F$49,2,0))</f>
        <v>L1</v>
      </c>
      <c r="G48" s="1" t="str">
        <f>IF(Reels!F44="","-",VLOOKUP(Reels!F44,'Stakes And Prizes'!$D$35:$F$49,2,0))</f>
        <v>L2</v>
      </c>
      <c r="I48" s="246">
        <f t="shared" si="1"/>
        <v>44</v>
      </c>
      <c r="J48" s="1" t="str">
        <f>IF(Reels!I44="","-",VLOOKUP(Reels!I44,'Stakes And Prizes'!$D$35:$F$49,2,0))</f>
        <v>L2</v>
      </c>
      <c r="K48" s="1" t="str">
        <f>IF(Reels!J44="","-",VLOOKUP(Reels!J44,'Stakes And Prizes'!$D$35:$F$49,2,0))</f>
        <v>L4</v>
      </c>
      <c r="L48" s="1" t="str">
        <f>IF(Reels!K44="","-",VLOOKUP(Reels!K44,'Stakes And Prizes'!$D$35:$F$49,2,0))</f>
        <v>H4</v>
      </c>
      <c r="M48" s="1" t="str">
        <f>IF(Reels!L44="","-",VLOOKUP(Reels!L44,'Stakes And Prizes'!$D$35:$F$49,2,0))</f>
        <v>S1W</v>
      </c>
      <c r="N48" s="1" t="str">
        <f>IF(Reels!M44="","-",VLOOKUP(Reels!M44,'Stakes And Prizes'!$D$35:$F$49,2,0))</f>
        <v>L1</v>
      </c>
      <c r="R48" s="2">
        <f>S7*R38+S8*R45</f>
        <v>2.5570256548642098E-3</v>
      </c>
    </row>
    <row r="49" spans="2:18" x14ac:dyDescent="0.2">
      <c r="B49" s="246">
        <f t="shared" si="0"/>
        <v>45</v>
      </c>
      <c r="C49" s="1" t="str">
        <f>IF(Reels!B45="","-",VLOOKUP(Reels!B45,'Stakes And Prizes'!$D$35:$F$49,2,0))</f>
        <v>L5</v>
      </c>
      <c r="D49" s="1" t="str">
        <f>IF(Reels!C45="","-",VLOOKUP(Reels!C45,'Stakes And Prizes'!$D$35:$F$49,2,0))</f>
        <v>H3</v>
      </c>
      <c r="E49" s="1" t="str">
        <f>IF(Reels!D45="","-",VLOOKUP(Reels!D45,'Stakes And Prizes'!$D$35:$F$49,2,0))</f>
        <v>L3</v>
      </c>
      <c r="F49" s="1" t="str">
        <f>IF(Reels!E45="","-",VLOOKUP(Reels!E45,'Stakes And Prizes'!$D$35:$F$49,2,0))</f>
        <v>L3</v>
      </c>
      <c r="G49" s="1" t="str">
        <f>IF(Reels!F45="","-",VLOOKUP(Reels!F45,'Stakes And Prizes'!$D$35:$F$49,2,0))</f>
        <v>H2</v>
      </c>
      <c r="I49" s="246">
        <f t="shared" si="1"/>
        <v>45</v>
      </c>
      <c r="J49" s="1" t="str">
        <f>IF(Reels!I45="","-",VLOOKUP(Reels!I45,'Stakes And Prizes'!$D$35:$F$49,2,0))</f>
        <v>L2</v>
      </c>
      <c r="K49" s="1" t="str">
        <f>IF(Reels!J45="","-",VLOOKUP(Reels!J45,'Stakes And Prizes'!$D$35:$F$49,2,0))</f>
        <v>C1</v>
      </c>
      <c r="L49" s="1" t="str">
        <f>IF(Reels!K45="","-",VLOOKUP(Reels!K45,'Stakes And Prizes'!$D$35:$F$49,2,0))</f>
        <v>L3</v>
      </c>
      <c r="M49" s="1" t="str">
        <f>IF(Reels!L45="","-",VLOOKUP(Reels!L45,'Stakes And Prizes'!$D$35:$F$49,2,0))</f>
        <v>L4</v>
      </c>
      <c r="N49" s="1" t="str">
        <f>IF(Reels!M45="","-",VLOOKUP(Reels!M45,'Stakes And Prizes'!$D$35:$F$49,2,0))</f>
        <v>C1</v>
      </c>
      <c r="Q49" s="112" t="s">
        <v>556</v>
      </c>
      <c r="R49" s="274">
        <f>1/R48</f>
        <v>391.07937696976478</v>
      </c>
    </row>
    <row r="50" spans="2:18" x14ac:dyDescent="0.2">
      <c r="B50" s="246">
        <f t="shared" si="0"/>
        <v>46</v>
      </c>
      <c r="C50" s="1" t="str">
        <f>IF(Reels!B46="","-",VLOOKUP(Reels!B46,'Stakes And Prizes'!$D$35:$F$49,2,0))</f>
        <v>L4</v>
      </c>
      <c r="D50" s="1" t="str">
        <f>IF(Reels!C46="","-",VLOOKUP(Reels!C46,'Stakes And Prizes'!$D$35:$F$49,2,0))</f>
        <v>H3</v>
      </c>
      <c r="E50" s="1" t="str">
        <f>IF(Reels!D46="","-",VLOOKUP(Reels!D46,'Stakes And Prizes'!$D$35:$F$49,2,0))</f>
        <v>P1</v>
      </c>
      <c r="F50" s="1" t="str">
        <f>IF(Reels!E46="","-",VLOOKUP(Reels!E46,'Stakes And Prizes'!$D$35:$F$49,2,0))</f>
        <v>C1</v>
      </c>
      <c r="G50" s="1" t="str">
        <f>IF(Reels!F46="","-",VLOOKUP(Reels!F46,'Stakes And Prizes'!$D$35:$F$49,2,0))</f>
        <v>P1</v>
      </c>
      <c r="I50" s="246">
        <f t="shared" si="1"/>
        <v>46</v>
      </c>
      <c r="J50" s="1" t="str">
        <f>IF(Reels!I46="","-",VLOOKUP(Reels!I46,'Stakes And Prizes'!$D$35:$F$49,2,0))</f>
        <v>L2</v>
      </c>
      <c r="K50" s="1" t="str">
        <f>IF(Reels!J46="","-",VLOOKUP(Reels!J46,'Stakes And Prizes'!$D$35:$F$49,2,0))</f>
        <v>L1</v>
      </c>
      <c r="L50" s="1" t="str">
        <f>IF(Reels!K46="","-",VLOOKUP(Reels!K46,'Stakes And Prizes'!$D$35:$F$49,2,0))</f>
        <v>L4</v>
      </c>
      <c r="M50" s="1" t="str">
        <f>IF(Reels!L46="","-",VLOOKUP(Reels!L46,'Stakes And Prizes'!$D$35:$F$49,2,0))</f>
        <v>L1</v>
      </c>
      <c r="N50" s="1" t="str">
        <f>IF(Reels!M46="","-",VLOOKUP(Reels!M46,'Stakes And Prizes'!$D$35:$F$49,2,0))</f>
        <v>L1</v>
      </c>
    </row>
    <row r="51" spans="2:18" x14ac:dyDescent="0.2">
      <c r="B51" s="246">
        <f t="shared" si="0"/>
        <v>47</v>
      </c>
      <c r="C51" s="1" t="str">
        <f>IF(Reels!B47="","-",VLOOKUP(Reels!B47,'Stakes And Prizes'!$D$35:$F$49,2,0))</f>
        <v>L1</v>
      </c>
      <c r="D51" s="1" t="str">
        <f>IF(Reels!C47="","-",VLOOKUP(Reels!C47,'Stakes And Prizes'!$D$35:$F$49,2,0))</f>
        <v>L5</v>
      </c>
      <c r="E51" s="1" t="str">
        <f>IF(Reels!D47="","-",VLOOKUP(Reels!D47,'Stakes And Prizes'!$D$35:$F$49,2,0))</f>
        <v>H1</v>
      </c>
      <c r="F51" s="1" t="str">
        <f>IF(Reels!E47="","-",VLOOKUP(Reels!E47,'Stakes And Prizes'!$D$35:$F$49,2,0))</f>
        <v>H2</v>
      </c>
      <c r="G51" s="1" t="str">
        <f>IF(Reels!F47="","-",VLOOKUP(Reels!F47,'Stakes And Prizes'!$D$35:$F$49,2,0))</f>
        <v>L4</v>
      </c>
      <c r="I51" s="246">
        <f t="shared" si="1"/>
        <v>47</v>
      </c>
      <c r="J51" s="1" t="str">
        <f>IF(Reels!I47="","-",VLOOKUP(Reels!I47,'Stakes And Prizes'!$D$35:$F$49,2,0))</f>
        <v>L1</v>
      </c>
      <c r="K51" s="1" t="str">
        <f>IF(Reels!J47="","-",VLOOKUP(Reels!J47,'Stakes And Prizes'!$D$35:$F$49,2,0))</f>
        <v>L1</v>
      </c>
      <c r="L51" s="1" t="str">
        <f>IF(Reels!K47="","-",VLOOKUP(Reels!K47,'Stakes And Prizes'!$D$35:$F$49,2,0))</f>
        <v>L3</v>
      </c>
      <c r="M51" s="1" t="str">
        <f>IF(Reels!L47="","-",VLOOKUP(Reels!L47,'Stakes And Prizes'!$D$35:$F$49,2,0))</f>
        <v>H1</v>
      </c>
      <c r="N51" s="1" t="str">
        <f>IF(Reels!M47="","-",VLOOKUP(Reels!M47,'Stakes And Prizes'!$D$35:$F$49,2,0))</f>
        <v>L4</v>
      </c>
    </row>
    <row r="52" spans="2:18" x14ac:dyDescent="0.2">
      <c r="B52" s="246">
        <f t="shared" si="0"/>
        <v>48</v>
      </c>
      <c r="C52" s="1" t="str">
        <f>IF(Reels!B48="","-",VLOOKUP(Reels!B48,'Stakes And Prizes'!$D$35:$F$49,2,0))</f>
        <v>L1</v>
      </c>
      <c r="D52" s="1" t="str">
        <f>IF(Reels!C48="","-",VLOOKUP(Reels!C48,'Stakes And Prizes'!$D$35:$F$49,2,0))</f>
        <v>C1</v>
      </c>
      <c r="E52" s="1" t="str">
        <f>IF(Reels!D48="","-",VLOOKUP(Reels!D48,'Stakes And Prizes'!$D$35:$F$49,2,0))</f>
        <v>L2</v>
      </c>
      <c r="F52" s="1" t="str">
        <f>IF(Reels!E48="","-",VLOOKUP(Reels!E48,'Stakes And Prizes'!$D$35:$F$49,2,0))</f>
        <v>L3</v>
      </c>
      <c r="G52" s="1" t="str">
        <f>IF(Reels!F48="","-",VLOOKUP(Reels!F48,'Stakes And Prizes'!$D$35:$F$49,2,0))</f>
        <v>L3</v>
      </c>
      <c r="I52" s="246">
        <f t="shared" si="1"/>
        <v>48</v>
      </c>
      <c r="J52" s="1" t="str">
        <f>IF(Reels!I48="","-",VLOOKUP(Reels!I48,'Stakes And Prizes'!$D$35:$F$49,2,0))</f>
        <v>H3</v>
      </c>
      <c r="K52" s="1" t="str">
        <f>IF(Reels!J48="","-",VLOOKUP(Reels!J48,'Stakes And Prizes'!$D$35:$F$49,2,0))</f>
        <v>H4</v>
      </c>
      <c r="L52" s="1" t="str">
        <f>IF(Reels!K48="","-",VLOOKUP(Reels!K48,'Stakes And Prizes'!$D$35:$F$49,2,0))</f>
        <v>H2</v>
      </c>
      <c r="M52" s="1" t="str">
        <f>IF(Reels!L48="","-",VLOOKUP(Reels!L48,'Stakes And Prizes'!$D$35:$F$49,2,0))</f>
        <v>L2</v>
      </c>
      <c r="N52" s="1" t="str">
        <f>IF(Reels!M48="","-",VLOOKUP(Reels!M48,'Stakes And Prizes'!$D$35:$F$49,2,0))</f>
        <v>L5</v>
      </c>
    </row>
    <row r="53" spans="2:18" x14ac:dyDescent="0.2">
      <c r="B53" s="246">
        <f t="shared" si="0"/>
        <v>49</v>
      </c>
      <c r="C53" s="1" t="str">
        <f>IF(Reels!B49="","-",VLOOKUP(Reels!B49,'Stakes And Prizes'!$D$35:$F$49,2,0))</f>
        <v>H4</v>
      </c>
      <c r="D53" s="1" t="str">
        <f>IF(Reels!C49="","-",VLOOKUP(Reels!C49,'Stakes And Prizes'!$D$35:$F$49,2,0))</f>
        <v>H4</v>
      </c>
      <c r="E53" s="1" t="str">
        <f>IF(Reels!D49="","-",VLOOKUP(Reels!D49,'Stakes And Prizes'!$D$35:$F$49,2,0))</f>
        <v>L4</v>
      </c>
      <c r="F53" s="1" t="str">
        <f>IF(Reels!E49="","-",VLOOKUP(Reels!E49,'Stakes And Prizes'!$D$35:$F$49,2,0))</f>
        <v>H2</v>
      </c>
      <c r="G53" s="1" t="str">
        <f>IF(Reels!F49="","-",VLOOKUP(Reels!F49,'Stakes And Prizes'!$D$35:$F$49,2,0))</f>
        <v>H3</v>
      </c>
      <c r="I53" s="246">
        <f t="shared" si="1"/>
        <v>49</v>
      </c>
      <c r="J53" s="1" t="str">
        <f>IF(Reels!I49="","-",VLOOKUP(Reels!I49,'Stakes And Prizes'!$D$35:$F$49,2,0))</f>
        <v>L1</v>
      </c>
      <c r="K53" s="1" t="str">
        <f>IF(Reels!J49="","-",VLOOKUP(Reels!J49,'Stakes And Prizes'!$D$35:$F$49,2,0))</f>
        <v>L5</v>
      </c>
      <c r="L53" s="1" t="str">
        <f>IF(Reels!K49="","-",VLOOKUP(Reels!K49,'Stakes And Prizes'!$D$35:$F$49,2,0))</f>
        <v>L2</v>
      </c>
      <c r="M53" s="1" t="str">
        <f>IF(Reels!L49="","-",VLOOKUP(Reels!L49,'Stakes And Prizes'!$D$35:$F$49,2,0))</f>
        <v>H4</v>
      </c>
      <c r="N53" s="1" t="str">
        <f>IF(Reels!M49="","-",VLOOKUP(Reels!M49,'Stakes And Prizes'!$D$35:$F$49,2,0))</f>
        <v>L2</v>
      </c>
    </row>
    <row r="54" spans="2:18" x14ac:dyDescent="0.2">
      <c r="B54" s="246">
        <f t="shared" si="0"/>
        <v>50</v>
      </c>
      <c r="C54" s="1" t="str">
        <f>IF(Reels!B50="","-",VLOOKUP(Reels!B50,'Stakes And Prizes'!$D$35:$F$49,2,0))</f>
        <v>H4</v>
      </c>
      <c r="D54" s="1" t="str">
        <f>IF(Reels!C50="","-",VLOOKUP(Reels!C50,'Stakes And Prizes'!$D$35:$F$49,2,0))</f>
        <v>L2</v>
      </c>
      <c r="E54" s="1" t="str">
        <f>IF(Reels!D50="","-",VLOOKUP(Reels!D50,'Stakes And Prizes'!$D$35:$F$49,2,0))</f>
        <v>P1</v>
      </c>
      <c r="F54" s="1" t="str">
        <f>IF(Reels!E50="","-",VLOOKUP(Reels!E50,'Stakes And Prizes'!$D$35:$F$49,2,0))</f>
        <v>L1</v>
      </c>
      <c r="G54" s="1" t="str">
        <f>IF(Reels!F50="","-",VLOOKUP(Reels!F50,'Stakes And Prizes'!$D$35:$F$49,2,0))</f>
        <v>P1</v>
      </c>
      <c r="I54" s="246">
        <f t="shared" si="1"/>
        <v>50</v>
      </c>
      <c r="J54" s="1" t="str">
        <f>IF(Reels!I50="","-",VLOOKUP(Reels!I50,'Stakes And Prizes'!$D$35:$F$49,2,0))</f>
        <v>L4</v>
      </c>
      <c r="K54" s="1" t="str">
        <f>IF(Reels!J50="","-",VLOOKUP(Reels!J50,'Stakes And Prizes'!$D$35:$F$49,2,0))</f>
        <v>L1</v>
      </c>
      <c r="L54" s="1" t="str">
        <f>IF(Reels!K50="","-",VLOOKUP(Reels!K50,'Stakes And Prizes'!$D$35:$F$49,2,0))</f>
        <v>L2</v>
      </c>
      <c r="M54" s="1" t="str">
        <f>IF(Reels!L50="","-",VLOOKUP(Reels!L50,'Stakes And Prizes'!$D$35:$F$49,2,0))</f>
        <v>L3</v>
      </c>
      <c r="N54" s="1" t="str">
        <f>IF(Reels!M50="","-",VLOOKUP(Reels!M50,'Stakes And Prizes'!$D$35:$F$49,2,0))</f>
        <v>L3</v>
      </c>
    </row>
    <row r="55" spans="2:18" x14ac:dyDescent="0.2">
      <c r="B55" s="246">
        <f t="shared" si="0"/>
        <v>51</v>
      </c>
      <c r="C55" s="1" t="str">
        <f>IF(Reels!B51="","-",VLOOKUP(Reels!B51,'Stakes And Prizes'!$D$35:$F$49,2,0))</f>
        <v>P1</v>
      </c>
      <c r="D55" s="1" t="str">
        <f>IF(Reels!C51="","-",VLOOKUP(Reels!C51,'Stakes And Prizes'!$D$35:$F$49,2,0))</f>
        <v>L3</v>
      </c>
      <c r="E55" s="1" t="str">
        <f>IF(Reels!D51="","-",VLOOKUP(Reels!D51,'Stakes And Prizes'!$D$35:$F$49,2,0))</f>
        <v>L4</v>
      </c>
      <c r="F55" s="1" t="str">
        <f>IF(Reels!E51="","-",VLOOKUP(Reels!E51,'Stakes And Prizes'!$D$35:$F$49,2,0))</f>
        <v>L4</v>
      </c>
      <c r="G55" s="1" t="str">
        <f>IF(Reels!F51="","-",VLOOKUP(Reels!F51,'Stakes And Prizes'!$D$35:$F$49,2,0))</f>
        <v>L4</v>
      </c>
      <c r="I55" s="246">
        <f t="shared" si="1"/>
        <v>51</v>
      </c>
      <c r="J55" s="1" t="str">
        <f>IF(Reels!I51="","-",VLOOKUP(Reels!I51,'Stakes And Prizes'!$D$35:$F$49,2,0))</f>
        <v>C1</v>
      </c>
      <c r="K55" s="1" t="str">
        <f>IF(Reels!J51="","-",VLOOKUP(Reels!J51,'Stakes And Prizes'!$D$35:$F$49,2,0))</f>
        <v>L2</v>
      </c>
      <c r="L55" s="1" t="str">
        <f>IF(Reels!K51="","-",VLOOKUP(Reels!K51,'Stakes And Prizes'!$D$35:$F$49,2,0))</f>
        <v>L2</v>
      </c>
      <c r="M55" s="1" t="str">
        <f>IF(Reels!L51="","-",VLOOKUP(Reels!L51,'Stakes And Prizes'!$D$35:$F$49,2,0))</f>
        <v>L5</v>
      </c>
      <c r="N55" s="1" t="str">
        <f>IF(Reels!M51="","-",VLOOKUP(Reels!M51,'Stakes And Prizes'!$D$35:$F$49,2,0))</f>
        <v>H4</v>
      </c>
    </row>
    <row r="56" spans="2:18" x14ac:dyDescent="0.2">
      <c r="B56" s="246">
        <f t="shared" si="0"/>
        <v>52</v>
      </c>
      <c r="C56" s="1" t="str">
        <f>IF(Reels!B52="","-",VLOOKUP(Reels!B52,'Stakes And Prizes'!$D$35:$F$49,2,0))</f>
        <v>L4</v>
      </c>
      <c r="D56" s="1" t="str">
        <f>IF(Reels!C52="","-",VLOOKUP(Reels!C52,'Stakes And Prizes'!$D$35:$F$49,2,0))</f>
        <v>L3</v>
      </c>
      <c r="E56" s="1" t="str">
        <f>IF(Reels!D52="","-",VLOOKUP(Reels!D52,'Stakes And Prizes'!$D$35:$F$49,2,0))</f>
        <v>L4</v>
      </c>
      <c r="F56" s="1" t="str">
        <f>IF(Reels!E52="","-",VLOOKUP(Reels!E52,'Stakes And Prizes'!$D$35:$F$49,2,0))</f>
        <v>S1W</v>
      </c>
      <c r="G56" s="1" t="str">
        <f>IF(Reels!F52="","-",VLOOKUP(Reels!F52,'Stakes And Prizes'!$D$35:$F$49,2,0))</f>
        <v>L2</v>
      </c>
      <c r="I56" s="246">
        <f t="shared" si="1"/>
        <v>52</v>
      </c>
      <c r="J56" s="1" t="str">
        <f>IF(Reels!I52="","-",VLOOKUP(Reels!I52,'Stakes And Prizes'!$D$35:$F$49,2,0))</f>
        <v>L4</v>
      </c>
      <c r="K56" s="1" t="str">
        <f>IF(Reels!J52="","-",VLOOKUP(Reels!J52,'Stakes And Prizes'!$D$35:$F$49,2,0))</f>
        <v>L4</v>
      </c>
      <c r="L56" s="1" t="str">
        <f>IF(Reels!K52="","-",VLOOKUP(Reels!K52,'Stakes And Prizes'!$D$35:$F$49,2,0))</f>
        <v>L4</v>
      </c>
      <c r="M56" s="1" t="str">
        <f>IF(Reels!L52="","-",VLOOKUP(Reels!L52,'Stakes And Prizes'!$D$35:$F$49,2,0))</f>
        <v>L4</v>
      </c>
      <c r="N56" s="1" t="str">
        <f>IF(Reels!M52="","-",VLOOKUP(Reels!M52,'Stakes And Prizes'!$D$35:$F$49,2,0))</f>
        <v>H2</v>
      </c>
    </row>
    <row r="57" spans="2:18" x14ac:dyDescent="0.2">
      <c r="B57" s="246">
        <f t="shared" si="0"/>
        <v>53</v>
      </c>
      <c r="C57" s="1" t="str">
        <f>IF(Reels!B53="","-",VLOOKUP(Reels!B53,'Stakes And Prizes'!$D$35:$F$49,2,0))</f>
        <v>L5</v>
      </c>
      <c r="D57" s="1" t="str">
        <f>IF(Reels!C53="","-",VLOOKUP(Reels!C53,'Stakes And Prizes'!$D$35:$F$49,2,0))</f>
        <v>L3</v>
      </c>
      <c r="E57" s="1" t="str">
        <f>IF(Reels!D53="","-",VLOOKUP(Reels!D53,'Stakes And Prizes'!$D$35:$F$49,2,0))</f>
        <v>H4</v>
      </c>
      <c r="F57" s="1" t="str">
        <f>IF(Reels!E53="","-",VLOOKUP(Reels!E53,'Stakes And Prizes'!$D$35:$F$49,2,0))</f>
        <v>L3</v>
      </c>
      <c r="G57" s="1" t="str">
        <f>IF(Reels!F53="","-",VLOOKUP(Reels!F53,'Stakes And Prizes'!$D$35:$F$49,2,0))</f>
        <v>L5</v>
      </c>
      <c r="I57" s="246">
        <f t="shared" si="1"/>
        <v>53</v>
      </c>
      <c r="J57" s="1" t="str">
        <f>IF(Reels!I53="","-",VLOOKUP(Reels!I53,'Stakes And Prizes'!$D$35:$F$49,2,0))</f>
        <v>L4</v>
      </c>
      <c r="K57" s="1" t="str">
        <f>IF(Reels!J53="","-",VLOOKUP(Reels!J53,'Stakes And Prizes'!$D$35:$F$49,2,0))</f>
        <v>L4</v>
      </c>
      <c r="L57" s="1" t="str">
        <f>IF(Reels!K53="","-",VLOOKUP(Reels!K53,'Stakes And Prizes'!$D$35:$F$49,2,0))</f>
        <v>L4</v>
      </c>
      <c r="M57" s="1" t="str">
        <f>IF(Reels!L53="","-",VLOOKUP(Reels!L53,'Stakes And Prizes'!$D$35:$F$49,2,0))</f>
        <v>L1</v>
      </c>
      <c r="N57" s="1" t="str">
        <f>IF(Reels!M53="","-",VLOOKUP(Reels!M53,'Stakes And Prizes'!$D$35:$F$49,2,0))</f>
        <v>L4</v>
      </c>
    </row>
    <row r="58" spans="2:18" x14ac:dyDescent="0.2">
      <c r="B58" s="246">
        <f t="shared" si="0"/>
        <v>54</v>
      </c>
      <c r="C58" s="1" t="str">
        <f>IF(Reels!B54="","-",VLOOKUP(Reels!B54,'Stakes And Prizes'!$D$35:$F$49,2,0))</f>
        <v>H3</v>
      </c>
      <c r="D58" s="1" t="str">
        <f>IF(Reels!C54="","-",VLOOKUP(Reels!C54,'Stakes And Prizes'!$D$35:$F$49,2,0))</f>
        <v>L2</v>
      </c>
      <c r="E58" s="1" t="str">
        <f>IF(Reels!D54="","-",VLOOKUP(Reels!D54,'Stakes And Prizes'!$D$35:$F$49,2,0))</f>
        <v>H2</v>
      </c>
      <c r="F58" s="1" t="str">
        <f>IF(Reels!E54="","-",VLOOKUP(Reels!E54,'Stakes And Prizes'!$D$35:$F$49,2,0))</f>
        <v>L1</v>
      </c>
      <c r="G58" s="1" t="str">
        <f>IF(Reels!F54="","-",VLOOKUP(Reels!F54,'Stakes And Prizes'!$D$35:$F$49,2,0))</f>
        <v>H1</v>
      </c>
      <c r="I58" s="246">
        <f t="shared" si="1"/>
        <v>54</v>
      </c>
      <c r="J58" s="1" t="str">
        <f>IF(Reels!I54="","-",VLOOKUP(Reels!I54,'Stakes And Prizes'!$D$35:$F$49,2,0))</f>
        <v>L4</v>
      </c>
      <c r="K58" s="1" t="str">
        <f>IF(Reels!J54="","-",VLOOKUP(Reels!J54,'Stakes And Prizes'!$D$35:$F$49,2,0))</f>
        <v>C1</v>
      </c>
      <c r="L58" s="1" t="str">
        <f>IF(Reels!K54="","-",VLOOKUP(Reels!K54,'Stakes And Prizes'!$D$35:$F$49,2,0))</f>
        <v>H3</v>
      </c>
      <c r="M58" s="1" t="str">
        <f>IF(Reels!L54="","-",VLOOKUP(Reels!L54,'Stakes And Prizes'!$D$35:$F$49,2,0))</f>
        <v>H1</v>
      </c>
      <c r="N58" s="1" t="str">
        <f>IF(Reels!M54="","-",VLOOKUP(Reels!M54,'Stakes And Prizes'!$D$35:$F$49,2,0))</f>
        <v>L5</v>
      </c>
    </row>
    <row r="59" spans="2:18" x14ac:dyDescent="0.2">
      <c r="B59" s="246">
        <f t="shared" si="0"/>
        <v>55</v>
      </c>
      <c r="C59" s="1" t="str">
        <f>IF(Reels!B55="","-",VLOOKUP(Reels!B55,'Stakes And Prizes'!$D$35:$F$49,2,0))</f>
        <v>L2</v>
      </c>
      <c r="D59" s="1" t="str">
        <f>IF(Reels!C55="","-",VLOOKUP(Reels!C55,'Stakes And Prizes'!$D$35:$F$49,2,0))</f>
        <v>S1W</v>
      </c>
      <c r="E59" s="1" t="str">
        <f>IF(Reels!D55="","-",VLOOKUP(Reels!D55,'Stakes And Prizes'!$D$35:$F$49,2,0))</f>
        <v>L5</v>
      </c>
      <c r="F59" s="1" t="str">
        <f>IF(Reels!E55="","-",VLOOKUP(Reels!E55,'Stakes And Prizes'!$D$35:$F$49,2,0))</f>
        <v>L1</v>
      </c>
      <c r="G59" s="1" t="str">
        <f>IF(Reels!F55="","-",VLOOKUP(Reels!F55,'Stakes And Prizes'!$D$35:$F$49,2,0))</f>
        <v>C1</v>
      </c>
      <c r="I59" s="246">
        <f t="shared" si="1"/>
        <v>55</v>
      </c>
      <c r="J59" s="1" t="str">
        <f>IF(Reels!I55="","-",VLOOKUP(Reels!I55,'Stakes And Prizes'!$D$35:$F$49,2,0))</f>
        <v>H3</v>
      </c>
      <c r="K59" s="1" t="str">
        <f>IF(Reels!J55="","-",VLOOKUP(Reels!J55,'Stakes And Prizes'!$D$35:$F$49,2,0))</f>
        <v>H1</v>
      </c>
      <c r="L59" s="1" t="str">
        <f>IF(Reels!K55="","-",VLOOKUP(Reels!K55,'Stakes And Prizes'!$D$35:$F$49,2,0))</f>
        <v>L5</v>
      </c>
      <c r="M59" s="1" t="str">
        <f>IF(Reels!L55="","-",VLOOKUP(Reels!L55,'Stakes And Prizes'!$D$35:$F$49,2,0))</f>
        <v>L5</v>
      </c>
      <c r="N59" s="1" t="str">
        <f>IF(Reels!M55="","-",VLOOKUP(Reels!M55,'Stakes And Prizes'!$D$35:$F$49,2,0))</f>
        <v>P1</v>
      </c>
    </row>
    <row r="60" spans="2:18" x14ac:dyDescent="0.2">
      <c r="B60" s="246">
        <f t="shared" si="0"/>
        <v>56</v>
      </c>
      <c r="C60" s="1" t="str">
        <f>IF(Reels!B56="","-",VLOOKUP(Reels!B56,'Stakes And Prizes'!$D$35:$F$49,2,0))</f>
        <v>H3</v>
      </c>
      <c r="D60" s="1" t="str">
        <f>IF(Reels!C56="","-",VLOOKUP(Reels!C56,'Stakes And Prizes'!$D$35:$F$49,2,0))</f>
        <v>L2</v>
      </c>
      <c r="E60" s="1" t="str">
        <f>IF(Reels!D56="","-",VLOOKUP(Reels!D56,'Stakes And Prizes'!$D$35:$F$49,2,0))</f>
        <v>L1</v>
      </c>
      <c r="F60" s="1" t="str">
        <f>IF(Reels!E56="","-",VLOOKUP(Reels!E56,'Stakes And Prizes'!$D$35:$F$49,2,0))</f>
        <v>H3</v>
      </c>
      <c r="G60" s="1" t="str">
        <f>IF(Reels!F56="","-",VLOOKUP(Reels!F56,'Stakes And Prizes'!$D$35:$F$49,2,0))</f>
        <v>L4</v>
      </c>
      <c r="I60" s="246">
        <f t="shared" si="1"/>
        <v>56</v>
      </c>
      <c r="J60" s="1" t="str">
        <f>IF(Reels!I56="","-",VLOOKUP(Reels!I56,'Stakes And Prizes'!$D$35:$F$49,2,0))</f>
        <v>P1</v>
      </c>
      <c r="K60" s="1" t="str">
        <f>IF(Reels!J56="","-",VLOOKUP(Reels!J56,'Stakes And Prizes'!$D$35:$F$49,2,0))</f>
        <v>L2</v>
      </c>
      <c r="L60" s="1" t="str">
        <f>IF(Reels!K56="","-",VLOOKUP(Reels!K56,'Stakes And Prizes'!$D$35:$F$49,2,0))</f>
        <v>S1W</v>
      </c>
      <c r="M60" s="1" t="str">
        <f>IF(Reels!L56="","-",VLOOKUP(Reels!L56,'Stakes And Prizes'!$D$35:$F$49,2,0))</f>
        <v>L4</v>
      </c>
      <c r="N60" s="1" t="str">
        <f>IF(Reels!M56="","-",VLOOKUP(Reels!M56,'Stakes And Prizes'!$D$35:$F$49,2,0))</f>
        <v>L5</v>
      </c>
    </row>
    <row r="61" spans="2:18" x14ac:dyDescent="0.2">
      <c r="B61" s="246">
        <f t="shared" si="0"/>
        <v>57</v>
      </c>
      <c r="C61" s="1" t="str">
        <f>IF(Reels!B57="","-",VLOOKUP(Reels!B57,'Stakes And Prizes'!$D$35:$F$49,2,0))</f>
        <v>H1</v>
      </c>
      <c r="D61" s="1" t="str">
        <f>IF(Reels!C57="","-",VLOOKUP(Reels!C57,'Stakes And Prizes'!$D$35:$F$49,2,0))</f>
        <v>H1</v>
      </c>
      <c r="E61" s="1" t="str">
        <f>IF(Reels!D57="","-",VLOOKUP(Reels!D57,'Stakes And Prizes'!$D$35:$F$49,2,0))</f>
        <v>L5</v>
      </c>
      <c r="F61" s="1" t="str">
        <f>IF(Reels!E57="","-",VLOOKUP(Reels!E57,'Stakes And Prizes'!$D$35:$F$49,2,0))</f>
        <v>H4</v>
      </c>
      <c r="G61" s="1" t="str">
        <f>IF(Reels!F57="","-",VLOOKUP(Reels!F57,'Stakes And Prizes'!$D$35:$F$49,2,0))</f>
        <v>L4</v>
      </c>
      <c r="I61" s="246">
        <f t="shared" si="1"/>
        <v>57</v>
      </c>
      <c r="J61" s="1" t="str">
        <f>IF(Reels!I57="","-",VLOOKUP(Reels!I57,'Stakes And Prizes'!$D$35:$F$49,2,0))</f>
        <v>L5</v>
      </c>
      <c r="K61" s="1" t="str">
        <f>IF(Reels!J57="","-",VLOOKUP(Reels!J57,'Stakes And Prizes'!$D$35:$F$49,2,0))</f>
        <v>L5</v>
      </c>
      <c r="L61" s="1" t="str">
        <f>IF(Reels!K57="","-",VLOOKUP(Reels!K57,'Stakes And Prizes'!$D$35:$F$49,2,0))</f>
        <v>L2</v>
      </c>
      <c r="M61" s="1" t="str">
        <f>IF(Reels!L57="","-",VLOOKUP(Reels!L57,'Stakes And Prizes'!$D$35:$F$49,2,0))</f>
        <v>L3</v>
      </c>
      <c r="N61" s="1" t="str">
        <f>IF(Reels!M57="","-",VLOOKUP(Reels!M57,'Stakes And Prizes'!$D$35:$F$49,2,0))</f>
        <v>L5</v>
      </c>
    </row>
    <row r="62" spans="2:18" x14ac:dyDescent="0.2">
      <c r="B62" s="246">
        <f t="shared" si="0"/>
        <v>58</v>
      </c>
      <c r="C62" s="1" t="str">
        <f>IF(Reels!B58="","-",VLOOKUP(Reels!B58,'Stakes And Prizes'!$D$35:$F$49,2,0))</f>
        <v>L4</v>
      </c>
      <c r="D62" s="1" t="str">
        <f>IF(Reels!C58="","-",VLOOKUP(Reels!C58,'Stakes And Prizes'!$D$35:$F$49,2,0))</f>
        <v>L3</v>
      </c>
      <c r="E62" s="1" t="str">
        <f>IF(Reels!D58="","-",VLOOKUP(Reels!D58,'Stakes And Prizes'!$D$35:$F$49,2,0))</f>
        <v>H3</v>
      </c>
      <c r="F62" s="1" t="str">
        <f>IF(Reels!E58="","-",VLOOKUP(Reels!E58,'Stakes And Prizes'!$D$35:$F$49,2,0))</f>
        <v>L2</v>
      </c>
      <c r="G62" s="1" t="str">
        <f>IF(Reels!F58="","-",VLOOKUP(Reels!F58,'Stakes And Prizes'!$D$35:$F$49,2,0))</f>
        <v>H4</v>
      </c>
      <c r="I62" s="246">
        <f t="shared" si="1"/>
        <v>58</v>
      </c>
      <c r="J62" s="1" t="str">
        <f>IF(Reels!I58="","-",VLOOKUP(Reels!I58,'Stakes And Prizes'!$D$35:$F$49,2,0))</f>
        <v>L1</v>
      </c>
      <c r="K62" s="1" t="str">
        <f>IF(Reels!J58="","-",VLOOKUP(Reels!J58,'Stakes And Prizes'!$D$35:$F$49,2,0))</f>
        <v>H3</v>
      </c>
      <c r="L62" s="1" t="str">
        <f>IF(Reels!K58="","-",VLOOKUP(Reels!K58,'Stakes And Prizes'!$D$35:$F$49,2,0))</f>
        <v>H1</v>
      </c>
      <c r="M62" s="1" t="str">
        <f>IF(Reels!L58="","-",VLOOKUP(Reels!L58,'Stakes And Prizes'!$D$35:$F$49,2,0))</f>
        <v>L5</v>
      </c>
      <c r="N62" s="1" t="str">
        <f>IF(Reels!M58="","-",VLOOKUP(Reels!M58,'Stakes And Prizes'!$D$35:$F$49,2,0))</f>
        <v>L4</v>
      </c>
    </row>
    <row r="63" spans="2:18" x14ac:dyDescent="0.2">
      <c r="B63" s="246">
        <f t="shared" si="0"/>
        <v>59</v>
      </c>
      <c r="C63" s="1" t="str">
        <f>IF(Reels!B59="","-",VLOOKUP(Reels!B59,'Stakes And Prizes'!$D$35:$F$49,2,0))</f>
        <v>P1</v>
      </c>
      <c r="D63" s="1" t="str">
        <f>IF(Reels!C59="","-",VLOOKUP(Reels!C59,'Stakes And Prizes'!$D$35:$F$49,2,0))</f>
        <v>S1W</v>
      </c>
      <c r="E63" s="1" t="str">
        <f>IF(Reels!D59="","-",VLOOKUP(Reels!D59,'Stakes And Prizes'!$D$35:$F$49,2,0))</f>
        <v>C1</v>
      </c>
      <c r="F63" s="1" t="str">
        <f>IF(Reels!E59="","-",VLOOKUP(Reels!E59,'Stakes And Prizes'!$D$35:$F$49,2,0))</f>
        <v>L5</v>
      </c>
      <c r="G63" s="1" t="str">
        <f>IF(Reels!F59="","-",VLOOKUP(Reels!F59,'Stakes And Prizes'!$D$35:$F$49,2,0))</f>
        <v>P1</v>
      </c>
      <c r="I63" s="246">
        <f t="shared" si="1"/>
        <v>59</v>
      </c>
      <c r="J63" s="1" t="str">
        <f>IF(Reels!I59="","-",VLOOKUP(Reels!I59,'Stakes And Prizes'!$D$35:$F$49,2,0))</f>
        <v>L5</v>
      </c>
      <c r="K63" s="1" t="str">
        <f>IF(Reels!J59="","-",VLOOKUP(Reels!J59,'Stakes And Prizes'!$D$35:$F$49,2,0))</f>
        <v>L5</v>
      </c>
      <c r="L63" s="1" t="str">
        <f>IF(Reels!K59="","-",VLOOKUP(Reels!K59,'Stakes And Prizes'!$D$35:$F$49,2,0))</f>
        <v>L1</v>
      </c>
      <c r="M63" s="1" t="str">
        <f>IF(Reels!L59="","-",VLOOKUP(Reels!L59,'Stakes And Prizes'!$D$35:$F$49,2,0))</f>
        <v>H4</v>
      </c>
      <c r="N63" s="1" t="str">
        <f>IF(Reels!M59="","-",VLOOKUP(Reels!M59,'Stakes And Prizes'!$D$35:$F$49,2,0))</f>
        <v>H2</v>
      </c>
    </row>
    <row r="64" spans="2:18" x14ac:dyDescent="0.2">
      <c r="B64" s="246">
        <f t="shared" si="0"/>
        <v>60</v>
      </c>
      <c r="C64" s="1" t="str">
        <f>IF(Reels!B60="","-",VLOOKUP(Reels!B60,'Stakes And Prizes'!$D$35:$F$49,2,0))</f>
        <v>L5</v>
      </c>
      <c r="D64" s="1" t="str">
        <f>IF(Reels!C60="","-",VLOOKUP(Reels!C60,'Stakes And Prizes'!$D$35:$F$49,2,0))</f>
        <v>L5</v>
      </c>
      <c r="E64" s="1" t="str">
        <f>IF(Reels!D60="","-",VLOOKUP(Reels!D60,'Stakes And Prizes'!$D$35:$F$49,2,0))</f>
        <v>L2</v>
      </c>
      <c r="F64" s="1" t="str">
        <f>IF(Reels!E60="","-",VLOOKUP(Reels!E60,'Stakes And Prizes'!$D$35:$F$49,2,0))</f>
        <v>L3</v>
      </c>
      <c r="G64" s="1" t="str">
        <f>IF(Reels!F60="","-",VLOOKUP(Reels!F60,'Stakes And Prizes'!$D$35:$F$49,2,0))</f>
        <v>L1</v>
      </c>
      <c r="I64" s="246">
        <f t="shared" si="1"/>
        <v>60</v>
      </c>
      <c r="J64" s="1" t="str">
        <f>IF(Reels!I60="","-",VLOOKUP(Reels!I60,'Stakes And Prizes'!$D$35:$F$49,2,0))</f>
        <v>H3</v>
      </c>
      <c r="K64" s="1" t="str">
        <f>IF(Reels!J60="","-",VLOOKUP(Reels!J60,'Stakes And Prizes'!$D$35:$F$49,2,0))</f>
        <v>S1W</v>
      </c>
      <c r="L64" s="1" t="str">
        <f>IF(Reels!K60="","-",VLOOKUP(Reels!K60,'Stakes And Prizes'!$D$35:$F$49,2,0))</f>
        <v>H3</v>
      </c>
      <c r="M64" s="1" t="str">
        <f>IF(Reels!L60="","-",VLOOKUP(Reels!L60,'Stakes And Prizes'!$D$35:$F$49,2,0))</f>
        <v>L5</v>
      </c>
      <c r="N64" s="1" t="str">
        <f>IF(Reels!M60="","-",VLOOKUP(Reels!M60,'Stakes And Prizes'!$D$35:$F$49,2,0))</f>
        <v>C1</v>
      </c>
    </row>
    <row r="65" spans="2:14" x14ac:dyDescent="0.2">
      <c r="B65" s="246">
        <f t="shared" si="0"/>
        <v>61</v>
      </c>
      <c r="C65" s="1" t="str">
        <f>IF(Reels!B61="","-",VLOOKUP(Reels!B61,'Stakes And Prizes'!$D$35:$F$49,2,0))</f>
        <v>H4</v>
      </c>
      <c r="D65" s="1" t="str">
        <f>IF(Reels!C61="","-",VLOOKUP(Reels!C61,'Stakes And Prizes'!$D$35:$F$49,2,0))</f>
        <v>L3</v>
      </c>
      <c r="E65" s="1" t="str">
        <f>IF(Reels!D61="","-",VLOOKUP(Reels!D61,'Stakes And Prizes'!$D$35:$F$49,2,0))</f>
        <v>H1</v>
      </c>
      <c r="F65" s="1" t="str">
        <f>IF(Reels!E61="","-",VLOOKUP(Reels!E61,'Stakes And Prizes'!$D$35:$F$49,2,0))</f>
        <v>S1W</v>
      </c>
      <c r="G65" s="1" t="str">
        <f>IF(Reels!F61="","-",VLOOKUP(Reels!F61,'Stakes And Prizes'!$D$35:$F$49,2,0))</f>
        <v>L5</v>
      </c>
      <c r="I65" s="246">
        <f t="shared" si="1"/>
        <v>61</v>
      </c>
      <c r="J65" s="1" t="str">
        <f>IF(Reels!I61="","-",VLOOKUP(Reels!I61,'Stakes And Prizes'!$D$35:$F$49,2,0))</f>
        <v>L4</v>
      </c>
      <c r="K65" s="1" t="str">
        <f>IF(Reels!J61="","-",VLOOKUP(Reels!J61,'Stakes And Prizes'!$D$35:$F$49,2,0))</f>
        <v>L2</v>
      </c>
      <c r="L65" s="1" t="str">
        <f>IF(Reels!K61="","-",VLOOKUP(Reels!K61,'Stakes And Prizes'!$D$35:$F$49,2,0))</f>
        <v>L3</v>
      </c>
      <c r="M65" s="1" t="str">
        <f>IF(Reels!L61="","-",VLOOKUP(Reels!L61,'Stakes And Prizes'!$D$35:$F$49,2,0))</f>
        <v>H4</v>
      </c>
      <c r="N65" s="1" t="str">
        <f>IF(Reels!M61="","-",VLOOKUP(Reels!M61,'Stakes And Prizes'!$D$35:$F$49,2,0))</f>
        <v>H3</v>
      </c>
    </row>
    <row r="66" spans="2:14" x14ac:dyDescent="0.2">
      <c r="B66" s="246">
        <f t="shared" si="0"/>
        <v>62</v>
      </c>
      <c r="C66" s="1" t="str">
        <f>IF(Reels!B62="","-",VLOOKUP(Reels!B62,'Stakes And Prizes'!$D$35:$F$49,2,0))</f>
        <v>H4</v>
      </c>
      <c r="D66" s="1" t="str">
        <f>IF(Reels!C62="","-",VLOOKUP(Reels!C62,'Stakes And Prizes'!$D$35:$F$49,2,0))</f>
        <v>L4</v>
      </c>
      <c r="E66" s="1" t="str">
        <f>IF(Reels!D62="","-",VLOOKUP(Reels!D62,'Stakes And Prizes'!$D$35:$F$49,2,0))</f>
        <v>L1</v>
      </c>
      <c r="F66" s="1" t="str">
        <f>IF(Reels!E62="","-",VLOOKUP(Reels!E62,'Stakes And Prizes'!$D$35:$F$49,2,0))</f>
        <v>L2</v>
      </c>
      <c r="G66" s="1" t="str">
        <f>IF(Reels!F62="","-",VLOOKUP(Reels!F62,'Stakes And Prizes'!$D$35:$F$49,2,0))</f>
        <v>L1</v>
      </c>
      <c r="I66" s="246">
        <f t="shared" si="1"/>
        <v>62</v>
      </c>
      <c r="J66" s="1" t="str">
        <f>IF(Reels!I62="","-",VLOOKUP(Reels!I62,'Stakes And Prizes'!$D$35:$F$49,2,0))</f>
        <v>L4</v>
      </c>
      <c r="K66" s="1" t="str">
        <f>IF(Reels!J62="","-",VLOOKUP(Reels!J62,'Stakes And Prizes'!$D$35:$F$49,2,0))</f>
        <v>H3</v>
      </c>
      <c r="L66" s="1" t="str">
        <f>IF(Reels!K62="","-",VLOOKUP(Reels!K62,'Stakes And Prizes'!$D$35:$F$49,2,0))</f>
        <v>L4</v>
      </c>
      <c r="M66" s="1" t="str">
        <f>IF(Reels!L62="","-",VLOOKUP(Reels!L62,'Stakes And Prizes'!$D$35:$F$49,2,0))</f>
        <v>L5</v>
      </c>
      <c r="N66" s="1" t="str">
        <f>IF(Reels!M62="","-",VLOOKUP(Reels!M62,'Stakes And Prizes'!$D$35:$F$49,2,0))</f>
        <v>L5</v>
      </c>
    </row>
    <row r="67" spans="2:14" x14ac:dyDescent="0.2">
      <c r="B67" s="246">
        <f t="shared" si="0"/>
        <v>63</v>
      </c>
      <c r="C67" s="1" t="str">
        <f>IF(Reels!B63="","-",VLOOKUP(Reels!B63,'Stakes And Prizes'!$D$35:$F$49,2,0))</f>
        <v>P1</v>
      </c>
      <c r="D67" s="1" t="str">
        <f>IF(Reels!C63="","-",VLOOKUP(Reels!C63,'Stakes And Prizes'!$D$35:$F$49,2,0))</f>
        <v>H1</v>
      </c>
      <c r="E67" s="1" t="str">
        <f>IF(Reels!D63="","-",VLOOKUP(Reels!D63,'Stakes And Prizes'!$D$35:$F$49,2,0))</f>
        <v>S1W</v>
      </c>
      <c r="F67" s="1" t="str">
        <f>IF(Reels!E63="","-",VLOOKUP(Reels!E63,'Stakes And Prizes'!$D$35:$F$49,2,0))</f>
        <v>L5</v>
      </c>
      <c r="G67" s="1" t="str">
        <f>IF(Reels!F63="","-",VLOOKUP(Reels!F63,'Stakes And Prizes'!$D$35:$F$49,2,0))</f>
        <v>L4</v>
      </c>
      <c r="I67" s="246">
        <f t="shared" si="1"/>
        <v>63</v>
      </c>
      <c r="J67" s="1" t="str">
        <f>IF(Reels!I63="","-",VLOOKUP(Reels!I63,'Stakes And Prizes'!$D$35:$F$49,2,0))</f>
        <v>P1</v>
      </c>
      <c r="K67" s="1" t="str">
        <f>IF(Reels!J63="","-",VLOOKUP(Reels!J63,'Stakes And Prizes'!$D$35:$F$49,2,0))</f>
        <v>L3</v>
      </c>
      <c r="L67" s="1" t="str">
        <f>IF(Reels!K63="","-",VLOOKUP(Reels!K63,'Stakes And Prizes'!$D$35:$F$49,2,0))</f>
        <v>H4</v>
      </c>
      <c r="M67" s="1" t="str">
        <f>IF(Reels!L63="","-",VLOOKUP(Reels!L63,'Stakes And Prizes'!$D$35:$F$49,2,0))</f>
        <v>L5</v>
      </c>
      <c r="N67" s="1" t="str">
        <f>IF(Reels!M63="","-",VLOOKUP(Reels!M63,'Stakes And Prizes'!$D$35:$F$49,2,0))</f>
        <v>L1</v>
      </c>
    </row>
    <row r="68" spans="2:14" x14ac:dyDescent="0.2">
      <c r="B68" s="246">
        <f t="shared" si="0"/>
        <v>64</v>
      </c>
      <c r="C68" s="1" t="str">
        <f>IF(Reels!B64="","-",VLOOKUP(Reels!B64,'Stakes And Prizes'!$D$35:$F$49,2,0))</f>
        <v>L4</v>
      </c>
      <c r="D68" s="1" t="str">
        <f>IF(Reels!C64="","-",VLOOKUP(Reels!C64,'Stakes And Prizes'!$D$35:$F$49,2,0))</f>
        <v>L3</v>
      </c>
      <c r="E68" s="1" t="str">
        <f>IF(Reels!D64="","-",VLOOKUP(Reels!D64,'Stakes And Prizes'!$D$35:$F$49,2,0))</f>
        <v>L5</v>
      </c>
      <c r="F68" s="1" t="str">
        <f>IF(Reels!E64="","-",VLOOKUP(Reels!E64,'Stakes And Prizes'!$D$35:$F$49,2,0))</f>
        <v>H4</v>
      </c>
      <c r="G68" s="1" t="str">
        <f>IF(Reels!F64="","-",VLOOKUP(Reels!F64,'Stakes And Prizes'!$D$35:$F$49,2,0))</f>
        <v>L4</v>
      </c>
      <c r="I68" s="246">
        <f t="shared" si="1"/>
        <v>64</v>
      </c>
      <c r="J68" s="1" t="str">
        <f>IF(Reels!I64="","-",VLOOKUP(Reels!I64,'Stakes And Prizes'!$D$35:$F$49,2,0))</f>
        <v>H1</v>
      </c>
      <c r="K68" s="1" t="str">
        <f>IF(Reels!J64="","-",VLOOKUP(Reels!J64,'Stakes And Prizes'!$D$35:$F$49,2,0))</f>
        <v>L3</v>
      </c>
      <c r="L68" s="1" t="str">
        <f>IF(Reels!K64="","-",VLOOKUP(Reels!K64,'Stakes And Prizes'!$D$35:$F$49,2,0))</f>
        <v>H3</v>
      </c>
      <c r="M68" s="1" t="str">
        <f>IF(Reels!L64="","-",VLOOKUP(Reels!L64,'Stakes And Prizes'!$D$35:$F$49,2,0))</f>
        <v>H2</v>
      </c>
      <c r="N68" s="1" t="str">
        <f>IF(Reels!M64="","-",VLOOKUP(Reels!M64,'Stakes And Prizes'!$D$35:$F$49,2,0))</f>
        <v>L3</v>
      </c>
    </row>
    <row r="69" spans="2:14" x14ac:dyDescent="0.2">
      <c r="B69" s="246">
        <f t="shared" si="0"/>
        <v>65</v>
      </c>
      <c r="C69" s="1" t="str">
        <f>IF(Reels!B65="","-",VLOOKUP(Reels!B65,'Stakes And Prizes'!$D$35:$F$49,2,0))</f>
        <v>H3</v>
      </c>
      <c r="D69" s="1" t="str">
        <f>IF(Reels!C65="","-",VLOOKUP(Reels!C65,'Stakes And Prizes'!$D$35:$F$49,2,0))</f>
        <v>H4</v>
      </c>
      <c r="E69" s="1" t="str">
        <f>IF(Reels!D65="","-",VLOOKUP(Reels!D65,'Stakes And Prizes'!$D$35:$F$49,2,0))</f>
        <v>H2</v>
      </c>
      <c r="F69" s="1" t="str">
        <f>IF(Reels!E65="","-",VLOOKUP(Reels!E65,'Stakes And Prizes'!$D$35:$F$49,2,0))</f>
        <v>L5</v>
      </c>
      <c r="G69" s="1" t="str">
        <f>IF(Reels!F65="","-",VLOOKUP(Reels!F65,'Stakes And Prizes'!$D$35:$F$49,2,0))</f>
        <v>L2</v>
      </c>
      <c r="I69" s="246">
        <f t="shared" si="1"/>
        <v>65</v>
      </c>
      <c r="J69" s="1" t="str">
        <f>IF(Reels!I65="","-",VLOOKUP(Reels!I65,'Stakes And Prizes'!$D$35:$F$49,2,0))</f>
        <v>L5</v>
      </c>
      <c r="K69" s="1" t="str">
        <f>IF(Reels!J65="","-",VLOOKUP(Reels!J65,'Stakes And Prizes'!$D$35:$F$49,2,0))</f>
        <v>L1</v>
      </c>
      <c r="L69" s="1" t="str">
        <f>IF(Reels!K65="","-",VLOOKUP(Reels!K65,'Stakes And Prizes'!$D$35:$F$49,2,0))</f>
        <v>L1</v>
      </c>
      <c r="M69" s="1" t="str">
        <f>IF(Reels!L65="","-",VLOOKUP(Reels!L65,'Stakes And Prizes'!$D$35:$F$49,2,0))</f>
        <v>S1W</v>
      </c>
      <c r="N69" s="1" t="str">
        <f>IF(Reels!M65="","-",VLOOKUP(Reels!M65,'Stakes And Prizes'!$D$35:$F$49,2,0))</f>
        <v>L4</v>
      </c>
    </row>
    <row r="70" spans="2:14" x14ac:dyDescent="0.2">
      <c r="B70" s="246">
        <f t="shared" si="0"/>
        <v>66</v>
      </c>
      <c r="C70" s="1" t="str">
        <f>IF(Reels!B66="","-",VLOOKUP(Reels!B66,'Stakes And Prizes'!$D$35:$F$49,2,0))</f>
        <v>H4</v>
      </c>
      <c r="D70" s="1" t="str">
        <f>IF(Reels!C66="","-",VLOOKUP(Reels!C66,'Stakes And Prizes'!$D$35:$F$49,2,0))</f>
        <v>H2</v>
      </c>
      <c r="E70" s="1" t="str">
        <f>IF(Reels!D66="","-",VLOOKUP(Reels!D66,'Stakes And Prizes'!$D$35:$F$49,2,0))</f>
        <v>H4</v>
      </c>
      <c r="F70" s="1" t="str">
        <f>IF(Reels!E66="","-",VLOOKUP(Reels!E66,'Stakes And Prizes'!$D$35:$F$49,2,0))</f>
        <v>L2</v>
      </c>
      <c r="G70" s="1" t="str">
        <f>IF(Reels!F66="","-",VLOOKUP(Reels!F66,'Stakes And Prizes'!$D$35:$F$49,2,0))</f>
        <v>H1</v>
      </c>
      <c r="I70" s="246">
        <f t="shared" si="1"/>
        <v>66</v>
      </c>
      <c r="J70" s="1" t="str">
        <f>IF(Reels!I66="","-",VLOOKUP(Reels!I66,'Stakes And Prizes'!$D$35:$F$49,2,0))</f>
        <v>L4</v>
      </c>
      <c r="K70" s="1" t="str">
        <f>IF(Reels!J66="","-",VLOOKUP(Reels!J66,'Stakes And Prizes'!$D$35:$F$49,2,0))</f>
        <v>L1</v>
      </c>
      <c r="L70" s="1" t="str">
        <f>IF(Reels!K66="","-",VLOOKUP(Reels!K66,'Stakes And Prizes'!$D$35:$F$49,2,0))</f>
        <v>H1</v>
      </c>
      <c r="M70" s="1" t="str">
        <f>IF(Reels!L66="","-",VLOOKUP(Reels!L66,'Stakes And Prizes'!$D$35:$F$49,2,0))</f>
        <v>L5</v>
      </c>
      <c r="N70" s="1" t="str">
        <f>IF(Reels!M66="","-",VLOOKUP(Reels!M66,'Stakes And Prizes'!$D$35:$F$49,2,0))</f>
        <v>L4</v>
      </c>
    </row>
    <row r="71" spans="2:14" x14ac:dyDescent="0.2">
      <c r="B71" s="246">
        <f t="shared" ref="B71:B133" si="6">B70+1</f>
        <v>67</v>
      </c>
      <c r="C71" s="1" t="str">
        <f>IF(Reels!B67="","-",VLOOKUP(Reels!B67,'Stakes And Prizes'!$D$35:$F$49,2,0))</f>
        <v>H1</v>
      </c>
      <c r="D71" s="1" t="str">
        <f>IF(Reels!C67="","-",VLOOKUP(Reels!C67,'Stakes And Prizes'!$D$35:$F$49,2,0))</f>
        <v>L3</v>
      </c>
      <c r="E71" s="1" t="str">
        <f>IF(Reels!D67="","-",VLOOKUP(Reels!D67,'Stakes And Prizes'!$D$35:$F$49,2,0))</f>
        <v>S1W</v>
      </c>
      <c r="F71" s="1" t="str">
        <f>IF(Reels!E67="","-",VLOOKUP(Reels!E67,'Stakes And Prizes'!$D$35:$F$49,2,0))</f>
        <v>H4</v>
      </c>
      <c r="G71" s="1" t="str">
        <f>IF(Reels!F67="","-",VLOOKUP(Reels!F67,'Stakes And Prizes'!$D$35:$F$49,2,0))</f>
        <v>H3</v>
      </c>
      <c r="I71" s="246">
        <f t="shared" ref="I71:I133" si="7">I70+1</f>
        <v>67</v>
      </c>
      <c r="J71" s="1" t="str">
        <f>IF(Reels!I67="","-",VLOOKUP(Reels!I67,'Stakes And Prizes'!$D$35:$F$49,2,0))</f>
        <v>L5</v>
      </c>
      <c r="K71" s="1" t="str">
        <f>IF(Reels!J67="","-",VLOOKUP(Reels!J67,'Stakes And Prizes'!$D$35:$F$49,2,0))</f>
        <v>S1W</v>
      </c>
      <c r="L71" s="1" t="str">
        <f>IF(Reels!K67="","-",VLOOKUP(Reels!K67,'Stakes And Prizes'!$D$35:$F$49,2,0))</f>
        <v>L2</v>
      </c>
      <c r="M71" s="1" t="str">
        <f>IF(Reels!L67="","-",VLOOKUP(Reels!L67,'Stakes And Prizes'!$D$35:$F$49,2,0))</f>
        <v>L2</v>
      </c>
      <c r="N71" s="1" t="str">
        <f>IF(Reels!M67="","-",VLOOKUP(Reels!M67,'Stakes And Prizes'!$D$35:$F$49,2,0))</f>
        <v>P1</v>
      </c>
    </row>
    <row r="72" spans="2:14" x14ac:dyDescent="0.2">
      <c r="B72" s="246">
        <f t="shared" si="6"/>
        <v>68</v>
      </c>
      <c r="C72" s="1" t="str">
        <f>IF(Reels!B68="","-",VLOOKUP(Reels!B68,'Stakes And Prizes'!$D$35:$F$49,2,0))</f>
        <v>L5</v>
      </c>
      <c r="D72" s="1" t="str">
        <f>IF(Reels!C68="","-",VLOOKUP(Reels!C68,'Stakes And Prizes'!$D$35:$F$49,2,0))</f>
        <v>L1</v>
      </c>
      <c r="E72" s="1" t="str">
        <f>IF(Reels!D68="","-",VLOOKUP(Reels!D68,'Stakes And Prizes'!$D$35:$F$49,2,0))</f>
        <v>H4</v>
      </c>
      <c r="F72" s="1" t="str">
        <f>IF(Reels!E68="","-",VLOOKUP(Reels!E68,'Stakes And Prizes'!$D$35:$F$49,2,0))</f>
        <v>L4</v>
      </c>
      <c r="G72" s="1" t="str">
        <f>IF(Reels!F68="","-",VLOOKUP(Reels!F68,'Stakes And Prizes'!$D$35:$F$49,2,0))</f>
        <v>L3</v>
      </c>
      <c r="I72" s="246">
        <f t="shared" si="7"/>
        <v>68</v>
      </c>
      <c r="J72" s="1" t="str">
        <f>IF(Reels!I68="","-",VLOOKUP(Reels!I68,'Stakes And Prizes'!$D$35:$F$49,2,0))</f>
        <v>L4</v>
      </c>
      <c r="K72" s="1" t="str">
        <f>IF(Reels!J68="","-",VLOOKUP(Reels!J68,'Stakes And Prizes'!$D$35:$F$49,2,0))</f>
        <v>L2</v>
      </c>
      <c r="L72" s="1" t="str">
        <f>IF(Reels!K68="","-",VLOOKUP(Reels!K68,'Stakes And Prizes'!$D$35:$F$49,2,0))</f>
        <v>P1</v>
      </c>
      <c r="M72" s="1" t="str">
        <f>IF(Reels!L68="","-",VLOOKUP(Reels!L68,'Stakes And Prizes'!$D$35:$F$49,2,0))</f>
        <v>L2</v>
      </c>
      <c r="N72" s="1" t="str">
        <f>IF(Reels!M68="","-",VLOOKUP(Reels!M68,'Stakes And Prizes'!$D$35:$F$49,2,0))</f>
        <v>H4</v>
      </c>
    </row>
    <row r="73" spans="2:14" x14ac:dyDescent="0.2">
      <c r="B73" s="246">
        <f t="shared" si="6"/>
        <v>69</v>
      </c>
      <c r="C73" s="1" t="str">
        <f>IF(Reels!B69="","-",VLOOKUP(Reels!B69,'Stakes And Prizes'!$D$35:$F$49,2,0))</f>
        <v>L4</v>
      </c>
      <c r="D73" s="1" t="str">
        <f>IF(Reels!C69="","-",VLOOKUP(Reels!C69,'Stakes And Prizes'!$D$35:$F$49,2,0))</f>
        <v>L4</v>
      </c>
      <c r="E73" s="1" t="str">
        <f>IF(Reels!D69="","-",VLOOKUP(Reels!D69,'Stakes And Prizes'!$D$35:$F$49,2,0))</f>
        <v>L5</v>
      </c>
      <c r="F73" s="1" t="str">
        <f>IF(Reels!E69="","-",VLOOKUP(Reels!E69,'Stakes And Prizes'!$D$35:$F$49,2,0))</f>
        <v>L5</v>
      </c>
      <c r="G73" s="1" t="str">
        <f>IF(Reels!F69="","-",VLOOKUP(Reels!F69,'Stakes And Prizes'!$D$35:$F$49,2,0))</f>
        <v>L2</v>
      </c>
      <c r="I73" s="246">
        <f t="shared" si="7"/>
        <v>69</v>
      </c>
      <c r="J73" s="1" t="str">
        <f>IF(Reels!I69="","-",VLOOKUP(Reels!I69,'Stakes And Prizes'!$D$35:$F$49,2,0))</f>
        <v>L3</v>
      </c>
      <c r="K73" s="1" t="str">
        <f>IF(Reels!J69="","-",VLOOKUP(Reels!J69,'Stakes And Prizes'!$D$35:$F$49,2,0))</f>
        <v>H4</v>
      </c>
      <c r="L73" s="1" t="str">
        <f>IF(Reels!K69="","-",VLOOKUP(Reels!K69,'Stakes And Prizes'!$D$35:$F$49,2,0))</f>
        <v>H1</v>
      </c>
      <c r="M73" s="1" t="str">
        <f>IF(Reels!L69="","-",VLOOKUP(Reels!L69,'Stakes And Prizes'!$D$35:$F$49,2,0))</f>
        <v>H2</v>
      </c>
      <c r="N73" s="1" t="str">
        <f>IF(Reels!M69="","-",VLOOKUP(Reels!M69,'Stakes And Prizes'!$D$35:$F$49,2,0))</f>
        <v>H3</v>
      </c>
    </row>
    <row r="74" spans="2:14" x14ac:dyDescent="0.2">
      <c r="B74" s="246">
        <f t="shared" si="6"/>
        <v>70</v>
      </c>
      <c r="C74" s="1" t="str">
        <f>IF(Reels!B70="","-",VLOOKUP(Reels!B70,'Stakes And Prizes'!$D$35:$F$49,2,0))</f>
        <v>C1</v>
      </c>
      <c r="D74" s="1" t="str">
        <f>IF(Reels!C70="","-",VLOOKUP(Reels!C70,'Stakes And Prizes'!$D$35:$F$49,2,0))</f>
        <v>L2</v>
      </c>
      <c r="E74" s="1" t="str">
        <f>IF(Reels!D70="","-",VLOOKUP(Reels!D70,'Stakes And Prizes'!$D$35:$F$49,2,0))</f>
        <v>L1</v>
      </c>
      <c r="F74" s="1" t="str">
        <f>IF(Reels!E70="","-",VLOOKUP(Reels!E70,'Stakes And Prizes'!$D$35:$F$49,2,0))</f>
        <v>L2</v>
      </c>
      <c r="G74" s="1" t="str">
        <f>IF(Reels!F70="","-",VLOOKUP(Reels!F70,'Stakes And Prizes'!$D$35:$F$49,2,0))</f>
        <v>L1</v>
      </c>
      <c r="I74" s="246">
        <f t="shared" si="7"/>
        <v>70</v>
      </c>
      <c r="J74" s="1" t="str">
        <f>IF(Reels!I70="","-",VLOOKUP(Reels!I70,'Stakes And Prizes'!$D$35:$F$49,2,0))</f>
        <v>L1</v>
      </c>
      <c r="K74" s="1" t="str">
        <f>IF(Reels!J70="","-",VLOOKUP(Reels!J70,'Stakes And Prizes'!$D$35:$F$49,2,0))</f>
        <v>L2</v>
      </c>
      <c r="L74" s="1" t="str">
        <f>IF(Reels!K70="","-",VLOOKUP(Reels!K70,'Stakes And Prizes'!$D$35:$F$49,2,0))</f>
        <v>L1</v>
      </c>
      <c r="M74" s="1" t="str">
        <f>IF(Reels!L70="","-",VLOOKUP(Reels!L70,'Stakes And Prizes'!$D$35:$F$49,2,0))</f>
        <v>L5</v>
      </c>
      <c r="N74" s="1" t="str">
        <f>IF(Reels!M70="","-",VLOOKUP(Reels!M70,'Stakes And Prizes'!$D$35:$F$49,2,0))</f>
        <v>L5</v>
      </c>
    </row>
    <row r="75" spans="2:14" x14ac:dyDescent="0.2">
      <c r="B75" s="246">
        <f t="shared" si="6"/>
        <v>71</v>
      </c>
      <c r="C75" s="1" t="str">
        <f>IF(Reels!B71="","-",VLOOKUP(Reels!B71,'Stakes And Prizes'!$D$35:$F$49,2,0))</f>
        <v>L2</v>
      </c>
      <c r="D75" s="1" t="str">
        <f>IF(Reels!C71="","-",VLOOKUP(Reels!C71,'Stakes And Prizes'!$D$35:$F$49,2,0))</f>
        <v>L4</v>
      </c>
      <c r="E75" s="1" t="str">
        <f>IF(Reels!D71="","-",VLOOKUP(Reels!D71,'Stakes And Prizes'!$D$35:$F$49,2,0))</f>
        <v>P1</v>
      </c>
      <c r="F75" s="1" t="str">
        <f>IF(Reels!E71="","-",VLOOKUP(Reels!E71,'Stakes And Prizes'!$D$35:$F$49,2,0))</f>
        <v>L3</v>
      </c>
      <c r="G75" s="1" t="str">
        <f>IF(Reels!F71="","-",VLOOKUP(Reels!F71,'Stakes And Prizes'!$D$35:$F$49,2,0))</f>
        <v>L5</v>
      </c>
      <c r="I75" s="246">
        <f t="shared" si="7"/>
        <v>71</v>
      </c>
      <c r="J75" s="1" t="str">
        <f>IF(Reels!I71="","-",VLOOKUP(Reels!I71,'Stakes And Prizes'!$D$35:$F$49,2,0))</f>
        <v>L5</v>
      </c>
      <c r="K75" s="1" t="str">
        <f>IF(Reels!J71="","-",VLOOKUP(Reels!J71,'Stakes And Prizes'!$D$35:$F$49,2,0))</f>
        <v>H1</v>
      </c>
      <c r="L75" s="1" t="str">
        <f>IF(Reels!K71="","-",VLOOKUP(Reels!K71,'Stakes And Prizes'!$D$35:$F$49,2,0))</f>
        <v>H1</v>
      </c>
      <c r="M75" s="1" t="str">
        <f>IF(Reels!L71="","-",VLOOKUP(Reels!L71,'Stakes And Prizes'!$D$35:$F$49,2,0))</f>
        <v>L5</v>
      </c>
      <c r="N75" s="1" t="str">
        <f>IF(Reels!M71="","-",VLOOKUP(Reels!M71,'Stakes And Prizes'!$D$35:$F$49,2,0))</f>
        <v>L4</v>
      </c>
    </row>
    <row r="76" spans="2:14" x14ac:dyDescent="0.2">
      <c r="B76" s="246">
        <f t="shared" si="6"/>
        <v>72</v>
      </c>
      <c r="C76" s="1" t="str">
        <f>IF(Reels!B72="","-",VLOOKUP(Reels!B72,'Stakes And Prizes'!$D$35:$F$49,2,0))</f>
        <v>H4</v>
      </c>
      <c r="D76" s="1" t="str">
        <f>IF(Reels!C72="","-",VLOOKUP(Reels!C72,'Stakes And Prizes'!$D$35:$F$49,2,0))</f>
        <v>L1</v>
      </c>
      <c r="E76" s="1" t="str">
        <f>IF(Reels!D72="","-",VLOOKUP(Reels!D72,'Stakes And Prizes'!$D$35:$F$49,2,0))</f>
        <v>L3</v>
      </c>
      <c r="F76" s="1" t="str">
        <f>IF(Reels!E72="","-",VLOOKUP(Reels!E72,'Stakes And Prizes'!$D$35:$F$49,2,0))</f>
        <v>H4</v>
      </c>
      <c r="G76" s="1" t="str">
        <f>IF(Reels!F72="","-",VLOOKUP(Reels!F72,'Stakes And Prizes'!$D$35:$F$49,2,0))</f>
        <v>H4</v>
      </c>
      <c r="I76" s="246">
        <f t="shared" si="7"/>
        <v>72</v>
      </c>
      <c r="J76" s="1" t="str">
        <f>IF(Reels!I72="","-",VLOOKUP(Reels!I72,'Stakes And Prizes'!$D$35:$F$49,2,0))</f>
        <v>L3</v>
      </c>
      <c r="K76" s="1" t="str">
        <f>IF(Reels!J72="","-",VLOOKUP(Reels!J72,'Stakes And Prizes'!$D$35:$F$49,2,0))</f>
        <v>L5</v>
      </c>
      <c r="L76" s="1" t="str">
        <f>IF(Reels!K72="","-",VLOOKUP(Reels!K72,'Stakes And Prizes'!$D$35:$F$49,2,0))</f>
        <v>L5</v>
      </c>
      <c r="M76" s="1" t="str">
        <f>IF(Reels!L72="","-",VLOOKUP(Reels!L72,'Stakes And Prizes'!$D$35:$F$49,2,0))</f>
        <v>H4</v>
      </c>
      <c r="N76" s="1" t="str">
        <f>IF(Reels!M72="","-",VLOOKUP(Reels!M72,'Stakes And Prizes'!$D$35:$F$49,2,0))</f>
        <v>H2</v>
      </c>
    </row>
    <row r="77" spans="2:14" x14ac:dyDescent="0.2">
      <c r="B77" s="246">
        <f t="shared" si="6"/>
        <v>73</v>
      </c>
      <c r="C77" s="1" t="str">
        <f>IF(Reels!B73="","-",VLOOKUP(Reels!B73,'Stakes And Prizes'!$D$35:$F$49,2,0))</f>
        <v>L2</v>
      </c>
      <c r="D77" s="1" t="str">
        <f>IF(Reels!C73="","-",VLOOKUP(Reels!C73,'Stakes And Prizes'!$D$35:$F$49,2,0))</f>
        <v>L3</v>
      </c>
      <c r="E77" s="1" t="str">
        <f>IF(Reels!D73="","-",VLOOKUP(Reels!D73,'Stakes And Prizes'!$D$35:$F$49,2,0))</f>
        <v>H1</v>
      </c>
      <c r="F77" s="1" t="str">
        <f>IF(Reels!E73="","-",VLOOKUP(Reels!E73,'Stakes And Prizes'!$D$35:$F$49,2,0))</f>
        <v>L5</v>
      </c>
      <c r="G77" s="1" t="str">
        <f>IF(Reels!F73="","-",VLOOKUP(Reels!F73,'Stakes And Prizes'!$D$35:$F$49,2,0))</f>
        <v>P1</v>
      </c>
      <c r="I77" s="246">
        <f t="shared" si="7"/>
        <v>73</v>
      </c>
      <c r="J77" s="1" t="str">
        <f>IF(Reels!I73="","-",VLOOKUP(Reels!I73,'Stakes And Prizes'!$D$35:$F$49,2,0))</f>
        <v>H2</v>
      </c>
      <c r="K77" s="1" t="str">
        <f>IF(Reels!J73="","-",VLOOKUP(Reels!J73,'Stakes And Prizes'!$D$35:$F$49,2,0))</f>
        <v>L3</v>
      </c>
      <c r="L77" s="1" t="str">
        <f>IF(Reels!K73="","-",VLOOKUP(Reels!K73,'Stakes And Prizes'!$D$35:$F$49,2,0))</f>
        <v>C1</v>
      </c>
      <c r="M77" s="1" t="str">
        <f>IF(Reels!L73="","-",VLOOKUP(Reels!L73,'Stakes And Prizes'!$D$35:$F$49,2,0))</f>
        <v>L1</v>
      </c>
      <c r="N77" s="1" t="str">
        <f>IF(Reels!M73="","-",VLOOKUP(Reels!M73,'Stakes And Prizes'!$D$35:$F$49,2,0))</f>
        <v>H4</v>
      </c>
    </row>
    <row r="78" spans="2:14" x14ac:dyDescent="0.2">
      <c r="B78" s="246">
        <f t="shared" si="6"/>
        <v>74</v>
      </c>
      <c r="C78" s="1" t="str">
        <f>IF(Reels!B74="","-",VLOOKUP(Reels!B74,'Stakes And Prizes'!$D$35:$F$49,2,0))</f>
        <v>L2</v>
      </c>
      <c r="D78" s="1" t="str">
        <f>IF(Reels!C74="","-",VLOOKUP(Reels!C74,'Stakes And Prizes'!$D$35:$F$49,2,0))</f>
        <v>H2</v>
      </c>
      <c r="E78" s="1" t="str">
        <f>IF(Reels!D74="","-",VLOOKUP(Reels!D74,'Stakes And Prizes'!$D$35:$F$49,2,0))</f>
        <v>L1</v>
      </c>
      <c r="F78" s="1" t="str">
        <f>IF(Reels!E74="","-",VLOOKUP(Reels!E74,'Stakes And Prizes'!$D$35:$F$49,2,0))</f>
        <v>L3</v>
      </c>
      <c r="G78" s="1" t="str">
        <f>IF(Reels!F74="","-",VLOOKUP(Reels!F74,'Stakes And Prizes'!$D$35:$F$49,2,0))</f>
        <v>L1</v>
      </c>
      <c r="I78" s="246">
        <f t="shared" si="7"/>
        <v>74</v>
      </c>
      <c r="J78" s="1" t="str">
        <f>IF(Reels!I74="","-",VLOOKUP(Reels!I74,'Stakes And Prizes'!$D$35:$F$49,2,0))</f>
        <v>P1</v>
      </c>
      <c r="K78" s="1" t="str">
        <f>IF(Reels!J74="","-",VLOOKUP(Reels!J74,'Stakes And Prizes'!$D$35:$F$49,2,0))</f>
        <v>L1</v>
      </c>
      <c r="L78" s="1" t="str">
        <f>IF(Reels!K74="","-",VLOOKUP(Reels!K74,'Stakes And Prizes'!$D$35:$F$49,2,0))</f>
        <v>L3</v>
      </c>
      <c r="M78" s="1" t="str">
        <f>IF(Reels!L74="","-",VLOOKUP(Reels!L74,'Stakes And Prizes'!$D$35:$F$49,2,0))</f>
        <v>L4</v>
      </c>
      <c r="N78" s="1" t="str">
        <f>IF(Reels!M74="","-",VLOOKUP(Reels!M74,'Stakes And Prizes'!$D$35:$F$49,2,0))</f>
        <v>H1</v>
      </c>
    </row>
    <row r="79" spans="2:14" x14ac:dyDescent="0.2">
      <c r="B79" s="246">
        <f t="shared" si="6"/>
        <v>75</v>
      </c>
      <c r="C79" s="1" t="str">
        <f>IF(Reels!B75="","-",VLOOKUP(Reels!B75,'Stakes And Prizes'!$D$35:$F$49,2,0))</f>
        <v>L4</v>
      </c>
      <c r="D79" s="1" t="str">
        <f>IF(Reels!C75="","-",VLOOKUP(Reels!C75,'Stakes And Prizes'!$D$35:$F$49,2,0))</f>
        <v>H3</v>
      </c>
      <c r="E79" s="1" t="str">
        <f>IF(Reels!D75="","-",VLOOKUP(Reels!D75,'Stakes And Prizes'!$D$35:$F$49,2,0))</f>
        <v>P1</v>
      </c>
      <c r="F79" s="1" t="str">
        <f>IF(Reels!E75="","-",VLOOKUP(Reels!E75,'Stakes And Prizes'!$D$35:$F$49,2,0))</f>
        <v>H1</v>
      </c>
      <c r="G79" s="1" t="str">
        <f>IF(Reels!F75="","-",VLOOKUP(Reels!F75,'Stakes And Prizes'!$D$35:$F$49,2,0))</f>
        <v>H3</v>
      </c>
      <c r="I79" s="246">
        <f t="shared" si="7"/>
        <v>75</v>
      </c>
      <c r="J79" s="1" t="str">
        <f>IF(Reels!I75="","-",VLOOKUP(Reels!I75,'Stakes And Prizes'!$D$35:$F$49,2,0))</f>
        <v>H1</v>
      </c>
      <c r="K79" s="1" t="str">
        <f>IF(Reels!J75="","-",VLOOKUP(Reels!J75,'Stakes And Prizes'!$D$35:$F$49,2,0))</f>
        <v>H2</v>
      </c>
      <c r="L79" s="1" t="str">
        <f>IF(Reels!K75="","-",VLOOKUP(Reels!K75,'Stakes And Prizes'!$D$35:$F$49,2,0))</f>
        <v>L1</v>
      </c>
      <c r="M79" s="1" t="str">
        <f>IF(Reels!L75="","-",VLOOKUP(Reels!L75,'Stakes And Prizes'!$D$35:$F$49,2,0))</f>
        <v>L4</v>
      </c>
      <c r="N79" s="1" t="str">
        <f>IF(Reels!M75="","-",VLOOKUP(Reels!M75,'Stakes And Prizes'!$D$35:$F$49,2,0))</f>
        <v>L3</v>
      </c>
    </row>
    <row r="80" spans="2:14" x14ac:dyDescent="0.2">
      <c r="B80" s="246">
        <f t="shared" si="6"/>
        <v>76</v>
      </c>
      <c r="C80" s="1" t="str">
        <f>IF(Reels!B76="","-",VLOOKUP(Reels!B76,'Stakes And Prizes'!$D$35:$F$49,2,0))</f>
        <v>L4</v>
      </c>
      <c r="D80" s="1" t="str">
        <f>IF(Reels!C76="","-",VLOOKUP(Reels!C76,'Stakes And Prizes'!$D$35:$F$49,2,0))</f>
        <v>L2</v>
      </c>
      <c r="E80" s="1" t="str">
        <f>IF(Reels!D76="","-",VLOOKUP(Reels!D76,'Stakes And Prizes'!$D$35:$F$49,2,0))</f>
        <v>L2</v>
      </c>
      <c r="F80" s="1" t="str">
        <f>IF(Reels!E76="","-",VLOOKUP(Reels!E76,'Stakes And Prizes'!$D$35:$F$49,2,0))</f>
        <v>H1</v>
      </c>
      <c r="G80" s="1" t="str">
        <f>IF(Reels!F76="","-",VLOOKUP(Reels!F76,'Stakes And Prizes'!$D$35:$F$49,2,0))</f>
        <v>L5</v>
      </c>
      <c r="I80" s="246">
        <f t="shared" si="7"/>
        <v>76</v>
      </c>
      <c r="J80" s="1" t="str">
        <f>IF(Reels!I76="","-",VLOOKUP(Reels!I76,'Stakes And Prizes'!$D$35:$F$49,2,0))</f>
        <v>L4</v>
      </c>
      <c r="K80" s="1" t="str">
        <f>IF(Reels!J76="","-",VLOOKUP(Reels!J76,'Stakes And Prizes'!$D$35:$F$49,2,0))</f>
        <v>L5</v>
      </c>
      <c r="L80" s="1" t="str">
        <f>IF(Reels!K76="","-",VLOOKUP(Reels!K76,'Stakes And Prizes'!$D$35:$F$49,2,0))</f>
        <v>H2</v>
      </c>
      <c r="M80" s="1" t="str">
        <f>IF(Reels!L76="","-",VLOOKUP(Reels!L76,'Stakes And Prizes'!$D$35:$F$49,2,0))</f>
        <v>H3</v>
      </c>
      <c r="N80" s="1" t="str">
        <f>IF(Reels!M76="","-",VLOOKUP(Reels!M76,'Stakes And Prizes'!$D$35:$F$49,2,0))</f>
        <v>L3</v>
      </c>
    </row>
    <row r="81" spans="2:14" x14ac:dyDescent="0.2">
      <c r="B81" s="246">
        <f t="shared" si="6"/>
        <v>77</v>
      </c>
      <c r="C81" s="1" t="str">
        <f>IF(Reels!B77="","-",VLOOKUP(Reels!B77,'Stakes And Prizes'!$D$35:$F$49,2,0))</f>
        <v>L1</v>
      </c>
      <c r="D81" s="1" t="str">
        <f>IF(Reels!C77="","-",VLOOKUP(Reels!C77,'Stakes And Prizes'!$D$35:$F$49,2,0))</f>
        <v>S1W</v>
      </c>
      <c r="E81" s="1" t="str">
        <f>IF(Reels!D77="","-",VLOOKUP(Reels!D77,'Stakes And Prizes'!$D$35:$F$49,2,0))</f>
        <v>H4</v>
      </c>
      <c r="F81" s="1" t="str">
        <f>IF(Reels!E77="","-",VLOOKUP(Reels!E77,'Stakes And Prizes'!$D$35:$F$49,2,0))</f>
        <v>H3</v>
      </c>
      <c r="G81" s="1" t="str">
        <f>IF(Reels!F77="","-",VLOOKUP(Reels!F77,'Stakes And Prizes'!$D$35:$F$49,2,0))</f>
        <v>H2</v>
      </c>
      <c r="I81" s="246">
        <f t="shared" si="7"/>
        <v>77</v>
      </c>
      <c r="J81" s="1" t="str">
        <f>IF(Reels!I77="","-",VLOOKUP(Reels!I77,'Stakes And Prizes'!$D$35:$F$49,2,0))</f>
        <v>L2</v>
      </c>
      <c r="K81" s="1" t="str">
        <f>IF(Reels!J77="","-",VLOOKUP(Reels!J77,'Stakes And Prizes'!$D$35:$F$49,2,0))</f>
        <v>L4</v>
      </c>
      <c r="L81" s="1" t="str">
        <f>IF(Reels!K77="","-",VLOOKUP(Reels!K77,'Stakes And Prizes'!$D$35:$F$49,2,0))</f>
        <v>P1</v>
      </c>
      <c r="M81" s="1" t="str">
        <f>IF(Reels!L77="","-",VLOOKUP(Reels!L77,'Stakes And Prizes'!$D$35:$F$49,2,0))</f>
        <v>H3</v>
      </c>
      <c r="N81" s="1" t="str">
        <f>IF(Reels!M77="","-",VLOOKUP(Reels!M77,'Stakes And Prizes'!$D$35:$F$49,2,0))</f>
        <v>H1</v>
      </c>
    </row>
    <row r="82" spans="2:14" x14ac:dyDescent="0.2">
      <c r="B82" s="246">
        <f t="shared" si="6"/>
        <v>78</v>
      </c>
      <c r="C82" s="1" t="str">
        <f>IF(Reels!B78="","-",VLOOKUP(Reels!B78,'Stakes And Prizes'!$D$35:$F$49,2,0))</f>
        <v>P1</v>
      </c>
      <c r="D82" s="1" t="str">
        <f>IF(Reels!C78="","-",VLOOKUP(Reels!C78,'Stakes And Prizes'!$D$35:$F$49,2,0))</f>
        <v>L5</v>
      </c>
      <c r="E82" s="1" t="str">
        <f>IF(Reels!D78="","-",VLOOKUP(Reels!D78,'Stakes And Prizes'!$D$35:$F$49,2,0))</f>
        <v>L1</v>
      </c>
      <c r="F82" s="1" t="str">
        <f>IF(Reels!E78="","-",VLOOKUP(Reels!E78,'Stakes And Prizes'!$D$35:$F$49,2,0))</f>
        <v>H1</v>
      </c>
      <c r="G82" s="1" t="str">
        <f>IF(Reels!F78="","-",VLOOKUP(Reels!F78,'Stakes And Prizes'!$D$35:$F$49,2,0))</f>
        <v>H4</v>
      </c>
      <c r="I82" s="246">
        <f t="shared" si="7"/>
        <v>78</v>
      </c>
      <c r="J82" s="1" t="str">
        <f>IF(Reels!I78="","-",VLOOKUP(Reels!I78,'Stakes And Prizes'!$D$35:$F$49,2,0))</f>
        <v>H4</v>
      </c>
      <c r="K82" s="1" t="str">
        <f>IF(Reels!J78="","-",VLOOKUP(Reels!J78,'Stakes And Prizes'!$D$35:$F$49,2,0))</f>
        <v>L1</v>
      </c>
      <c r="L82" s="1" t="str">
        <f>IF(Reels!K78="","-",VLOOKUP(Reels!K78,'Stakes And Prizes'!$D$35:$F$49,2,0))</f>
        <v>L3</v>
      </c>
      <c r="M82" s="1" t="str">
        <f>IF(Reels!L78="","-",VLOOKUP(Reels!L78,'Stakes And Prizes'!$D$35:$F$49,2,0))</f>
        <v>L1</v>
      </c>
      <c r="N82" s="1" t="str">
        <f>IF(Reels!M78="","-",VLOOKUP(Reels!M78,'Stakes And Prizes'!$D$35:$F$49,2,0))</f>
        <v>H1</v>
      </c>
    </row>
    <row r="83" spans="2:14" x14ac:dyDescent="0.2">
      <c r="B83" s="246">
        <f t="shared" si="6"/>
        <v>79</v>
      </c>
      <c r="C83" s="1" t="str">
        <f>IF(Reels!B79="","-",VLOOKUP(Reels!B79,'Stakes And Prizes'!$D$35:$F$49,2,0))</f>
        <v>L1</v>
      </c>
      <c r="D83" s="1" t="str">
        <f>IF(Reels!C79="","-",VLOOKUP(Reels!C79,'Stakes And Prizes'!$D$35:$F$49,2,0))</f>
        <v>L4</v>
      </c>
      <c r="E83" s="1" t="str">
        <f>IF(Reels!D79="","-",VLOOKUP(Reels!D79,'Stakes And Prizes'!$D$35:$F$49,2,0))</f>
        <v>L4</v>
      </c>
      <c r="F83" s="1" t="str">
        <f>IF(Reels!E79="","-",VLOOKUP(Reels!E79,'Stakes And Prizes'!$D$35:$F$49,2,0))</f>
        <v>H4</v>
      </c>
      <c r="G83" s="1" t="str">
        <f>IF(Reels!F79="","-",VLOOKUP(Reels!F79,'Stakes And Prizes'!$D$35:$F$49,2,0))</f>
        <v>L4</v>
      </c>
      <c r="I83" s="246">
        <f t="shared" si="7"/>
        <v>79</v>
      </c>
      <c r="J83" s="1" t="str">
        <f>IF(Reels!I79="","-",VLOOKUP(Reels!I79,'Stakes And Prizes'!$D$35:$F$49,2,0))</f>
        <v>L4</v>
      </c>
      <c r="K83" s="1" t="str">
        <f>IF(Reels!J79="","-",VLOOKUP(Reels!J79,'Stakes And Prizes'!$D$35:$F$49,2,0))</f>
        <v>L3</v>
      </c>
      <c r="L83" s="1" t="str">
        <f>IF(Reels!K79="","-",VLOOKUP(Reels!K79,'Stakes And Prizes'!$D$35:$F$49,2,0))</f>
        <v>H3</v>
      </c>
      <c r="M83" s="1" t="str">
        <f>IF(Reels!L79="","-",VLOOKUP(Reels!L79,'Stakes And Prizes'!$D$35:$F$49,2,0))</f>
        <v>H4</v>
      </c>
      <c r="N83" s="1" t="str">
        <f>IF(Reels!M79="","-",VLOOKUP(Reels!M79,'Stakes And Prizes'!$D$35:$F$49,2,0))</f>
        <v>L5</v>
      </c>
    </row>
    <row r="84" spans="2:14" x14ac:dyDescent="0.2">
      <c r="B84" s="246">
        <f t="shared" si="6"/>
        <v>80</v>
      </c>
      <c r="C84" s="1" t="str">
        <f>IF(Reels!B80="","-",VLOOKUP(Reels!B80,'Stakes And Prizes'!$D$35:$F$49,2,0))</f>
        <v>L5</v>
      </c>
      <c r="D84" s="1" t="str">
        <f>IF(Reels!C80="","-",VLOOKUP(Reels!C80,'Stakes And Prizes'!$D$35:$F$49,2,0))</f>
        <v>L1</v>
      </c>
      <c r="E84" s="1" t="str">
        <f>IF(Reels!D80="","-",VLOOKUP(Reels!D80,'Stakes And Prizes'!$D$35:$F$49,2,0))</f>
        <v>H2</v>
      </c>
      <c r="F84" s="1" t="str">
        <f>IF(Reels!E80="","-",VLOOKUP(Reels!E80,'Stakes And Prizes'!$D$35:$F$49,2,0))</f>
        <v>H2</v>
      </c>
      <c r="G84" s="1" t="str">
        <f>IF(Reels!F80="","-",VLOOKUP(Reels!F80,'Stakes And Prizes'!$D$35:$F$49,2,0))</f>
        <v>H3</v>
      </c>
      <c r="I84" s="246">
        <f t="shared" si="7"/>
        <v>80</v>
      </c>
      <c r="J84" s="1" t="str">
        <f>IF(Reels!I80="","-",VLOOKUP(Reels!I80,'Stakes And Prizes'!$D$35:$F$49,2,0))</f>
        <v>H3</v>
      </c>
      <c r="K84" s="1" t="str">
        <f>IF(Reels!J80="","-",VLOOKUP(Reels!J80,'Stakes And Prizes'!$D$35:$F$49,2,0))</f>
        <v>L3</v>
      </c>
      <c r="L84" s="1" t="str">
        <f>IF(Reels!K80="","-",VLOOKUP(Reels!K80,'Stakes And Prizes'!$D$35:$F$49,2,0))</f>
        <v>L4</v>
      </c>
      <c r="M84" s="1" t="str">
        <f>IF(Reels!L80="","-",VLOOKUP(Reels!L80,'Stakes And Prizes'!$D$35:$F$49,2,0))</f>
        <v>L4</v>
      </c>
      <c r="N84" s="1" t="str">
        <f>IF(Reels!M80="","-",VLOOKUP(Reels!M80,'Stakes And Prizes'!$D$35:$F$49,2,0))</f>
        <v>L4</v>
      </c>
    </row>
    <row r="85" spans="2:14" x14ac:dyDescent="0.2">
      <c r="B85" s="246">
        <f t="shared" si="6"/>
        <v>81</v>
      </c>
      <c r="C85" s="1" t="str">
        <f>IF(Reels!B81="","-",VLOOKUP(Reels!B81,'Stakes And Prizes'!$D$35:$F$49,2,0))</f>
        <v>L4</v>
      </c>
      <c r="D85" s="1" t="str">
        <f>IF(Reels!C81="","-",VLOOKUP(Reels!C81,'Stakes And Prizes'!$D$35:$F$49,2,0))</f>
        <v>H4</v>
      </c>
      <c r="E85" s="1" t="str">
        <f>IF(Reels!D81="","-",VLOOKUP(Reels!D81,'Stakes And Prizes'!$D$35:$F$49,2,0))</f>
        <v>P1</v>
      </c>
      <c r="F85" s="1" t="str">
        <f>IF(Reels!E81="","-",VLOOKUP(Reels!E81,'Stakes And Prizes'!$D$35:$F$49,2,0))</f>
        <v>L1</v>
      </c>
      <c r="G85" s="1" t="str">
        <f>IF(Reels!F81="","-",VLOOKUP(Reels!F81,'Stakes And Prizes'!$D$35:$F$49,2,0))</f>
        <v>L3</v>
      </c>
      <c r="I85" s="246">
        <f t="shared" si="7"/>
        <v>81</v>
      </c>
      <c r="J85" s="1" t="str">
        <f>IF(Reels!I81="","-",VLOOKUP(Reels!I81,'Stakes And Prizes'!$D$35:$F$49,2,0))</f>
        <v>H2</v>
      </c>
      <c r="K85" s="1" t="str">
        <f>IF(Reels!J81="","-",VLOOKUP(Reels!J81,'Stakes And Prizes'!$D$35:$F$49,2,0))</f>
        <v>L3</v>
      </c>
      <c r="L85" s="1" t="str">
        <f>IF(Reels!K81="","-",VLOOKUP(Reels!K81,'Stakes And Prizes'!$D$35:$F$49,2,0))</f>
        <v>P1</v>
      </c>
      <c r="M85" s="1" t="str">
        <f>IF(Reels!L81="","-",VLOOKUP(Reels!L81,'Stakes And Prizes'!$D$35:$F$49,2,0))</f>
        <v>H4</v>
      </c>
      <c r="N85" s="1" t="str">
        <f>IF(Reels!M81="","-",VLOOKUP(Reels!M81,'Stakes And Prizes'!$D$35:$F$49,2,0))</f>
        <v>L3</v>
      </c>
    </row>
    <row r="86" spans="2:14" x14ac:dyDescent="0.2">
      <c r="B86" s="246">
        <f t="shared" si="6"/>
        <v>82</v>
      </c>
      <c r="C86" s="1" t="str">
        <f>IF(Reels!B82="","-",VLOOKUP(Reels!B82,'Stakes And Prizes'!$D$35:$F$49,2,0))</f>
        <v>H2</v>
      </c>
      <c r="D86" s="1" t="str">
        <f>IF(Reels!C82="","-",VLOOKUP(Reels!C82,'Stakes And Prizes'!$D$35:$F$49,2,0))</f>
        <v>L1</v>
      </c>
      <c r="E86" s="1" t="str">
        <f>IF(Reels!D82="","-",VLOOKUP(Reels!D82,'Stakes And Prizes'!$D$35:$F$49,2,0))</f>
        <v>L5</v>
      </c>
      <c r="F86" s="1" t="str">
        <f>IF(Reels!E82="","-",VLOOKUP(Reels!E82,'Stakes And Prizes'!$D$35:$F$49,2,0))</f>
        <v>L4</v>
      </c>
      <c r="G86" s="1" t="str">
        <f>IF(Reels!F82="","-",VLOOKUP(Reels!F82,'Stakes And Prizes'!$D$35:$F$49,2,0))</f>
        <v>L3</v>
      </c>
      <c r="I86" s="246">
        <f t="shared" si="7"/>
        <v>82</v>
      </c>
      <c r="J86" s="1" t="str">
        <f>IF(Reels!I82="","-",VLOOKUP(Reels!I82,'Stakes And Prizes'!$D$35:$F$49,2,0))</f>
        <v>L2</v>
      </c>
      <c r="K86" s="1" t="str">
        <f>IF(Reels!J82="","-",VLOOKUP(Reels!J82,'Stakes And Prizes'!$D$35:$F$49,2,0))</f>
        <v>L3</v>
      </c>
      <c r="L86" s="1" t="str">
        <f>IF(Reels!K82="","-",VLOOKUP(Reels!K82,'Stakes And Prizes'!$D$35:$F$49,2,0))</f>
        <v>L5</v>
      </c>
      <c r="M86" s="1" t="str">
        <f>IF(Reels!L82="","-",VLOOKUP(Reels!L82,'Stakes And Prizes'!$D$35:$F$49,2,0))</f>
        <v>L4</v>
      </c>
      <c r="N86" s="1" t="str">
        <f>IF(Reels!M82="","-",VLOOKUP(Reels!M82,'Stakes And Prizes'!$D$35:$F$49,2,0))</f>
        <v>L5</v>
      </c>
    </row>
    <row r="87" spans="2:14" x14ac:dyDescent="0.2">
      <c r="B87" s="246">
        <f t="shared" si="6"/>
        <v>83</v>
      </c>
      <c r="C87" s="1" t="str">
        <f>IF(Reels!B83="","-",VLOOKUP(Reels!B83,'Stakes And Prizes'!$D$35:$F$49,2,0))</f>
        <v>L5</v>
      </c>
      <c r="D87" s="1" t="str">
        <f>IF(Reels!C83="","-",VLOOKUP(Reels!C83,'Stakes And Prizes'!$D$35:$F$49,2,0))</f>
        <v>H1</v>
      </c>
      <c r="E87" s="1" t="str">
        <f>IF(Reels!D83="","-",VLOOKUP(Reels!D83,'Stakes And Prizes'!$D$35:$F$49,2,0))</f>
        <v>H3</v>
      </c>
      <c r="F87" s="1" t="str">
        <f>IF(Reels!E83="","-",VLOOKUP(Reels!E83,'Stakes And Prizes'!$D$35:$F$49,2,0))</f>
        <v>L4</v>
      </c>
      <c r="G87" s="1" t="str">
        <f>IF(Reels!F83="","-",VLOOKUP(Reels!F83,'Stakes And Prizes'!$D$35:$F$49,2,0))</f>
        <v>L3</v>
      </c>
      <c r="I87" s="246">
        <f t="shared" si="7"/>
        <v>83</v>
      </c>
      <c r="J87" s="1" t="str">
        <f>IF(Reels!I83="","-",VLOOKUP(Reels!I83,'Stakes And Prizes'!$D$35:$F$49,2,0))</f>
        <v>L5</v>
      </c>
      <c r="K87" s="1" t="str">
        <f>IF(Reels!J83="","-",VLOOKUP(Reels!J83,'Stakes And Prizes'!$D$35:$F$49,2,0))</f>
        <v>L1</v>
      </c>
      <c r="L87" s="1" t="str">
        <f>IF(Reels!K83="","-",VLOOKUP(Reels!K83,'Stakes And Prizes'!$D$35:$F$49,2,0))</f>
        <v>L5</v>
      </c>
      <c r="M87" s="1" t="str">
        <f>IF(Reels!L83="","-",VLOOKUP(Reels!L83,'Stakes And Prizes'!$D$35:$F$49,2,0))</f>
        <v>L4</v>
      </c>
      <c r="N87" s="1" t="str">
        <f>IF(Reels!M83="","-",VLOOKUP(Reels!M83,'Stakes And Prizes'!$D$35:$F$49,2,0))</f>
        <v>H2</v>
      </c>
    </row>
    <row r="88" spans="2:14" x14ac:dyDescent="0.2">
      <c r="B88" s="246">
        <f t="shared" si="6"/>
        <v>84</v>
      </c>
      <c r="C88" s="1" t="str">
        <f>IF(Reels!B84="","-",VLOOKUP(Reels!B84,'Stakes And Prizes'!$D$35:$F$49,2,0))</f>
        <v>H2</v>
      </c>
      <c r="D88" s="1" t="str">
        <f>IF(Reels!C84="","-",VLOOKUP(Reels!C84,'Stakes And Prizes'!$D$35:$F$49,2,0))</f>
        <v>H3</v>
      </c>
      <c r="E88" s="1" t="str">
        <f>IF(Reels!D84="","-",VLOOKUP(Reels!D84,'Stakes And Prizes'!$D$35:$F$49,2,0))</f>
        <v>H4</v>
      </c>
      <c r="F88" s="1" t="str">
        <f>IF(Reels!E84="","-",VLOOKUP(Reels!E84,'Stakes And Prizes'!$D$35:$F$49,2,0))</f>
        <v>L1</v>
      </c>
      <c r="G88" s="1" t="str">
        <f>IF(Reels!F84="","-",VLOOKUP(Reels!F84,'Stakes And Prizes'!$D$35:$F$49,2,0))</f>
        <v>L1</v>
      </c>
      <c r="I88" s="246">
        <f t="shared" si="7"/>
        <v>84</v>
      </c>
      <c r="J88" s="1" t="str">
        <f>IF(Reels!I84="","-",VLOOKUP(Reels!I84,'Stakes And Prizes'!$D$35:$F$49,2,0))</f>
        <v>H3</v>
      </c>
      <c r="K88" s="1" t="str">
        <f>IF(Reels!J84="","-",VLOOKUP(Reels!J84,'Stakes And Prizes'!$D$35:$F$49,2,0))</f>
        <v>L2</v>
      </c>
      <c r="L88" s="1" t="str">
        <f>IF(Reels!K84="","-",VLOOKUP(Reels!K84,'Stakes And Prizes'!$D$35:$F$49,2,0))</f>
        <v>H4</v>
      </c>
      <c r="M88" s="1" t="str">
        <f>IF(Reels!L84="","-",VLOOKUP(Reels!L84,'Stakes And Prizes'!$D$35:$F$49,2,0))</f>
        <v>C1</v>
      </c>
      <c r="N88" s="1" t="str">
        <f>IF(Reels!M84="","-",VLOOKUP(Reels!M84,'Stakes And Prizes'!$D$35:$F$49,2,0))</f>
        <v>P1</v>
      </c>
    </row>
    <row r="89" spans="2:14" x14ac:dyDescent="0.2">
      <c r="B89" s="246">
        <f t="shared" si="6"/>
        <v>85</v>
      </c>
      <c r="C89" s="1" t="str">
        <f>IF(Reels!B85="","-",VLOOKUP(Reels!B85,'Stakes And Prizes'!$D$35:$F$49,2,0))</f>
        <v>H4</v>
      </c>
      <c r="D89" s="1" t="str">
        <f>IF(Reels!C85="","-",VLOOKUP(Reels!C85,'Stakes And Prizes'!$D$35:$F$49,2,0))</f>
        <v>S1W</v>
      </c>
      <c r="E89" s="1" t="str">
        <f>IF(Reels!D85="","-",VLOOKUP(Reels!D85,'Stakes And Prizes'!$D$35:$F$49,2,0))</f>
        <v>L5</v>
      </c>
      <c r="F89" s="1" t="str">
        <f>IF(Reels!E85="","-",VLOOKUP(Reels!E85,'Stakes And Prizes'!$D$35:$F$49,2,0))</f>
        <v>H2</v>
      </c>
      <c r="G89" s="1" t="str">
        <f>IF(Reels!F85="","-",VLOOKUP(Reels!F85,'Stakes And Prizes'!$D$35:$F$49,2,0))</f>
        <v>L1</v>
      </c>
      <c r="I89" s="246">
        <f t="shared" si="7"/>
        <v>85</v>
      </c>
      <c r="J89" s="1" t="str">
        <f>IF(Reels!I85="","-",VLOOKUP(Reels!I85,'Stakes And Prizes'!$D$35:$F$49,2,0))</f>
        <v>H4</v>
      </c>
      <c r="K89" s="1" t="str">
        <f>IF(Reels!J85="","-",VLOOKUP(Reels!J85,'Stakes And Prizes'!$D$35:$F$49,2,0))</f>
        <v>L5</v>
      </c>
      <c r="L89" s="1" t="str">
        <f>IF(Reels!K85="","-",VLOOKUP(Reels!K85,'Stakes And Prizes'!$D$35:$F$49,2,0))</f>
        <v>L3</v>
      </c>
      <c r="M89" s="1" t="str">
        <f>IF(Reels!L85="","-",VLOOKUP(Reels!L85,'Stakes And Prizes'!$D$35:$F$49,2,0))</f>
        <v>L1</v>
      </c>
      <c r="N89" s="1" t="str">
        <f>IF(Reels!M85="","-",VLOOKUP(Reels!M85,'Stakes And Prizes'!$D$35:$F$49,2,0))</f>
        <v>L3</v>
      </c>
    </row>
    <row r="90" spans="2:14" x14ac:dyDescent="0.2">
      <c r="B90" s="246">
        <f t="shared" si="6"/>
        <v>86</v>
      </c>
      <c r="C90" s="1" t="str">
        <f>IF(Reels!B86="","-",VLOOKUP(Reels!B86,'Stakes And Prizes'!$D$35:$F$49,2,0))</f>
        <v>L1</v>
      </c>
      <c r="D90" s="1" t="str">
        <f>IF(Reels!C86="","-",VLOOKUP(Reels!C86,'Stakes And Prizes'!$D$35:$F$49,2,0))</f>
        <v>L1</v>
      </c>
      <c r="E90" s="1" t="str">
        <f>IF(Reels!D86="","-",VLOOKUP(Reels!D86,'Stakes And Prizes'!$D$35:$F$49,2,0))</f>
        <v>P1</v>
      </c>
      <c r="F90" s="1" t="str">
        <f>IF(Reels!E86="","-",VLOOKUP(Reels!E86,'Stakes And Prizes'!$D$35:$F$49,2,0))</f>
        <v>-</v>
      </c>
      <c r="G90" s="1" t="str">
        <f>IF(Reels!F86="","-",VLOOKUP(Reels!F86,'Stakes And Prizes'!$D$35:$F$49,2,0))</f>
        <v>-</v>
      </c>
      <c r="I90" s="246">
        <f t="shared" si="7"/>
        <v>86</v>
      </c>
      <c r="J90" s="1" t="str">
        <f>IF(Reels!I86="","-",VLOOKUP(Reels!I86,'Stakes And Prizes'!$D$35:$F$49,2,0))</f>
        <v>L5</v>
      </c>
      <c r="K90" s="1" t="str">
        <f>IF(Reels!J86="","-",VLOOKUP(Reels!J86,'Stakes And Prizes'!$D$35:$F$49,2,0))</f>
        <v>L4</v>
      </c>
      <c r="L90" s="1" t="str">
        <f>IF(Reels!K86="","-",VLOOKUP(Reels!K86,'Stakes And Prizes'!$D$35:$F$49,2,0))</f>
        <v>L3</v>
      </c>
      <c r="M90" s="1" t="str">
        <f>IF(Reels!L86="","-",VLOOKUP(Reels!L86,'Stakes And Prizes'!$D$35:$F$49,2,0))</f>
        <v>L2</v>
      </c>
      <c r="N90" s="1" t="str">
        <f>IF(Reels!M86="","-",VLOOKUP(Reels!M86,'Stakes And Prizes'!$D$35:$F$49,2,0))</f>
        <v>L1</v>
      </c>
    </row>
    <row r="91" spans="2:14" x14ac:dyDescent="0.2">
      <c r="B91" s="246">
        <f t="shared" si="6"/>
        <v>87</v>
      </c>
      <c r="C91" s="1" t="str">
        <f>IF(Reels!B87="","-",VLOOKUP(Reels!B87,'Stakes And Prizes'!$D$35:$F$49,2,0))</f>
        <v>H3</v>
      </c>
      <c r="D91" s="1" t="str">
        <f>IF(Reels!C87="","-",VLOOKUP(Reels!C87,'Stakes And Prizes'!$D$35:$F$49,2,0))</f>
        <v>L1</v>
      </c>
      <c r="E91" s="1" t="str">
        <f>IF(Reels!D87="","-",VLOOKUP(Reels!D87,'Stakes And Prizes'!$D$35:$F$49,2,0))</f>
        <v>L5</v>
      </c>
      <c r="F91" s="1" t="str">
        <f>IF(Reels!E87="","-",VLOOKUP(Reels!E87,'Stakes And Prizes'!$D$35:$F$49,2,0))</f>
        <v>-</v>
      </c>
      <c r="G91" s="1" t="str">
        <f>IF(Reels!F87="","-",VLOOKUP(Reels!F87,'Stakes And Prizes'!$D$35:$F$49,2,0))</f>
        <v>-</v>
      </c>
      <c r="I91" s="246">
        <f t="shared" si="7"/>
        <v>87</v>
      </c>
      <c r="J91" s="1" t="str">
        <f>IF(Reels!I87="","-",VLOOKUP(Reels!I87,'Stakes And Prizes'!$D$35:$F$49,2,0))</f>
        <v>H2</v>
      </c>
      <c r="K91" s="1" t="str">
        <f>IF(Reels!J87="","-",VLOOKUP(Reels!J87,'Stakes And Prizes'!$D$35:$F$49,2,0))</f>
        <v>H4</v>
      </c>
      <c r="L91" s="1" t="str">
        <f>IF(Reels!K87="","-",VLOOKUP(Reels!K87,'Stakes And Prizes'!$D$35:$F$49,2,0))</f>
        <v>L3</v>
      </c>
      <c r="M91" s="1" t="str">
        <f>IF(Reels!L87="","-",VLOOKUP(Reels!L87,'Stakes And Prizes'!$D$35:$F$49,2,0))</f>
        <v>L3</v>
      </c>
      <c r="N91" s="1" t="str">
        <f>IF(Reels!M87="","-",VLOOKUP(Reels!M87,'Stakes And Prizes'!$D$35:$F$49,2,0))</f>
        <v>L2</v>
      </c>
    </row>
    <row r="92" spans="2:14" x14ac:dyDescent="0.2">
      <c r="B92" s="246">
        <f t="shared" si="6"/>
        <v>88</v>
      </c>
      <c r="C92" s="1" t="str">
        <f>IF(Reels!B88="","-",VLOOKUP(Reels!B88,'Stakes And Prizes'!$D$35:$F$49,2,0))</f>
        <v>L3</v>
      </c>
      <c r="D92" s="1" t="str">
        <f>IF(Reels!C88="","-",VLOOKUP(Reels!C88,'Stakes And Prizes'!$D$35:$F$49,2,0))</f>
        <v>H4</v>
      </c>
      <c r="E92" s="1" t="str">
        <f>IF(Reels!D88="","-",VLOOKUP(Reels!D88,'Stakes And Prizes'!$D$35:$F$49,2,0))</f>
        <v>L3</v>
      </c>
      <c r="F92" s="1" t="str">
        <f>IF(Reels!E88="","-",VLOOKUP(Reels!E88,'Stakes And Prizes'!$D$35:$F$49,2,0))</f>
        <v>-</v>
      </c>
      <c r="G92" s="1" t="str">
        <f>IF(Reels!F88="","-",VLOOKUP(Reels!F88,'Stakes And Prizes'!$D$35:$F$49,2,0))</f>
        <v>-</v>
      </c>
      <c r="I92" s="246">
        <f t="shared" si="7"/>
        <v>88</v>
      </c>
      <c r="J92" s="1" t="str">
        <f>IF(Reels!I88="","-",VLOOKUP(Reels!I88,'Stakes And Prizes'!$D$35:$F$49,2,0))</f>
        <v>H1</v>
      </c>
      <c r="K92" s="1" t="str">
        <f>IF(Reels!J88="","-",VLOOKUP(Reels!J88,'Stakes And Prizes'!$D$35:$F$49,2,0))</f>
        <v>H2</v>
      </c>
      <c r="L92" s="1" t="str">
        <f>IF(Reels!K88="","-",VLOOKUP(Reels!K88,'Stakes And Prizes'!$D$35:$F$49,2,0))</f>
        <v>H1</v>
      </c>
      <c r="M92" s="1" t="str">
        <f>IF(Reels!L88="","-",VLOOKUP(Reels!L88,'Stakes And Prizes'!$D$35:$F$49,2,0))</f>
        <v>L2</v>
      </c>
      <c r="N92" s="1" t="str">
        <f>IF(Reels!M88="","-",VLOOKUP(Reels!M88,'Stakes And Prizes'!$D$35:$F$49,2,0))</f>
        <v>H4</v>
      </c>
    </row>
    <row r="93" spans="2:14" x14ac:dyDescent="0.2">
      <c r="B93" s="246">
        <f t="shared" si="6"/>
        <v>89</v>
      </c>
      <c r="C93" s="1" t="str">
        <f>IF(Reels!B89="","-",VLOOKUP(Reels!B89,'Stakes And Prizes'!$D$35:$F$49,2,0))</f>
        <v>P1</v>
      </c>
      <c r="D93" s="1" t="str">
        <f>IF(Reels!C89="","-",VLOOKUP(Reels!C89,'Stakes And Prizes'!$D$35:$F$49,2,0))</f>
        <v>L3</v>
      </c>
      <c r="E93" s="1" t="str">
        <f>IF(Reels!D89="","-",VLOOKUP(Reels!D89,'Stakes And Prizes'!$D$35:$F$49,2,0))</f>
        <v>L3</v>
      </c>
      <c r="F93" s="1" t="str">
        <f>IF(Reels!E89="","-",VLOOKUP(Reels!E89,'Stakes And Prizes'!$D$35:$F$49,2,0))</f>
        <v>-</v>
      </c>
      <c r="G93" s="1" t="str">
        <f>IF(Reels!F89="","-",VLOOKUP(Reels!F89,'Stakes And Prizes'!$D$35:$F$49,2,0))</f>
        <v>-</v>
      </c>
      <c r="I93" s="246">
        <f t="shared" si="7"/>
        <v>89</v>
      </c>
      <c r="J93" s="1" t="str">
        <f>IF(Reels!I89="","-",VLOOKUP(Reels!I89,'Stakes And Prizes'!$D$35:$F$49,2,0))</f>
        <v>L5</v>
      </c>
      <c r="K93" s="1" t="str">
        <f>IF(Reels!J89="","-",VLOOKUP(Reels!J89,'Stakes And Prizes'!$D$35:$F$49,2,0))</f>
        <v>L1</v>
      </c>
      <c r="L93" s="1" t="str">
        <f>IF(Reels!K89="","-",VLOOKUP(Reels!K89,'Stakes And Prizes'!$D$35:$F$49,2,0))</f>
        <v>L5</v>
      </c>
      <c r="M93" s="1" t="str">
        <f>IF(Reels!L89="","-",VLOOKUP(Reels!L89,'Stakes And Prizes'!$D$35:$F$49,2,0))</f>
        <v>-</v>
      </c>
      <c r="N93" s="1" t="str">
        <f>IF(Reels!M89="","-",VLOOKUP(Reels!M89,'Stakes And Prizes'!$D$35:$F$49,2,0))</f>
        <v>L1</v>
      </c>
    </row>
    <row r="94" spans="2:14" x14ac:dyDescent="0.2">
      <c r="B94" s="246">
        <f t="shared" si="6"/>
        <v>90</v>
      </c>
      <c r="C94" s="1" t="str">
        <f>IF(Reels!B90="","-",VLOOKUP(Reels!B90,'Stakes And Prizes'!$D$35:$F$49,2,0))</f>
        <v>H1</v>
      </c>
      <c r="D94" s="1" t="str">
        <f>IF(Reels!C90="","-",VLOOKUP(Reels!C90,'Stakes And Prizes'!$D$35:$F$49,2,0))</f>
        <v>H2</v>
      </c>
      <c r="E94" s="1" t="str">
        <f>IF(Reels!D90="","-",VLOOKUP(Reels!D90,'Stakes And Prizes'!$D$35:$F$49,2,0))</f>
        <v>C1</v>
      </c>
      <c r="F94" s="1" t="str">
        <f>IF(Reels!E90="","-",VLOOKUP(Reels!E90,'Stakes And Prizes'!$D$35:$F$49,2,0))</f>
        <v>-</v>
      </c>
      <c r="G94" s="1" t="str">
        <f>IF(Reels!F90="","-",VLOOKUP(Reels!F90,'Stakes And Prizes'!$D$35:$F$49,2,0))</f>
        <v>-</v>
      </c>
      <c r="I94" s="246">
        <f t="shared" si="7"/>
        <v>90</v>
      </c>
      <c r="J94" s="1" t="str">
        <f>IF(Reels!I90="","-",VLOOKUP(Reels!I90,'Stakes And Prizes'!$D$35:$F$49,2,0))</f>
        <v>L5</v>
      </c>
      <c r="K94" s="1" t="str">
        <f>IF(Reels!J90="","-",VLOOKUP(Reels!J90,'Stakes And Prizes'!$D$35:$F$49,2,0))</f>
        <v>L4</v>
      </c>
      <c r="L94" s="1" t="str">
        <f>IF(Reels!K90="","-",VLOOKUP(Reels!K90,'Stakes And Prizes'!$D$35:$F$49,2,0))</f>
        <v>L5</v>
      </c>
      <c r="M94" s="1" t="str">
        <f>IF(Reels!L90="","-",VLOOKUP(Reels!L90,'Stakes And Prizes'!$D$35:$F$49,2,0))</f>
        <v>-</v>
      </c>
      <c r="N94" s="1" t="str">
        <f>IF(Reels!M90="","-",VLOOKUP(Reels!M90,'Stakes And Prizes'!$D$35:$F$49,2,0))</f>
        <v>H3</v>
      </c>
    </row>
    <row r="95" spans="2:14" x14ac:dyDescent="0.2">
      <c r="B95" s="246">
        <f t="shared" si="6"/>
        <v>91</v>
      </c>
      <c r="C95" s="1" t="str">
        <f>IF(Reels!B91="","-",VLOOKUP(Reels!B91,'Stakes And Prizes'!$D$35:$F$49,2,0))</f>
        <v>L5</v>
      </c>
      <c r="D95" s="1" t="str">
        <f>IF(Reels!C91="","-",VLOOKUP(Reels!C91,'Stakes And Prizes'!$D$35:$F$49,2,0))</f>
        <v>L2</v>
      </c>
      <c r="E95" s="1" t="str">
        <f>IF(Reels!D91="","-",VLOOKUP(Reels!D91,'Stakes And Prizes'!$D$35:$F$49,2,0))</f>
        <v>L3</v>
      </c>
      <c r="F95" s="1" t="str">
        <f>IF(Reels!E91="","-",VLOOKUP(Reels!E91,'Stakes And Prizes'!$D$35:$F$49,2,0))</f>
        <v>-</v>
      </c>
      <c r="G95" s="1" t="str">
        <f>IF(Reels!F91="","-",VLOOKUP(Reels!F91,'Stakes And Prizes'!$D$35:$F$49,2,0))</f>
        <v>-</v>
      </c>
      <c r="I95" s="246">
        <f t="shared" si="7"/>
        <v>91</v>
      </c>
      <c r="J95" s="1" t="str">
        <f>IF(Reels!I91="","-",VLOOKUP(Reels!I91,'Stakes And Prizes'!$D$35:$F$49,2,0))</f>
        <v>P1</v>
      </c>
      <c r="K95" s="1" t="str">
        <f>IF(Reels!J91="","-",VLOOKUP(Reels!J91,'Stakes And Prizes'!$D$35:$F$49,2,0))</f>
        <v>L5</v>
      </c>
      <c r="L95" s="1" t="str">
        <f>IF(Reels!K91="","-",VLOOKUP(Reels!K91,'Stakes And Prizes'!$D$35:$F$49,2,0))</f>
        <v>P1</v>
      </c>
      <c r="M95" s="1" t="str">
        <f>IF(Reels!L91="","-",VLOOKUP(Reels!L91,'Stakes And Prizes'!$D$35:$F$49,2,0))</f>
        <v>-</v>
      </c>
      <c r="N95" s="1" t="str">
        <f>IF(Reels!M91="","-",VLOOKUP(Reels!M91,'Stakes And Prizes'!$D$35:$F$49,2,0))</f>
        <v>-</v>
      </c>
    </row>
    <row r="96" spans="2:14" x14ac:dyDescent="0.2">
      <c r="B96" s="246">
        <f t="shared" si="6"/>
        <v>92</v>
      </c>
      <c r="C96" s="1" t="str">
        <f>IF(Reels!B92="","-",VLOOKUP(Reels!B92,'Stakes And Prizes'!$D$35:$F$49,2,0))</f>
        <v>L3</v>
      </c>
      <c r="D96" s="1" t="str">
        <f>IF(Reels!C92="","-",VLOOKUP(Reels!C92,'Stakes And Prizes'!$D$35:$F$49,2,0))</f>
        <v>L5</v>
      </c>
      <c r="E96" s="1" t="str">
        <f>IF(Reels!D92="","-",VLOOKUP(Reels!D92,'Stakes And Prizes'!$D$35:$F$49,2,0))</f>
        <v>L2</v>
      </c>
      <c r="F96" s="1" t="str">
        <f>IF(Reels!E92="","-",VLOOKUP(Reels!E92,'Stakes And Prizes'!$D$35:$F$49,2,0))</f>
        <v>-</v>
      </c>
      <c r="G96" s="1" t="str">
        <f>IF(Reels!F92="","-",VLOOKUP(Reels!F92,'Stakes And Prizes'!$D$35:$F$49,2,0))</f>
        <v>-</v>
      </c>
      <c r="I96" s="257">
        <f t="shared" si="7"/>
        <v>92</v>
      </c>
      <c r="J96" s="1" t="str">
        <f>IF(Reels!I92="","-",VLOOKUP(Reels!I92,'Stakes And Prizes'!$D$35:$F$49,2,0))</f>
        <v>H2</v>
      </c>
      <c r="K96" s="1" t="str">
        <f>IF(Reels!J92="","-",VLOOKUP(Reels!J92,'Stakes And Prizes'!$D$35:$F$49,2,0))</f>
        <v>L2</v>
      </c>
      <c r="L96" s="1" t="str">
        <f>IF(Reels!K92="","-",VLOOKUP(Reels!K92,'Stakes And Prizes'!$D$35:$F$49,2,0))</f>
        <v>L1</v>
      </c>
      <c r="M96" s="1" t="str">
        <f>IF(Reels!L92="","-",VLOOKUP(Reels!L92,'Stakes And Prizes'!$D$35:$F$49,2,0))</f>
        <v>-</v>
      </c>
      <c r="N96" s="1" t="str">
        <f>IF(Reels!M92="","-",VLOOKUP(Reels!M92,'Stakes And Prizes'!$D$35:$F$49,2,0))</f>
        <v>-</v>
      </c>
    </row>
    <row r="97" spans="2:14" x14ac:dyDescent="0.2">
      <c r="B97" s="246">
        <f t="shared" si="6"/>
        <v>93</v>
      </c>
      <c r="C97" s="1" t="str">
        <f>IF(Reels!B93="","-",VLOOKUP(Reels!B93,'Stakes And Prizes'!$D$35:$F$49,2,0))</f>
        <v>L4</v>
      </c>
      <c r="D97" s="1" t="str">
        <f>IF(Reels!C93="","-",VLOOKUP(Reels!C93,'Stakes And Prizes'!$D$35:$F$49,2,0))</f>
        <v>L5</v>
      </c>
      <c r="E97" s="1" t="str">
        <f>IF(Reels!D93="","-",VLOOKUP(Reels!D93,'Stakes And Prizes'!$D$35:$F$49,2,0))</f>
        <v>L1</v>
      </c>
      <c r="F97" s="1" t="str">
        <f>IF(Reels!E93="","-",VLOOKUP(Reels!E93,'Stakes And Prizes'!$D$35:$F$49,2,0))</f>
        <v>-</v>
      </c>
      <c r="G97" s="1" t="str">
        <f>IF(Reels!F93="","-",VLOOKUP(Reels!F93,'Stakes And Prizes'!$D$35:$F$49,2,0))</f>
        <v>-</v>
      </c>
      <c r="I97" s="257">
        <f t="shared" si="7"/>
        <v>93</v>
      </c>
      <c r="J97" s="1" t="str">
        <f>IF(Reels!I93="","-",VLOOKUP(Reels!I93,'Stakes And Prizes'!$D$35:$F$49,2,0))</f>
        <v>L2</v>
      </c>
      <c r="K97" s="1" t="str">
        <f>IF(Reels!J93="","-",VLOOKUP(Reels!J93,'Stakes And Prizes'!$D$35:$F$49,2,0))</f>
        <v>H4</v>
      </c>
      <c r="L97" s="1" t="str">
        <f>IF(Reels!K93="","-",VLOOKUP(Reels!K93,'Stakes And Prizes'!$D$35:$F$49,2,0))</f>
        <v>H4</v>
      </c>
      <c r="M97" s="1" t="str">
        <f>IF(Reels!L93="","-",VLOOKUP(Reels!L93,'Stakes And Prizes'!$D$35:$F$49,2,0))</f>
        <v>-</v>
      </c>
      <c r="N97" s="1" t="str">
        <f>IF(Reels!M93="","-",VLOOKUP(Reels!M93,'Stakes And Prizes'!$D$35:$F$49,2,0))</f>
        <v>-</v>
      </c>
    </row>
    <row r="98" spans="2:14" x14ac:dyDescent="0.2">
      <c r="B98" s="246">
        <f t="shared" si="6"/>
        <v>94</v>
      </c>
      <c r="C98" s="1" t="str">
        <f>IF(Reels!B94="","-",VLOOKUP(Reels!B94,'Stakes And Prizes'!$D$35:$F$49,2,0))</f>
        <v>L3</v>
      </c>
      <c r="D98" s="1" t="str">
        <f>IF(Reels!C94="","-",VLOOKUP(Reels!C94,'Stakes And Prizes'!$D$35:$F$49,2,0))</f>
        <v>-</v>
      </c>
      <c r="E98" s="1" t="str">
        <f>IF(Reels!D94="","-",VLOOKUP(Reels!D94,'Stakes And Prizes'!$D$35:$F$49,2,0))</f>
        <v>L5</v>
      </c>
      <c r="F98" s="1" t="str">
        <f>IF(Reels!E94="","-",VLOOKUP(Reels!E94,'Stakes And Prizes'!$D$35:$F$49,2,0))</f>
        <v>-</v>
      </c>
      <c r="G98" s="1" t="str">
        <f>IF(Reels!F94="","-",VLOOKUP(Reels!F94,'Stakes And Prizes'!$D$35:$F$49,2,0))</f>
        <v>-</v>
      </c>
      <c r="I98" s="257">
        <f t="shared" si="7"/>
        <v>94</v>
      </c>
      <c r="J98" s="1" t="str">
        <f>IF(Reels!I94="","-",VLOOKUP(Reels!I94,'Stakes And Prizes'!$D$35:$F$49,2,0))</f>
        <v>H2</v>
      </c>
      <c r="K98" s="1" t="str">
        <f>IF(Reels!J94="","-",VLOOKUP(Reels!J94,'Stakes And Prizes'!$D$35:$F$49,2,0))</f>
        <v>H3</v>
      </c>
      <c r="L98" s="1" t="str">
        <f>IF(Reels!K94="","-",VLOOKUP(Reels!K94,'Stakes And Prizes'!$D$35:$F$49,2,0))</f>
        <v>L5</v>
      </c>
      <c r="M98" s="1" t="str">
        <f>IF(Reels!L94="","-",VLOOKUP(Reels!L94,'Stakes And Prizes'!$D$35:$F$49,2,0))</f>
        <v>-</v>
      </c>
      <c r="N98" s="1" t="str">
        <f>IF(Reels!M94="","-",VLOOKUP(Reels!M94,'Stakes And Prizes'!$D$35:$F$49,2,0))</f>
        <v>-</v>
      </c>
    </row>
    <row r="99" spans="2:14" x14ac:dyDescent="0.2">
      <c r="B99" s="246">
        <f t="shared" si="6"/>
        <v>95</v>
      </c>
      <c r="C99" s="1" t="str">
        <f>IF(Reels!B95="","-",VLOOKUP(Reels!B95,'Stakes And Prizes'!$D$35:$F$49,2,0))</f>
        <v>L3</v>
      </c>
      <c r="D99" s="1" t="str">
        <f>IF(Reels!C95="","-",VLOOKUP(Reels!C95,'Stakes And Prizes'!$D$35:$F$49,2,0))</f>
        <v>-</v>
      </c>
      <c r="E99" s="1" t="str">
        <f>IF(Reels!D95="","-",VLOOKUP(Reels!D95,'Stakes And Prizes'!$D$35:$F$49,2,0))</f>
        <v>S1W</v>
      </c>
      <c r="F99" s="1" t="str">
        <f>IF(Reels!E95="","-",VLOOKUP(Reels!E95,'Stakes And Prizes'!$D$35:$F$49,2,0))</f>
        <v>-</v>
      </c>
      <c r="G99" s="1" t="str">
        <f>IF(Reels!F95="","-",VLOOKUP(Reels!F95,'Stakes And Prizes'!$D$35:$F$49,2,0))</f>
        <v>-</v>
      </c>
      <c r="I99" s="257">
        <f t="shared" si="7"/>
        <v>95</v>
      </c>
      <c r="J99" s="1" t="str">
        <f>IF(Reels!I95="","-",VLOOKUP(Reels!I95,'Stakes And Prizes'!$D$35:$F$49,2,0))</f>
        <v>-</v>
      </c>
      <c r="K99" s="1" t="str">
        <f>IF(Reels!J95="","-",VLOOKUP(Reels!J95,'Stakes And Prizes'!$D$35:$F$49,2,0))</f>
        <v>L4</v>
      </c>
      <c r="L99" s="1" t="str">
        <f>IF(Reels!K95="","-",VLOOKUP(Reels!K95,'Stakes And Prizes'!$D$35:$F$49,2,0))</f>
        <v>C1</v>
      </c>
      <c r="M99" s="1" t="str">
        <f>IF(Reels!L95="","-",VLOOKUP(Reels!L95,'Stakes And Prizes'!$D$35:$F$49,2,0))</f>
        <v>-</v>
      </c>
      <c r="N99" s="1" t="str">
        <f>IF(Reels!M95="","-",VLOOKUP(Reels!M95,'Stakes And Prizes'!$D$35:$F$49,2,0))</f>
        <v>-</v>
      </c>
    </row>
    <row r="100" spans="2:14" x14ac:dyDescent="0.2">
      <c r="B100" s="257">
        <f t="shared" si="6"/>
        <v>96</v>
      </c>
      <c r="C100" s="1" t="str">
        <f>IF(Reels!B96="","-",VLOOKUP(Reels!B96,'Stakes And Prizes'!$D$35:$F$49,2,0))</f>
        <v>-</v>
      </c>
      <c r="D100" s="1" t="str">
        <f>IF(Reels!C96="","-",VLOOKUP(Reels!C96,'Stakes And Prizes'!$D$35:$F$49,2,0))</f>
        <v>-</v>
      </c>
      <c r="E100" s="1" t="str">
        <f>IF(Reels!D96="","-",VLOOKUP(Reels!D96,'Stakes And Prizes'!$D$35:$F$49,2,0))</f>
        <v>H4</v>
      </c>
      <c r="F100" s="1" t="str">
        <f>IF(Reels!E96="","-",VLOOKUP(Reels!E96,'Stakes And Prizes'!$D$35:$F$49,2,0))</f>
        <v>-</v>
      </c>
      <c r="G100" s="1" t="str">
        <f>IF(Reels!F96="","-",VLOOKUP(Reels!F96,'Stakes And Prizes'!$D$35:$F$49,2,0))</f>
        <v>-</v>
      </c>
      <c r="I100" s="257">
        <f t="shared" si="7"/>
        <v>96</v>
      </c>
      <c r="J100" s="1" t="str">
        <f>IF(Reels!I96="","-",VLOOKUP(Reels!I96,'Stakes And Prizes'!$D$35:$F$49,2,0))</f>
        <v>-</v>
      </c>
      <c r="K100" s="1" t="str">
        <f>IF(Reels!J96="","-",VLOOKUP(Reels!J96,'Stakes And Prizes'!$D$35:$F$49,2,0))</f>
        <v>L4</v>
      </c>
      <c r="L100" s="1" t="str">
        <f>IF(Reels!K96="","-",VLOOKUP(Reels!K96,'Stakes And Prizes'!$D$35:$F$49,2,0))</f>
        <v>H2</v>
      </c>
      <c r="M100" s="1" t="str">
        <f>IF(Reels!L96="","-",VLOOKUP(Reels!L96,'Stakes And Prizes'!$D$35:$F$49,2,0))</f>
        <v>-</v>
      </c>
      <c r="N100" s="1" t="str">
        <f>IF(Reels!M96="","-",VLOOKUP(Reels!M96,'Stakes And Prizes'!$D$35:$F$49,2,0))</f>
        <v>-</v>
      </c>
    </row>
    <row r="101" spans="2:14" x14ac:dyDescent="0.2">
      <c r="B101" s="257">
        <f t="shared" si="6"/>
        <v>97</v>
      </c>
      <c r="C101" s="1" t="str">
        <f>IF(Reels!B97="","-",VLOOKUP(Reels!B97,'Stakes And Prizes'!$D$35:$F$49,2,0))</f>
        <v>-</v>
      </c>
      <c r="D101" s="1" t="str">
        <f>IF(Reels!C97="","-",VLOOKUP(Reels!C97,'Stakes And Prizes'!$D$35:$F$49,2,0))</f>
        <v>-</v>
      </c>
      <c r="E101" s="1" t="str">
        <f>IF(Reels!D97="","-",VLOOKUP(Reels!D97,'Stakes And Prizes'!$D$35:$F$49,2,0))</f>
        <v>L2</v>
      </c>
      <c r="F101" s="1" t="str">
        <f>IF(Reels!E97="","-",VLOOKUP(Reels!E97,'Stakes And Prizes'!$D$35:$F$49,2,0))</f>
        <v>-</v>
      </c>
      <c r="G101" s="1" t="str">
        <f>IF(Reels!F97="","-",VLOOKUP(Reels!F97,'Stakes And Prizes'!$D$35:$F$49,2,0))</f>
        <v>-</v>
      </c>
      <c r="I101" s="257">
        <f t="shared" si="7"/>
        <v>97</v>
      </c>
      <c r="J101" s="1" t="str">
        <f>IF(Reels!I97="","-",VLOOKUP(Reels!I97,'Stakes And Prizes'!$D$35:$F$49,2,0))</f>
        <v>-</v>
      </c>
      <c r="K101" s="1" t="str">
        <f>IF(Reels!J97="","-",VLOOKUP(Reels!J97,'Stakes And Prizes'!$D$35:$F$49,2,0))</f>
        <v>H3</v>
      </c>
      <c r="L101" s="1" t="str">
        <f>IF(Reels!K97="","-",VLOOKUP(Reels!K97,'Stakes And Prizes'!$D$35:$F$49,2,0))</f>
        <v>L1</v>
      </c>
      <c r="M101" s="1" t="str">
        <f>IF(Reels!L97="","-",VLOOKUP(Reels!L97,'Stakes And Prizes'!$D$35:$F$49,2,0))</f>
        <v>-</v>
      </c>
      <c r="N101" s="1" t="str">
        <f>IF(Reels!M97="","-",VLOOKUP(Reels!M97,'Stakes And Prizes'!$D$35:$F$49,2,0))</f>
        <v>-</v>
      </c>
    </row>
    <row r="102" spans="2:14" x14ac:dyDescent="0.2">
      <c r="B102" s="257">
        <f t="shared" si="6"/>
        <v>98</v>
      </c>
      <c r="C102" s="1" t="str">
        <f>IF(Reels!B98="","-",VLOOKUP(Reels!B98,'Stakes And Prizes'!$D$35:$F$49,2,0))</f>
        <v>-</v>
      </c>
      <c r="D102" s="1" t="str">
        <f>IF(Reels!C98="","-",VLOOKUP(Reels!C98,'Stakes And Prizes'!$D$35:$F$49,2,0))</f>
        <v>-</v>
      </c>
      <c r="E102" s="1" t="str">
        <f>IF(Reels!D98="","-",VLOOKUP(Reels!D98,'Stakes And Prizes'!$D$35:$F$49,2,0))</f>
        <v>H2</v>
      </c>
      <c r="F102" s="1" t="str">
        <f>IF(Reels!E98="","-",VLOOKUP(Reels!E98,'Stakes And Prizes'!$D$35:$F$49,2,0))</f>
        <v>-</v>
      </c>
      <c r="G102" s="1" t="str">
        <f>IF(Reels!F98="","-",VLOOKUP(Reels!F98,'Stakes And Prizes'!$D$35:$F$49,2,0))</f>
        <v>-</v>
      </c>
      <c r="I102" s="257">
        <f t="shared" si="7"/>
        <v>98</v>
      </c>
      <c r="J102" s="1" t="str">
        <f>IF(Reels!I98="","-",VLOOKUP(Reels!I98,'Stakes And Prizes'!$D$35:$F$49,2,0))</f>
        <v>-</v>
      </c>
      <c r="K102" s="1" t="str">
        <f>IF(Reels!J98="","-",VLOOKUP(Reels!J98,'Stakes And Prizes'!$D$35:$F$49,2,0))</f>
        <v>-</v>
      </c>
      <c r="L102" s="1" t="str">
        <f>IF(Reels!K98="","-",VLOOKUP(Reels!K98,'Stakes And Prizes'!$D$35:$F$49,2,0))</f>
        <v>L3</v>
      </c>
      <c r="M102" s="1" t="str">
        <f>IF(Reels!L98="","-",VLOOKUP(Reels!L98,'Stakes And Prizes'!$D$35:$F$49,2,0))</f>
        <v>-</v>
      </c>
      <c r="N102" s="1" t="str">
        <f>IF(Reels!M98="","-",VLOOKUP(Reels!M98,'Stakes And Prizes'!$D$35:$F$49,2,0))</f>
        <v>-</v>
      </c>
    </row>
    <row r="103" spans="2:14" x14ac:dyDescent="0.2">
      <c r="B103" s="257">
        <f t="shared" si="6"/>
        <v>99</v>
      </c>
      <c r="C103" s="1" t="str">
        <f>IF(Reels!B99="","-",VLOOKUP(Reels!B99,'Stakes And Prizes'!$D$35:$F$49,2,0))</f>
        <v>-</v>
      </c>
      <c r="D103" s="1" t="str">
        <f>IF(Reels!C99="","-",VLOOKUP(Reels!C99,'Stakes And Prizes'!$D$35:$F$49,2,0))</f>
        <v>-</v>
      </c>
      <c r="E103" s="1" t="str">
        <f>IF(Reels!D99="","-",VLOOKUP(Reels!D99,'Stakes And Prizes'!$D$35:$F$49,2,0))</f>
        <v>-</v>
      </c>
      <c r="F103" s="1" t="str">
        <f>IF(Reels!E99="","-",VLOOKUP(Reels!E99,'Stakes And Prizes'!$D$35:$F$49,2,0))</f>
        <v>-</v>
      </c>
      <c r="G103" s="1" t="str">
        <f>IF(Reels!F99="","-",VLOOKUP(Reels!F99,'Stakes And Prizes'!$D$35:$F$49,2,0))</f>
        <v>-</v>
      </c>
      <c r="I103" s="257">
        <f t="shared" si="7"/>
        <v>99</v>
      </c>
      <c r="J103" s="1" t="str">
        <f>IF(Reels!I99="","-",VLOOKUP(Reels!I99,'Stakes And Prizes'!$D$35:$F$49,2,0))</f>
        <v>-</v>
      </c>
      <c r="K103" s="1" t="str">
        <f>IF(Reels!J99="","-",VLOOKUP(Reels!J99,'Stakes And Prizes'!$D$35:$F$49,2,0))</f>
        <v>-</v>
      </c>
      <c r="L103" s="1" t="str">
        <f>IF(Reels!K99="","-",VLOOKUP(Reels!K99,'Stakes And Prizes'!$D$35:$F$49,2,0))</f>
        <v>H2</v>
      </c>
      <c r="M103" s="1" t="str">
        <f>IF(Reels!L99="","-",VLOOKUP(Reels!L99,'Stakes And Prizes'!$D$35:$F$49,2,0))</f>
        <v>-</v>
      </c>
      <c r="N103" s="1" t="str">
        <f>IF(Reels!M99="","-",VLOOKUP(Reels!M99,'Stakes And Prizes'!$D$35:$F$49,2,0))</f>
        <v>-</v>
      </c>
    </row>
    <row r="104" spans="2:14" x14ac:dyDescent="0.2">
      <c r="B104" s="257">
        <f t="shared" si="6"/>
        <v>100</v>
      </c>
      <c r="C104" s="1" t="str">
        <f>IF(Reels!B100="","-",VLOOKUP(Reels!B100,'Stakes And Prizes'!$D$35:$F$49,2,0))</f>
        <v>-</v>
      </c>
      <c r="D104" s="1" t="str">
        <f>IF(Reels!C100="","-",VLOOKUP(Reels!C100,'Stakes And Prizes'!$D$35:$F$49,2,0))</f>
        <v>-</v>
      </c>
      <c r="E104" s="1" t="str">
        <f>IF(Reels!D100="","-",VLOOKUP(Reels!D100,'Stakes And Prizes'!$D$35:$F$49,2,0))</f>
        <v>-</v>
      </c>
      <c r="F104" s="1" t="str">
        <f>IF(Reels!E100="","-",VLOOKUP(Reels!E100,'Stakes And Prizes'!$D$35:$F$49,2,0))</f>
        <v>-</v>
      </c>
      <c r="G104" s="1" t="str">
        <f>IF(Reels!F100="","-",VLOOKUP(Reels!F100,'Stakes And Prizes'!$D$35:$F$49,2,0))</f>
        <v>-</v>
      </c>
      <c r="I104" s="257">
        <f t="shared" si="7"/>
        <v>100</v>
      </c>
      <c r="J104" s="1" t="str">
        <f>IF(Reels!I100="","-",VLOOKUP(Reels!I100,'Stakes And Prizes'!$D$35:$F$49,2,0))</f>
        <v>-</v>
      </c>
      <c r="K104" s="1" t="str">
        <f>IF(Reels!J100="","-",VLOOKUP(Reels!J100,'Stakes And Prizes'!$D$35:$F$49,2,0))</f>
        <v>-</v>
      </c>
      <c r="L104" s="1" t="str">
        <f>IF(Reels!K100="","-",VLOOKUP(Reels!K100,'Stakes And Prizes'!$D$35:$F$49,2,0))</f>
        <v>-</v>
      </c>
      <c r="M104" s="1" t="str">
        <f>IF(Reels!L100="","-",VLOOKUP(Reels!L100,'Stakes And Prizes'!$D$35:$F$49,2,0))</f>
        <v>-</v>
      </c>
      <c r="N104" s="1" t="str">
        <f>IF(Reels!M100="","-",VLOOKUP(Reels!M100,'Stakes And Prizes'!$D$35:$F$49,2,0))</f>
        <v>-</v>
      </c>
    </row>
    <row r="105" spans="2:14" x14ac:dyDescent="0.2">
      <c r="B105" s="257">
        <f t="shared" si="6"/>
        <v>101</v>
      </c>
      <c r="C105" s="1" t="str">
        <f>IF(Reels!B101="","-",VLOOKUP(Reels!B101,'Stakes And Prizes'!$D$35:$F$49,2,0))</f>
        <v>-</v>
      </c>
      <c r="D105" s="1" t="str">
        <f>IF(Reels!C101="","-",VLOOKUP(Reels!C101,'Stakes And Prizes'!$D$35:$F$49,2,0))</f>
        <v>-</v>
      </c>
      <c r="E105" s="1" t="str">
        <f>IF(Reels!D101="","-",VLOOKUP(Reels!D101,'Stakes And Prizes'!$D$35:$F$49,2,0))</f>
        <v>-</v>
      </c>
      <c r="F105" s="1" t="str">
        <f>IF(Reels!E101="","-",VLOOKUP(Reels!E101,'Stakes And Prizes'!$D$35:$F$49,2,0))</f>
        <v>-</v>
      </c>
      <c r="G105" s="1" t="str">
        <f>IF(Reels!F101="","-",VLOOKUP(Reels!F101,'Stakes And Prizes'!$D$35:$F$49,2,0))</f>
        <v>-</v>
      </c>
      <c r="I105" s="257">
        <f t="shared" si="7"/>
        <v>101</v>
      </c>
      <c r="J105" s="1" t="str">
        <f>IF(Reels!I101="","-",VLOOKUP(Reels!I101,'Stakes And Prizes'!$D$35:$F$49,2,0))</f>
        <v>-</v>
      </c>
      <c r="K105" s="1" t="str">
        <f>IF(Reels!J101="","-",VLOOKUP(Reels!J101,'Stakes And Prizes'!$D$35:$F$49,2,0))</f>
        <v>-</v>
      </c>
      <c r="L105" s="1" t="str">
        <f>IF(Reels!K101="","-",VLOOKUP(Reels!K101,'Stakes And Prizes'!$D$35:$F$49,2,0))</f>
        <v>-</v>
      </c>
      <c r="M105" s="1" t="str">
        <f>IF(Reels!L101="","-",VLOOKUP(Reels!L101,'Stakes And Prizes'!$D$35:$F$49,2,0))</f>
        <v>-</v>
      </c>
      <c r="N105" s="1" t="str">
        <f>IF(Reels!M101="","-",VLOOKUP(Reels!M101,'Stakes And Prizes'!$D$35:$F$49,2,0))</f>
        <v>-</v>
      </c>
    </row>
    <row r="106" spans="2:14" x14ac:dyDescent="0.2">
      <c r="B106" s="257">
        <f t="shared" si="6"/>
        <v>102</v>
      </c>
      <c r="C106" s="1" t="str">
        <f>IF(Reels!B102="","-",VLOOKUP(Reels!B102,'Stakes And Prizes'!$D$35:$F$49,2,0))</f>
        <v>-</v>
      </c>
      <c r="D106" s="1" t="str">
        <f>IF(Reels!C102="","-",VLOOKUP(Reels!C102,'Stakes And Prizes'!$D$35:$F$49,2,0))</f>
        <v>-</v>
      </c>
      <c r="E106" s="1" t="str">
        <f>IF(Reels!D102="","-",VLOOKUP(Reels!D102,'Stakes And Prizes'!$D$35:$F$49,2,0))</f>
        <v>-</v>
      </c>
      <c r="F106" s="1" t="str">
        <f>IF(Reels!E102="","-",VLOOKUP(Reels!E102,'Stakes And Prizes'!$D$35:$F$49,2,0))</f>
        <v>-</v>
      </c>
      <c r="G106" s="1" t="str">
        <f>IF(Reels!F102="","-",VLOOKUP(Reels!F102,'Stakes And Prizes'!$D$35:$F$49,2,0))</f>
        <v>-</v>
      </c>
      <c r="I106" s="257">
        <f t="shared" si="7"/>
        <v>102</v>
      </c>
      <c r="J106" s="1" t="str">
        <f>IF(Reels!I102="","-",VLOOKUP(Reels!I102,'Stakes And Prizes'!$D$35:$F$49,2,0))</f>
        <v>-</v>
      </c>
      <c r="K106" s="1" t="str">
        <f>IF(Reels!J102="","-",VLOOKUP(Reels!J102,'Stakes And Prizes'!$D$35:$F$49,2,0))</f>
        <v>-</v>
      </c>
      <c r="L106" s="1" t="str">
        <f>IF(Reels!K102="","-",VLOOKUP(Reels!K102,'Stakes And Prizes'!$D$35:$F$49,2,0))</f>
        <v>-</v>
      </c>
      <c r="M106" s="1" t="str">
        <f>IF(Reels!L102="","-",VLOOKUP(Reels!L102,'Stakes And Prizes'!$D$35:$F$49,2,0))</f>
        <v>-</v>
      </c>
      <c r="N106" s="1" t="str">
        <f>IF(Reels!M102="","-",VLOOKUP(Reels!M102,'Stakes And Prizes'!$D$35:$F$49,2,0))</f>
        <v>-</v>
      </c>
    </row>
    <row r="107" spans="2:14" x14ac:dyDescent="0.2">
      <c r="B107" s="257">
        <f t="shared" si="6"/>
        <v>103</v>
      </c>
      <c r="C107" s="1" t="str">
        <f>IF(Reels!B103="","-",VLOOKUP(Reels!B103,'Stakes And Prizes'!$D$35:$F$49,2,0))</f>
        <v>-</v>
      </c>
      <c r="D107" s="1" t="str">
        <f>IF(Reels!C103="","-",VLOOKUP(Reels!C103,'Stakes And Prizes'!$D$35:$F$49,2,0))</f>
        <v>-</v>
      </c>
      <c r="E107" s="1" t="str">
        <f>IF(Reels!D103="","-",VLOOKUP(Reels!D103,'Stakes And Prizes'!$D$35:$F$49,2,0))</f>
        <v>-</v>
      </c>
      <c r="F107" s="1" t="str">
        <f>IF(Reels!E103="","-",VLOOKUP(Reels!E103,'Stakes And Prizes'!$D$35:$F$49,2,0))</f>
        <v>-</v>
      </c>
      <c r="G107" s="1" t="str">
        <f>IF(Reels!F103="","-",VLOOKUP(Reels!F103,'Stakes And Prizes'!$D$35:$F$49,2,0))</f>
        <v>-</v>
      </c>
      <c r="I107" s="257">
        <f t="shared" si="7"/>
        <v>103</v>
      </c>
      <c r="J107" s="1" t="str">
        <f>IF(Reels!I103="","-",VLOOKUP(Reels!I103,'Stakes And Prizes'!$D$35:$F$49,2,0))</f>
        <v>-</v>
      </c>
      <c r="K107" s="1" t="str">
        <f>IF(Reels!J103="","-",VLOOKUP(Reels!J103,'Stakes And Prizes'!$D$35:$F$49,2,0))</f>
        <v>-</v>
      </c>
      <c r="L107" s="1" t="str">
        <f>IF(Reels!K103="","-",VLOOKUP(Reels!K103,'Stakes And Prizes'!$D$35:$F$49,2,0))</f>
        <v>-</v>
      </c>
      <c r="M107" s="1" t="str">
        <f>IF(Reels!L103="","-",VLOOKUP(Reels!L103,'Stakes And Prizes'!$D$35:$F$49,2,0))</f>
        <v>-</v>
      </c>
      <c r="N107" s="1" t="str">
        <f>IF(Reels!M103="","-",VLOOKUP(Reels!M103,'Stakes And Prizes'!$D$35:$F$49,2,0))</f>
        <v>-</v>
      </c>
    </row>
    <row r="108" spans="2:14" x14ac:dyDescent="0.2">
      <c r="B108" s="257">
        <f t="shared" si="6"/>
        <v>104</v>
      </c>
      <c r="C108" s="1" t="str">
        <f>IF(Reels!B104="","-",VLOOKUP(Reels!B104,'Stakes And Prizes'!$D$35:$F$49,2,0))</f>
        <v>-</v>
      </c>
      <c r="D108" s="1" t="str">
        <f>IF(Reels!C104="","-",VLOOKUP(Reels!C104,'Stakes And Prizes'!$D$35:$F$49,2,0))</f>
        <v>-</v>
      </c>
      <c r="E108" s="1" t="str">
        <f>IF(Reels!D104="","-",VLOOKUP(Reels!D104,'Stakes And Prizes'!$D$35:$F$49,2,0))</f>
        <v>-</v>
      </c>
      <c r="F108" s="1" t="str">
        <f>IF(Reels!E104="","-",VLOOKUP(Reels!E104,'Stakes And Prizes'!$D$35:$F$49,2,0))</f>
        <v>-</v>
      </c>
      <c r="G108" s="1" t="str">
        <f>IF(Reels!F104="","-",VLOOKUP(Reels!F104,'Stakes And Prizes'!$D$35:$F$49,2,0))</f>
        <v>-</v>
      </c>
      <c r="I108" s="257">
        <f t="shared" si="7"/>
        <v>104</v>
      </c>
      <c r="J108" s="1" t="str">
        <f>IF(Reels!I104="","-",VLOOKUP(Reels!I104,'Stakes And Prizes'!$D$35:$F$49,2,0))</f>
        <v>-</v>
      </c>
      <c r="K108" s="1" t="str">
        <f>IF(Reels!J104="","-",VLOOKUP(Reels!J104,'Stakes And Prizes'!$D$35:$F$49,2,0))</f>
        <v>-</v>
      </c>
      <c r="L108" s="1" t="str">
        <f>IF(Reels!K104="","-",VLOOKUP(Reels!K104,'Stakes And Prizes'!$D$35:$F$49,2,0))</f>
        <v>-</v>
      </c>
      <c r="M108" s="1" t="str">
        <f>IF(Reels!L104="","-",VLOOKUP(Reels!L104,'Stakes And Prizes'!$D$35:$F$49,2,0))</f>
        <v>-</v>
      </c>
      <c r="N108" s="1" t="str">
        <f>IF(Reels!M104="","-",VLOOKUP(Reels!M104,'Stakes And Prizes'!$D$35:$F$49,2,0))</f>
        <v>-</v>
      </c>
    </row>
    <row r="109" spans="2:14" x14ac:dyDescent="0.2">
      <c r="B109" s="257">
        <f t="shared" si="6"/>
        <v>105</v>
      </c>
      <c r="C109" s="1" t="str">
        <f>IF(Reels!B105="","-",VLOOKUP(Reels!B105,'Stakes And Prizes'!$D$35:$F$49,2,0))</f>
        <v>-</v>
      </c>
      <c r="D109" s="1" t="str">
        <f>IF(Reels!C105="","-",VLOOKUP(Reels!C105,'Stakes And Prizes'!$D$35:$F$49,2,0))</f>
        <v>-</v>
      </c>
      <c r="E109" s="1" t="str">
        <f>IF(Reels!D105="","-",VLOOKUP(Reels!D105,'Stakes And Prizes'!$D$35:$F$49,2,0))</f>
        <v>-</v>
      </c>
      <c r="F109" s="1" t="str">
        <f>IF(Reels!E105="","-",VLOOKUP(Reels!E105,'Stakes And Prizes'!$D$35:$F$49,2,0))</f>
        <v>-</v>
      </c>
      <c r="G109" s="1" t="str">
        <f>IF(Reels!F105="","-",VLOOKUP(Reels!F105,'Stakes And Prizes'!$D$35:$F$49,2,0))</f>
        <v>-</v>
      </c>
      <c r="I109" s="257">
        <f t="shared" si="7"/>
        <v>105</v>
      </c>
      <c r="J109" s="1" t="str">
        <f>IF(Reels!I105="","-",VLOOKUP(Reels!I105,'Stakes And Prizes'!$D$35:$F$49,2,0))</f>
        <v>-</v>
      </c>
      <c r="K109" s="1" t="str">
        <f>IF(Reels!J105="","-",VLOOKUP(Reels!J105,'Stakes And Prizes'!$D$35:$F$49,2,0))</f>
        <v>-</v>
      </c>
      <c r="L109" s="1" t="str">
        <f>IF(Reels!K105="","-",VLOOKUP(Reels!K105,'Stakes And Prizes'!$D$35:$F$49,2,0))</f>
        <v>-</v>
      </c>
      <c r="M109" s="1" t="str">
        <f>IF(Reels!L105="","-",VLOOKUP(Reels!L105,'Stakes And Prizes'!$D$35:$F$49,2,0))</f>
        <v>-</v>
      </c>
      <c r="N109" s="1" t="str">
        <f>IF(Reels!M105="","-",VLOOKUP(Reels!M105,'Stakes And Prizes'!$D$35:$F$49,2,0))</f>
        <v>-</v>
      </c>
    </row>
    <row r="110" spans="2:14" x14ac:dyDescent="0.2">
      <c r="B110" s="257">
        <f t="shared" si="6"/>
        <v>106</v>
      </c>
      <c r="C110" s="1" t="str">
        <f>IF(Reels!B106="","-",VLOOKUP(Reels!B106,'Stakes And Prizes'!$D$35:$F$49,2,0))</f>
        <v>-</v>
      </c>
      <c r="D110" s="1" t="str">
        <f>IF(Reels!C106="","-",VLOOKUP(Reels!C106,'Stakes And Prizes'!$D$35:$F$49,2,0))</f>
        <v>-</v>
      </c>
      <c r="E110" s="1" t="str">
        <f>IF(Reels!D106="","-",VLOOKUP(Reels!D106,'Stakes And Prizes'!$D$35:$F$49,2,0))</f>
        <v>-</v>
      </c>
      <c r="F110" s="1" t="str">
        <f>IF(Reels!E106="","-",VLOOKUP(Reels!E106,'Stakes And Prizes'!$D$35:$F$49,2,0))</f>
        <v>-</v>
      </c>
      <c r="G110" s="1" t="str">
        <f>IF(Reels!F106="","-",VLOOKUP(Reels!F106,'Stakes And Prizes'!$D$35:$F$49,2,0))</f>
        <v>-</v>
      </c>
      <c r="I110" s="257">
        <f t="shared" si="7"/>
        <v>106</v>
      </c>
      <c r="J110" s="1" t="str">
        <f>IF(Reels!I106="","-",VLOOKUP(Reels!I106,'Stakes And Prizes'!$D$35:$F$49,2,0))</f>
        <v>-</v>
      </c>
      <c r="K110" s="1" t="str">
        <f>IF(Reels!J106="","-",VLOOKUP(Reels!J106,'Stakes And Prizes'!$D$35:$F$49,2,0))</f>
        <v>-</v>
      </c>
      <c r="L110" s="1" t="str">
        <f>IF(Reels!K106="","-",VLOOKUP(Reels!K106,'Stakes And Prizes'!$D$35:$F$49,2,0))</f>
        <v>-</v>
      </c>
      <c r="M110" s="1" t="str">
        <f>IF(Reels!L106="","-",VLOOKUP(Reels!L106,'Stakes And Prizes'!$D$35:$F$49,2,0))</f>
        <v>-</v>
      </c>
      <c r="N110" s="1" t="str">
        <f>IF(Reels!M106="","-",VLOOKUP(Reels!M106,'Stakes And Prizes'!$D$35:$F$49,2,0))</f>
        <v>-</v>
      </c>
    </row>
    <row r="111" spans="2:14" x14ac:dyDescent="0.2">
      <c r="B111" s="257">
        <f t="shared" si="6"/>
        <v>107</v>
      </c>
      <c r="C111" s="1" t="str">
        <f>IF(Reels!B107="","-",VLOOKUP(Reels!B107,'Stakes And Prizes'!$D$35:$F$49,2,0))</f>
        <v>-</v>
      </c>
      <c r="D111" s="1" t="str">
        <f>IF(Reels!C107="","-",VLOOKUP(Reels!C107,'Stakes And Prizes'!$D$35:$F$49,2,0))</f>
        <v>-</v>
      </c>
      <c r="E111" s="1" t="str">
        <f>IF(Reels!D107="","-",VLOOKUP(Reels!D107,'Stakes And Prizes'!$D$35:$F$49,2,0))</f>
        <v>-</v>
      </c>
      <c r="F111" s="1" t="str">
        <f>IF(Reels!E107="","-",VLOOKUP(Reels!E107,'Stakes And Prizes'!$D$35:$F$49,2,0))</f>
        <v>-</v>
      </c>
      <c r="G111" s="1" t="str">
        <f>IF(Reels!F107="","-",VLOOKUP(Reels!F107,'Stakes And Prizes'!$D$35:$F$49,2,0))</f>
        <v>-</v>
      </c>
      <c r="I111" s="257">
        <f t="shared" si="7"/>
        <v>107</v>
      </c>
      <c r="J111" s="1" t="str">
        <f>IF(Reels!I107="","-",VLOOKUP(Reels!I107,'Stakes And Prizes'!$D$35:$F$49,2,0))</f>
        <v>-</v>
      </c>
      <c r="K111" s="1" t="str">
        <f>IF(Reels!J107="","-",VLOOKUP(Reels!J107,'Stakes And Prizes'!$D$35:$F$49,2,0))</f>
        <v>-</v>
      </c>
      <c r="L111" s="1" t="str">
        <f>IF(Reels!K107="","-",VLOOKUP(Reels!K107,'Stakes And Prizes'!$D$35:$F$49,2,0))</f>
        <v>-</v>
      </c>
      <c r="M111" s="1" t="str">
        <f>IF(Reels!L107="","-",VLOOKUP(Reels!L107,'Stakes And Prizes'!$D$35:$F$49,2,0))</f>
        <v>-</v>
      </c>
      <c r="N111" s="1" t="str">
        <f>IF(Reels!M107="","-",VLOOKUP(Reels!M107,'Stakes And Prizes'!$D$35:$F$49,2,0))</f>
        <v>-</v>
      </c>
    </row>
    <row r="112" spans="2:14" x14ac:dyDescent="0.2">
      <c r="B112" s="257">
        <f t="shared" si="6"/>
        <v>108</v>
      </c>
      <c r="C112" s="1" t="str">
        <f>IF(Reels!B108="","-",VLOOKUP(Reels!B108,'Stakes And Prizes'!$D$35:$F$49,2,0))</f>
        <v>-</v>
      </c>
      <c r="D112" s="1" t="str">
        <f>IF(Reels!C108="","-",VLOOKUP(Reels!C108,'Stakes And Prizes'!$D$35:$F$49,2,0))</f>
        <v>-</v>
      </c>
      <c r="E112" s="1" t="str">
        <f>IF(Reels!D108="","-",VLOOKUP(Reels!D108,'Stakes And Prizes'!$D$35:$F$49,2,0))</f>
        <v>-</v>
      </c>
      <c r="F112" s="1" t="str">
        <f>IF(Reels!E108="","-",VLOOKUP(Reels!E108,'Stakes And Prizes'!$D$35:$F$49,2,0))</f>
        <v>-</v>
      </c>
      <c r="G112" s="1" t="str">
        <f>IF(Reels!F108="","-",VLOOKUP(Reels!F108,'Stakes And Prizes'!$D$35:$F$49,2,0))</f>
        <v>-</v>
      </c>
      <c r="I112" s="257">
        <f t="shared" si="7"/>
        <v>108</v>
      </c>
      <c r="J112" s="1" t="str">
        <f>IF(Reels!I108="","-",VLOOKUP(Reels!I108,'Stakes And Prizes'!$D$35:$F$49,2,0))</f>
        <v>-</v>
      </c>
      <c r="K112" s="1" t="str">
        <f>IF(Reels!J108="","-",VLOOKUP(Reels!J108,'Stakes And Prizes'!$D$35:$F$49,2,0))</f>
        <v>-</v>
      </c>
      <c r="L112" s="1" t="str">
        <f>IF(Reels!K108="","-",VLOOKUP(Reels!K108,'Stakes And Prizes'!$D$35:$F$49,2,0))</f>
        <v>-</v>
      </c>
      <c r="M112" s="1" t="str">
        <f>IF(Reels!L108="","-",VLOOKUP(Reels!L108,'Stakes And Prizes'!$D$35:$F$49,2,0))</f>
        <v>-</v>
      </c>
      <c r="N112" s="1" t="str">
        <f>IF(Reels!M108="","-",VLOOKUP(Reels!M108,'Stakes And Prizes'!$D$35:$F$49,2,0))</f>
        <v>-</v>
      </c>
    </row>
    <row r="113" spans="2:14" x14ac:dyDescent="0.2">
      <c r="B113" s="257">
        <f t="shared" si="6"/>
        <v>109</v>
      </c>
      <c r="C113" s="1" t="str">
        <f>IF(Reels!B109="","-",VLOOKUP(Reels!B109,'Stakes And Prizes'!$D$35:$F$49,2,0))</f>
        <v>-</v>
      </c>
      <c r="D113" s="1" t="str">
        <f>IF(Reels!C109="","-",VLOOKUP(Reels!C109,'Stakes And Prizes'!$D$35:$F$49,2,0))</f>
        <v>-</v>
      </c>
      <c r="E113" s="1" t="str">
        <f>IF(Reels!D109="","-",VLOOKUP(Reels!D109,'Stakes And Prizes'!$D$35:$F$49,2,0))</f>
        <v>-</v>
      </c>
      <c r="F113" s="1" t="str">
        <f>IF(Reels!E109="","-",VLOOKUP(Reels!E109,'Stakes And Prizes'!$D$35:$F$49,2,0))</f>
        <v>-</v>
      </c>
      <c r="G113" s="1" t="str">
        <f>IF(Reels!F109="","-",VLOOKUP(Reels!F109,'Stakes And Prizes'!$D$35:$F$49,2,0))</f>
        <v>-</v>
      </c>
      <c r="I113" s="257">
        <f t="shared" si="7"/>
        <v>109</v>
      </c>
      <c r="J113" s="1" t="str">
        <f>IF(Reels!I109="","-",VLOOKUP(Reels!I109,'Stakes And Prizes'!$D$35:$F$49,2,0))</f>
        <v>-</v>
      </c>
      <c r="K113" s="1" t="str">
        <f>IF(Reels!J109="","-",VLOOKUP(Reels!J109,'Stakes And Prizes'!$D$35:$F$49,2,0))</f>
        <v>-</v>
      </c>
      <c r="L113" s="1" t="str">
        <f>IF(Reels!K109="","-",VLOOKUP(Reels!K109,'Stakes And Prizes'!$D$35:$F$49,2,0))</f>
        <v>-</v>
      </c>
      <c r="M113" s="1" t="str">
        <f>IF(Reels!L109="","-",VLOOKUP(Reels!L109,'Stakes And Prizes'!$D$35:$F$49,2,0))</f>
        <v>-</v>
      </c>
      <c r="N113" s="1" t="str">
        <f>IF(Reels!M109="","-",VLOOKUP(Reels!M109,'Stakes And Prizes'!$D$35:$F$49,2,0))</f>
        <v>-</v>
      </c>
    </row>
    <row r="114" spans="2:14" x14ac:dyDescent="0.2">
      <c r="B114" s="257">
        <f t="shared" si="6"/>
        <v>110</v>
      </c>
      <c r="C114" s="1" t="str">
        <f>IF(Reels!B110="","-",VLOOKUP(Reels!B110,'Stakes And Prizes'!$D$35:$F$49,2,0))</f>
        <v>-</v>
      </c>
      <c r="D114" s="1" t="str">
        <f>IF(Reels!C110="","-",VLOOKUP(Reels!C110,'Stakes And Prizes'!$D$35:$F$49,2,0))</f>
        <v>-</v>
      </c>
      <c r="E114" s="1" t="str">
        <f>IF(Reels!D110="","-",VLOOKUP(Reels!D110,'Stakes And Prizes'!$D$35:$F$49,2,0))</f>
        <v>-</v>
      </c>
      <c r="F114" s="1" t="str">
        <f>IF(Reels!E110="","-",VLOOKUP(Reels!E110,'Stakes And Prizes'!$D$35:$F$49,2,0))</f>
        <v>-</v>
      </c>
      <c r="G114" s="1" t="str">
        <f>IF(Reels!F110="","-",VLOOKUP(Reels!F110,'Stakes And Prizes'!$D$35:$F$49,2,0))</f>
        <v>-</v>
      </c>
      <c r="I114" s="257">
        <f t="shared" si="7"/>
        <v>110</v>
      </c>
      <c r="J114" s="1" t="str">
        <f>IF(Reels!I110="","-",VLOOKUP(Reels!I110,'Stakes And Prizes'!$D$35:$F$49,2,0))</f>
        <v>-</v>
      </c>
      <c r="K114" s="1" t="str">
        <f>IF(Reels!J110="","-",VLOOKUP(Reels!J110,'Stakes And Prizes'!$D$35:$F$49,2,0))</f>
        <v>-</v>
      </c>
      <c r="L114" s="1" t="str">
        <f>IF(Reels!K110="","-",VLOOKUP(Reels!K110,'Stakes And Prizes'!$D$35:$F$49,2,0))</f>
        <v>-</v>
      </c>
      <c r="M114" s="1" t="str">
        <f>IF(Reels!L110="","-",VLOOKUP(Reels!L110,'Stakes And Prizes'!$D$35:$F$49,2,0))</f>
        <v>-</v>
      </c>
      <c r="N114" s="1" t="str">
        <f>IF(Reels!M110="","-",VLOOKUP(Reels!M110,'Stakes And Prizes'!$D$35:$F$49,2,0))</f>
        <v>-</v>
      </c>
    </row>
    <row r="115" spans="2:14" x14ac:dyDescent="0.2">
      <c r="B115" s="257">
        <f t="shared" si="6"/>
        <v>111</v>
      </c>
      <c r="C115" s="1" t="str">
        <f>IF(Reels!B111="","-",VLOOKUP(Reels!B111,'Stakes And Prizes'!$D$35:$F$49,2,0))</f>
        <v>-</v>
      </c>
      <c r="D115" s="1" t="str">
        <f>IF(Reels!C111="","-",VLOOKUP(Reels!C111,'Stakes And Prizes'!$D$35:$F$49,2,0))</f>
        <v>-</v>
      </c>
      <c r="E115" s="1" t="str">
        <f>IF(Reels!D111="","-",VLOOKUP(Reels!D111,'Stakes And Prizes'!$D$35:$F$49,2,0))</f>
        <v>-</v>
      </c>
      <c r="F115" s="1" t="str">
        <f>IF(Reels!E111="","-",VLOOKUP(Reels!E111,'Stakes And Prizes'!$D$35:$F$49,2,0))</f>
        <v>-</v>
      </c>
      <c r="G115" s="1" t="str">
        <f>IF(Reels!F111="","-",VLOOKUP(Reels!F111,'Stakes And Prizes'!$D$35:$F$49,2,0))</f>
        <v>-</v>
      </c>
      <c r="I115" s="257">
        <f t="shared" si="7"/>
        <v>111</v>
      </c>
      <c r="J115" s="1" t="str">
        <f>IF(Reels!I111="","-",VLOOKUP(Reels!I111,'Stakes And Prizes'!$D$35:$F$49,2,0))</f>
        <v>-</v>
      </c>
      <c r="K115" s="1" t="str">
        <f>IF(Reels!J111="","-",VLOOKUP(Reels!J111,'Stakes And Prizes'!$D$35:$F$49,2,0))</f>
        <v>-</v>
      </c>
      <c r="L115" s="1" t="str">
        <f>IF(Reels!K111="","-",VLOOKUP(Reels!K111,'Stakes And Prizes'!$D$35:$F$49,2,0))</f>
        <v>-</v>
      </c>
      <c r="M115" s="1" t="str">
        <f>IF(Reels!L111="","-",VLOOKUP(Reels!L111,'Stakes And Prizes'!$D$35:$F$49,2,0))</f>
        <v>-</v>
      </c>
      <c r="N115" s="1" t="str">
        <f>IF(Reels!M111="","-",VLOOKUP(Reels!M111,'Stakes And Prizes'!$D$35:$F$49,2,0))</f>
        <v>-</v>
      </c>
    </row>
    <row r="116" spans="2:14" x14ac:dyDescent="0.2">
      <c r="B116" s="257">
        <f t="shared" si="6"/>
        <v>112</v>
      </c>
      <c r="C116" s="1" t="str">
        <f>IF(Reels!B112="","-",VLOOKUP(Reels!B112,'Stakes And Prizes'!$D$35:$F$49,2,0))</f>
        <v>-</v>
      </c>
      <c r="D116" s="1" t="str">
        <f>IF(Reels!C112="","-",VLOOKUP(Reels!C112,'Stakes And Prizes'!$D$35:$F$49,2,0))</f>
        <v>-</v>
      </c>
      <c r="E116" s="1" t="str">
        <f>IF(Reels!D112="","-",VLOOKUP(Reels!D112,'Stakes And Prizes'!$D$35:$F$49,2,0))</f>
        <v>-</v>
      </c>
      <c r="F116" s="1" t="str">
        <f>IF(Reels!E112="","-",VLOOKUP(Reels!E112,'Stakes And Prizes'!$D$35:$F$49,2,0))</f>
        <v>-</v>
      </c>
      <c r="G116" s="1" t="str">
        <f>IF(Reels!F112="","-",VLOOKUP(Reels!F112,'Stakes And Prizes'!$D$35:$F$49,2,0))</f>
        <v>-</v>
      </c>
      <c r="I116" s="257">
        <f t="shared" si="7"/>
        <v>112</v>
      </c>
      <c r="J116" s="1" t="str">
        <f>IF(Reels!I112="","-",VLOOKUP(Reels!I112,'Stakes And Prizes'!$D$35:$F$49,2,0))</f>
        <v>-</v>
      </c>
      <c r="K116" s="1" t="str">
        <f>IF(Reels!J112="","-",VLOOKUP(Reels!J112,'Stakes And Prizes'!$D$35:$F$49,2,0))</f>
        <v>-</v>
      </c>
      <c r="L116" s="1" t="str">
        <f>IF(Reels!K112="","-",VLOOKUP(Reels!K112,'Stakes And Prizes'!$D$35:$F$49,2,0))</f>
        <v>-</v>
      </c>
      <c r="M116" s="1" t="str">
        <f>IF(Reels!L112="","-",VLOOKUP(Reels!L112,'Stakes And Prizes'!$D$35:$F$49,2,0))</f>
        <v>-</v>
      </c>
      <c r="N116" s="1" t="str">
        <f>IF(Reels!M112="","-",VLOOKUP(Reels!M112,'Stakes And Prizes'!$D$35:$F$49,2,0))</f>
        <v>-</v>
      </c>
    </row>
    <row r="117" spans="2:14" x14ac:dyDescent="0.2">
      <c r="B117" s="257">
        <f t="shared" si="6"/>
        <v>113</v>
      </c>
      <c r="C117" s="1" t="str">
        <f>IF(Reels!B113="","-",VLOOKUP(Reels!B113,'Stakes And Prizes'!$D$35:$F$49,2,0))</f>
        <v>-</v>
      </c>
      <c r="D117" s="1" t="str">
        <f>IF(Reels!C113="","-",VLOOKUP(Reels!C113,'Stakes And Prizes'!$D$35:$F$49,2,0))</f>
        <v>-</v>
      </c>
      <c r="E117" s="1" t="str">
        <f>IF(Reels!D113="","-",VLOOKUP(Reels!D113,'Stakes And Prizes'!$D$35:$F$49,2,0))</f>
        <v>-</v>
      </c>
      <c r="F117" s="1" t="str">
        <f>IF(Reels!E113="","-",VLOOKUP(Reels!E113,'Stakes And Prizes'!$D$35:$F$49,2,0))</f>
        <v>-</v>
      </c>
      <c r="G117" s="1" t="str">
        <f>IF(Reels!F113="","-",VLOOKUP(Reels!F113,'Stakes And Prizes'!$D$35:$F$49,2,0))</f>
        <v>-</v>
      </c>
      <c r="I117" s="257">
        <f t="shared" si="7"/>
        <v>113</v>
      </c>
      <c r="J117" s="1" t="str">
        <f>IF(Reels!I113="","-",VLOOKUP(Reels!I113,'Stakes And Prizes'!$D$35:$F$49,2,0))</f>
        <v>-</v>
      </c>
      <c r="K117" s="1" t="str">
        <f>IF(Reels!J113="","-",VLOOKUP(Reels!J113,'Stakes And Prizes'!$D$35:$F$49,2,0))</f>
        <v>-</v>
      </c>
      <c r="L117" s="1" t="str">
        <f>IF(Reels!K113="","-",VLOOKUP(Reels!K113,'Stakes And Prizes'!$D$35:$F$49,2,0))</f>
        <v>-</v>
      </c>
      <c r="M117" s="1" t="str">
        <f>IF(Reels!L113="","-",VLOOKUP(Reels!L113,'Stakes And Prizes'!$D$35:$F$49,2,0))</f>
        <v>-</v>
      </c>
      <c r="N117" s="1" t="str">
        <f>IF(Reels!M113="","-",VLOOKUP(Reels!M113,'Stakes And Prizes'!$D$35:$F$49,2,0))</f>
        <v>-</v>
      </c>
    </row>
    <row r="118" spans="2:14" x14ac:dyDescent="0.2">
      <c r="B118" s="257">
        <f t="shared" si="6"/>
        <v>114</v>
      </c>
      <c r="C118" s="1" t="str">
        <f>IF(Reels!B114="","-",VLOOKUP(Reels!B114,'Stakes And Prizes'!$D$35:$F$49,2,0))</f>
        <v>-</v>
      </c>
      <c r="D118" s="1" t="str">
        <f>IF(Reels!C114="","-",VLOOKUP(Reels!C114,'Stakes And Prizes'!$D$35:$F$49,2,0))</f>
        <v>-</v>
      </c>
      <c r="E118" s="1" t="str">
        <f>IF(Reels!D114="","-",VLOOKUP(Reels!D114,'Stakes And Prizes'!$D$35:$F$49,2,0))</f>
        <v>-</v>
      </c>
      <c r="F118" s="1" t="str">
        <f>IF(Reels!E114="","-",VLOOKUP(Reels!E114,'Stakes And Prizes'!$D$35:$F$49,2,0))</f>
        <v>-</v>
      </c>
      <c r="G118" s="1" t="str">
        <f>IF(Reels!F114="","-",VLOOKUP(Reels!F114,'Stakes And Prizes'!$D$35:$F$49,2,0))</f>
        <v>-</v>
      </c>
      <c r="I118" s="257">
        <f t="shared" si="7"/>
        <v>114</v>
      </c>
      <c r="J118" s="1" t="str">
        <f>IF(Reels!I114="","-",VLOOKUP(Reels!I114,'Stakes And Prizes'!$D$35:$F$49,2,0))</f>
        <v>-</v>
      </c>
      <c r="K118" s="1" t="str">
        <f>IF(Reels!J114="","-",VLOOKUP(Reels!J114,'Stakes And Prizes'!$D$35:$F$49,2,0))</f>
        <v>-</v>
      </c>
      <c r="L118" s="1" t="str">
        <f>IF(Reels!K114="","-",VLOOKUP(Reels!K114,'Stakes And Prizes'!$D$35:$F$49,2,0))</f>
        <v>-</v>
      </c>
      <c r="M118" s="1" t="str">
        <f>IF(Reels!L114="","-",VLOOKUP(Reels!L114,'Stakes And Prizes'!$D$35:$F$49,2,0))</f>
        <v>-</v>
      </c>
      <c r="N118" s="1" t="str">
        <f>IF(Reels!M114="","-",VLOOKUP(Reels!M114,'Stakes And Prizes'!$D$35:$F$49,2,0))</f>
        <v>-</v>
      </c>
    </row>
    <row r="119" spans="2:14" x14ac:dyDescent="0.2">
      <c r="B119" s="257">
        <f t="shared" si="6"/>
        <v>115</v>
      </c>
      <c r="C119" s="1" t="str">
        <f>IF(Reels!B115="","-",VLOOKUP(Reels!B115,'Stakes And Prizes'!$D$35:$F$49,2,0))</f>
        <v>-</v>
      </c>
      <c r="D119" s="1" t="str">
        <f>IF(Reels!C115="","-",VLOOKUP(Reels!C115,'Stakes And Prizes'!$D$35:$F$49,2,0))</f>
        <v>-</v>
      </c>
      <c r="E119" s="1" t="str">
        <f>IF(Reels!D115="","-",VLOOKUP(Reels!D115,'Stakes And Prizes'!$D$35:$F$49,2,0))</f>
        <v>-</v>
      </c>
      <c r="F119" s="1" t="str">
        <f>IF(Reels!E115="","-",VLOOKUP(Reels!E115,'Stakes And Prizes'!$D$35:$F$49,2,0))</f>
        <v>-</v>
      </c>
      <c r="G119" s="1" t="str">
        <f>IF(Reels!F115="","-",VLOOKUP(Reels!F115,'Stakes And Prizes'!$D$35:$F$49,2,0))</f>
        <v>-</v>
      </c>
      <c r="I119" s="257">
        <f t="shared" si="7"/>
        <v>115</v>
      </c>
      <c r="J119" s="1" t="str">
        <f>IF(Reels!I115="","-",VLOOKUP(Reels!I115,'Stakes And Prizes'!$D$35:$F$49,2,0))</f>
        <v>-</v>
      </c>
      <c r="K119" s="1" t="str">
        <f>IF(Reels!J115="","-",VLOOKUP(Reels!J115,'Stakes And Prizes'!$D$35:$F$49,2,0))</f>
        <v>-</v>
      </c>
      <c r="L119" s="1" t="str">
        <f>IF(Reels!K115="","-",VLOOKUP(Reels!K115,'Stakes And Prizes'!$D$35:$F$49,2,0))</f>
        <v>-</v>
      </c>
      <c r="M119" s="1" t="str">
        <f>IF(Reels!L115="","-",VLOOKUP(Reels!L115,'Stakes And Prizes'!$D$35:$F$49,2,0))</f>
        <v>-</v>
      </c>
      <c r="N119" s="1" t="str">
        <f>IF(Reels!M115="","-",VLOOKUP(Reels!M115,'Stakes And Prizes'!$D$35:$F$49,2,0))</f>
        <v>-</v>
      </c>
    </row>
    <row r="120" spans="2:14" x14ac:dyDescent="0.2">
      <c r="B120" s="257">
        <f t="shared" si="6"/>
        <v>116</v>
      </c>
      <c r="C120" s="1" t="str">
        <f>IF(Reels!B116="","-",VLOOKUP(Reels!B116,'Stakes And Prizes'!$D$35:$F$49,2,0))</f>
        <v>-</v>
      </c>
      <c r="D120" s="1" t="str">
        <f>IF(Reels!C116="","-",VLOOKUP(Reels!C116,'Stakes And Prizes'!$D$35:$F$49,2,0))</f>
        <v>-</v>
      </c>
      <c r="E120" s="1" t="str">
        <f>IF(Reels!D116="","-",VLOOKUP(Reels!D116,'Stakes And Prizes'!$D$35:$F$49,2,0))</f>
        <v>-</v>
      </c>
      <c r="F120" s="1" t="str">
        <f>IF(Reels!E116="","-",VLOOKUP(Reels!E116,'Stakes And Prizes'!$D$35:$F$49,2,0))</f>
        <v>-</v>
      </c>
      <c r="G120" s="1" t="str">
        <f>IF(Reels!F116="","-",VLOOKUP(Reels!F116,'Stakes And Prizes'!$D$35:$F$49,2,0))</f>
        <v>-</v>
      </c>
      <c r="I120" s="257">
        <f t="shared" si="7"/>
        <v>116</v>
      </c>
      <c r="J120" s="1" t="str">
        <f>IF(Reels!I116="","-",VLOOKUP(Reels!I116,'Stakes And Prizes'!$D$35:$F$49,2,0))</f>
        <v>-</v>
      </c>
      <c r="K120" s="1" t="str">
        <f>IF(Reels!J116="","-",VLOOKUP(Reels!J116,'Stakes And Prizes'!$D$35:$F$49,2,0))</f>
        <v>-</v>
      </c>
      <c r="L120" s="1" t="str">
        <f>IF(Reels!K116="","-",VLOOKUP(Reels!K116,'Stakes And Prizes'!$D$35:$F$49,2,0))</f>
        <v>-</v>
      </c>
      <c r="M120" s="1" t="str">
        <f>IF(Reels!L116="","-",VLOOKUP(Reels!L116,'Stakes And Prizes'!$D$35:$F$49,2,0))</f>
        <v>-</v>
      </c>
      <c r="N120" s="1" t="str">
        <f>IF(Reels!M116="","-",VLOOKUP(Reels!M116,'Stakes And Prizes'!$D$35:$F$49,2,0))</f>
        <v>-</v>
      </c>
    </row>
    <row r="121" spans="2:14" x14ac:dyDescent="0.2">
      <c r="B121" s="257">
        <f t="shared" si="6"/>
        <v>117</v>
      </c>
      <c r="C121" s="1" t="str">
        <f>IF(Reels!B117="","-",VLOOKUP(Reels!B117,'Stakes And Prizes'!$D$35:$F$49,2,0))</f>
        <v>-</v>
      </c>
      <c r="D121" s="1" t="str">
        <f>IF(Reels!C117="","-",VLOOKUP(Reels!C117,'Stakes And Prizes'!$D$35:$F$49,2,0))</f>
        <v>-</v>
      </c>
      <c r="E121" s="1" t="str">
        <f>IF(Reels!D117="","-",VLOOKUP(Reels!D117,'Stakes And Prizes'!$D$35:$F$49,2,0))</f>
        <v>-</v>
      </c>
      <c r="F121" s="1" t="str">
        <f>IF(Reels!E117="","-",VLOOKUP(Reels!E117,'Stakes And Prizes'!$D$35:$F$49,2,0))</f>
        <v>-</v>
      </c>
      <c r="G121" s="1" t="str">
        <f>IF(Reels!F117="","-",VLOOKUP(Reels!F117,'Stakes And Prizes'!$D$35:$F$49,2,0))</f>
        <v>-</v>
      </c>
      <c r="I121" s="257">
        <f t="shared" si="7"/>
        <v>117</v>
      </c>
      <c r="J121" s="1" t="str">
        <f>IF(Reels!I117="","-",VLOOKUP(Reels!I117,'Stakes And Prizes'!$D$35:$F$49,2,0))</f>
        <v>-</v>
      </c>
      <c r="K121" s="1" t="str">
        <f>IF(Reels!J117="","-",VLOOKUP(Reels!J117,'Stakes And Prizes'!$D$35:$F$49,2,0))</f>
        <v>-</v>
      </c>
      <c r="L121" s="1" t="str">
        <f>IF(Reels!K117="","-",VLOOKUP(Reels!K117,'Stakes And Prizes'!$D$35:$F$49,2,0))</f>
        <v>-</v>
      </c>
      <c r="M121" s="1" t="str">
        <f>IF(Reels!L117="","-",VLOOKUP(Reels!L117,'Stakes And Prizes'!$D$35:$F$49,2,0))</f>
        <v>-</v>
      </c>
      <c r="N121" s="1" t="str">
        <f>IF(Reels!M117="","-",VLOOKUP(Reels!M117,'Stakes And Prizes'!$D$35:$F$49,2,0))</f>
        <v>-</v>
      </c>
    </row>
    <row r="122" spans="2:14" x14ac:dyDescent="0.2">
      <c r="B122" s="257">
        <f t="shared" si="6"/>
        <v>118</v>
      </c>
      <c r="C122" s="1" t="str">
        <f>IF(Reels!B118="","-",VLOOKUP(Reels!B118,'Stakes And Prizes'!$D$35:$F$49,2,0))</f>
        <v>-</v>
      </c>
      <c r="D122" s="1" t="str">
        <f>IF(Reels!C118="","-",VLOOKUP(Reels!C118,'Stakes And Prizes'!$D$35:$F$49,2,0))</f>
        <v>-</v>
      </c>
      <c r="E122" s="1" t="str">
        <f>IF(Reels!D118="","-",VLOOKUP(Reels!D118,'Stakes And Prizes'!$D$35:$F$49,2,0))</f>
        <v>-</v>
      </c>
      <c r="F122" s="1" t="str">
        <f>IF(Reels!E118="","-",VLOOKUP(Reels!E118,'Stakes And Prizes'!$D$35:$F$49,2,0))</f>
        <v>-</v>
      </c>
      <c r="G122" s="1" t="str">
        <f>IF(Reels!F118="","-",VLOOKUP(Reels!F118,'Stakes And Prizes'!$D$35:$F$49,2,0))</f>
        <v>-</v>
      </c>
      <c r="I122" s="257">
        <f t="shared" si="7"/>
        <v>118</v>
      </c>
      <c r="J122" s="1" t="str">
        <f>IF(Reels!I118="","-",VLOOKUP(Reels!I118,'Stakes And Prizes'!$D$35:$F$49,2,0))</f>
        <v>-</v>
      </c>
      <c r="K122" s="1" t="str">
        <f>IF(Reels!J118="","-",VLOOKUP(Reels!J118,'Stakes And Prizes'!$D$35:$F$49,2,0))</f>
        <v>-</v>
      </c>
      <c r="L122" s="1" t="str">
        <f>IF(Reels!K118="","-",VLOOKUP(Reels!K118,'Stakes And Prizes'!$D$35:$F$49,2,0))</f>
        <v>-</v>
      </c>
      <c r="M122" s="1" t="str">
        <f>IF(Reels!L118="","-",VLOOKUP(Reels!L118,'Stakes And Prizes'!$D$35:$F$49,2,0))</f>
        <v>-</v>
      </c>
      <c r="N122" s="1" t="str">
        <f>IF(Reels!M118="","-",VLOOKUP(Reels!M118,'Stakes And Prizes'!$D$35:$F$49,2,0))</f>
        <v>-</v>
      </c>
    </row>
    <row r="123" spans="2:14" x14ac:dyDescent="0.2">
      <c r="B123" s="257">
        <f t="shared" si="6"/>
        <v>119</v>
      </c>
      <c r="C123" s="1" t="str">
        <f>IF(Reels!B119="","-",VLOOKUP(Reels!B119,'Stakes And Prizes'!$D$35:$F$49,2,0))</f>
        <v>-</v>
      </c>
      <c r="D123" s="1" t="str">
        <f>IF(Reels!C119="","-",VLOOKUP(Reels!C119,'Stakes And Prizes'!$D$35:$F$49,2,0))</f>
        <v>-</v>
      </c>
      <c r="E123" s="1" t="str">
        <f>IF(Reels!D119="","-",VLOOKUP(Reels!D119,'Stakes And Prizes'!$D$35:$F$49,2,0))</f>
        <v>-</v>
      </c>
      <c r="F123" s="1" t="str">
        <f>IF(Reels!E119="","-",VLOOKUP(Reels!E119,'Stakes And Prizes'!$D$35:$F$49,2,0))</f>
        <v>-</v>
      </c>
      <c r="G123" s="1" t="str">
        <f>IF(Reels!F119="","-",VLOOKUP(Reels!F119,'Stakes And Prizes'!$D$35:$F$49,2,0))</f>
        <v>-</v>
      </c>
      <c r="I123" s="257">
        <f t="shared" si="7"/>
        <v>119</v>
      </c>
      <c r="J123" s="1" t="str">
        <f>IF(Reels!I119="","-",VLOOKUP(Reels!I119,'Stakes And Prizes'!$D$35:$F$49,2,0))</f>
        <v>-</v>
      </c>
      <c r="K123" s="1" t="str">
        <f>IF(Reels!J119="","-",VLOOKUP(Reels!J119,'Stakes And Prizes'!$D$35:$F$49,2,0))</f>
        <v>-</v>
      </c>
      <c r="L123" s="1" t="str">
        <f>IF(Reels!K119="","-",VLOOKUP(Reels!K119,'Stakes And Prizes'!$D$35:$F$49,2,0))</f>
        <v>-</v>
      </c>
      <c r="M123" s="1" t="str">
        <f>IF(Reels!L119="","-",VLOOKUP(Reels!L119,'Stakes And Prizes'!$D$35:$F$49,2,0))</f>
        <v>-</v>
      </c>
      <c r="N123" s="1" t="str">
        <f>IF(Reels!M119="","-",VLOOKUP(Reels!M119,'Stakes And Prizes'!$D$35:$F$49,2,0))</f>
        <v>-</v>
      </c>
    </row>
    <row r="124" spans="2:14" x14ac:dyDescent="0.2">
      <c r="B124" s="257">
        <f t="shared" si="6"/>
        <v>120</v>
      </c>
      <c r="C124" s="1" t="str">
        <f>IF(Reels!B120="","-",VLOOKUP(Reels!B120,'Stakes And Prizes'!$D$35:$F$49,2,0))</f>
        <v>-</v>
      </c>
      <c r="D124" s="1" t="str">
        <f>IF(Reels!C120="","-",VLOOKUP(Reels!C120,'Stakes And Prizes'!$D$35:$F$49,2,0))</f>
        <v>-</v>
      </c>
      <c r="E124" s="1" t="str">
        <f>IF(Reels!D120="","-",VLOOKUP(Reels!D120,'Stakes And Prizes'!$D$35:$F$49,2,0))</f>
        <v>-</v>
      </c>
      <c r="F124" s="1" t="str">
        <f>IF(Reels!E120="","-",VLOOKUP(Reels!E120,'Stakes And Prizes'!$D$35:$F$49,2,0))</f>
        <v>-</v>
      </c>
      <c r="G124" s="1" t="str">
        <f>IF(Reels!F120="","-",VLOOKUP(Reels!F120,'Stakes And Prizes'!$D$35:$F$49,2,0))</f>
        <v>-</v>
      </c>
      <c r="I124" s="257">
        <f t="shared" si="7"/>
        <v>120</v>
      </c>
      <c r="J124" s="1" t="str">
        <f>IF(Reels!I120="","-",VLOOKUP(Reels!I120,'Stakes And Prizes'!$D$35:$F$49,2,0))</f>
        <v>-</v>
      </c>
      <c r="K124" s="1" t="str">
        <f>IF(Reels!J120="","-",VLOOKUP(Reels!J120,'Stakes And Prizes'!$D$35:$F$49,2,0))</f>
        <v>-</v>
      </c>
      <c r="L124" s="1" t="str">
        <f>IF(Reels!K120="","-",VLOOKUP(Reels!K120,'Stakes And Prizes'!$D$35:$F$49,2,0))</f>
        <v>-</v>
      </c>
      <c r="M124" s="1" t="str">
        <f>IF(Reels!L120="","-",VLOOKUP(Reels!L120,'Stakes And Prizes'!$D$35:$F$49,2,0))</f>
        <v>-</v>
      </c>
      <c r="N124" s="1" t="str">
        <f>IF(Reels!M120="","-",VLOOKUP(Reels!M120,'Stakes And Prizes'!$D$35:$F$49,2,0))</f>
        <v>-</v>
      </c>
    </row>
    <row r="125" spans="2:14" x14ac:dyDescent="0.2">
      <c r="B125" s="257">
        <f t="shared" si="6"/>
        <v>121</v>
      </c>
      <c r="C125" s="1" t="str">
        <f>IF(Reels!B121="","-",VLOOKUP(Reels!B121,'Stakes And Prizes'!$D$35:$F$49,2,0))</f>
        <v>-</v>
      </c>
      <c r="D125" s="1" t="str">
        <f>IF(Reels!C121="","-",VLOOKUP(Reels!C121,'Stakes And Prizes'!$D$35:$F$49,2,0))</f>
        <v>-</v>
      </c>
      <c r="E125" s="1" t="str">
        <f>IF(Reels!D121="","-",VLOOKUP(Reels!D121,'Stakes And Prizes'!$D$35:$F$49,2,0))</f>
        <v>-</v>
      </c>
      <c r="F125" s="1" t="str">
        <f>IF(Reels!E121="","-",VLOOKUP(Reels!E121,'Stakes And Prizes'!$D$35:$F$49,2,0))</f>
        <v>-</v>
      </c>
      <c r="G125" s="1" t="str">
        <f>IF(Reels!F121="","-",VLOOKUP(Reels!F121,'Stakes And Prizes'!$D$35:$F$49,2,0))</f>
        <v>-</v>
      </c>
      <c r="I125" s="257">
        <f t="shared" si="7"/>
        <v>121</v>
      </c>
      <c r="J125" s="1" t="str">
        <f>IF(Reels!I121="","-",VLOOKUP(Reels!I121,'Stakes And Prizes'!$D$35:$F$49,2,0))</f>
        <v>-</v>
      </c>
      <c r="K125" s="1" t="str">
        <f>IF(Reels!J121="","-",VLOOKUP(Reels!J121,'Stakes And Prizes'!$D$35:$F$49,2,0))</f>
        <v>-</v>
      </c>
      <c r="L125" s="1" t="str">
        <f>IF(Reels!K121="","-",VLOOKUP(Reels!K121,'Stakes And Prizes'!$D$35:$F$49,2,0))</f>
        <v>-</v>
      </c>
      <c r="M125" s="1" t="str">
        <f>IF(Reels!L121="","-",VLOOKUP(Reels!L121,'Stakes And Prizes'!$D$35:$F$49,2,0))</f>
        <v>-</v>
      </c>
      <c r="N125" s="1" t="str">
        <f>IF(Reels!M121="","-",VLOOKUP(Reels!M121,'Stakes And Prizes'!$D$35:$F$49,2,0))</f>
        <v>-</v>
      </c>
    </row>
    <row r="126" spans="2:14" x14ac:dyDescent="0.2">
      <c r="B126" s="257">
        <f t="shared" si="6"/>
        <v>122</v>
      </c>
      <c r="C126" s="1" t="str">
        <f>IF(Reels!B122="","-",VLOOKUP(Reels!B122,'Stakes And Prizes'!$D$35:$F$49,2,0))</f>
        <v>-</v>
      </c>
      <c r="D126" s="1" t="str">
        <f>IF(Reels!C122="","-",VLOOKUP(Reels!C122,'Stakes And Prizes'!$D$35:$F$49,2,0))</f>
        <v>-</v>
      </c>
      <c r="E126" s="1" t="str">
        <f>IF(Reels!D122="","-",VLOOKUP(Reels!D122,'Stakes And Prizes'!$D$35:$F$49,2,0))</f>
        <v>-</v>
      </c>
      <c r="F126" s="1" t="str">
        <f>IF(Reels!E122="","-",VLOOKUP(Reels!E122,'Stakes And Prizes'!$D$35:$F$49,2,0))</f>
        <v>-</v>
      </c>
      <c r="G126" s="1" t="str">
        <f>IF(Reels!F122="","-",VLOOKUP(Reels!F122,'Stakes And Prizes'!$D$35:$F$49,2,0))</f>
        <v>-</v>
      </c>
      <c r="I126" s="257">
        <f t="shared" si="7"/>
        <v>122</v>
      </c>
      <c r="J126" s="1" t="str">
        <f>IF(Reels!I122="","-",VLOOKUP(Reels!I122,'Stakes And Prizes'!$D$35:$F$49,2,0))</f>
        <v>-</v>
      </c>
      <c r="K126" s="1" t="str">
        <f>IF(Reels!J122="","-",VLOOKUP(Reels!J122,'Stakes And Prizes'!$D$35:$F$49,2,0))</f>
        <v>-</v>
      </c>
      <c r="L126" s="1" t="str">
        <f>IF(Reels!K122="","-",VLOOKUP(Reels!K122,'Stakes And Prizes'!$D$35:$F$49,2,0))</f>
        <v>-</v>
      </c>
      <c r="M126" s="1" t="str">
        <f>IF(Reels!L122="","-",VLOOKUP(Reels!L122,'Stakes And Prizes'!$D$35:$F$49,2,0))</f>
        <v>-</v>
      </c>
      <c r="N126" s="1" t="str">
        <f>IF(Reels!M122="","-",VLOOKUP(Reels!M122,'Stakes And Prizes'!$D$35:$F$49,2,0))</f>
        <v>-</v>
      </c>
    </row>
    <row r="127" spans="2:14" x14ac:dyDescent="0.2">
      <c r="B127" s="257">
        <f t="shared" si="6"/>
        <v>123</v>
      </c>
      <c r="C127" s="1" t="str">
        <f>IF(Reels!B123="","-",VLOOKUP(Reels!B123,'Stakes And Prizes'!$D$35:$F$49,2,0))</f>
        <v>-</v>
      </c>
      <c r="D127" s="1" t="str">
        <f>IF(Reels!C123="","-",VLOOKUP(Reels!C123,'Stakes And Prizes'!$D$35:$F$49,2,0))</f>
        <v>-</v>
      </c>
      <c r="E127" s="1" t="str">
        <f>IF(Reels!D123="","-",VLOOKUP(Reels!D123,'Stakes And Prizes'!$D$35:$F$49,2,0))</f>
        <v>-</v>
      </c>
      <c r="F127" s="1" t="str">
        <f>IF(Reels!E123="","-",VLOOKUP(Reels!E123,'Stakes And Prizes'!$D$35:$F$49,2,0))</f>
        <v>-</v>
      </c>
      <c r="G127" s="1" t="str">
        <f>IF(Reels!F123="","-",VLOOKUP(Reels!F123,'Stakes And Prizes'!$D$35:$F$49,2,0))</f>
        <v>-</v>
      </c>
      <c r="I127" s="257">
        <f t="shared" si="7"/>
        <v>123</v>
      </c>
      <c r="J127" s="1" t="str">
        <f>IF(Reels!I123="","-",VLOOKUP(Reels!I123,'Stakes And Prizes'!$D$35:$F$49,2,0))</f>
        <v>-</v>
      </c>
      <c r="K127" s="1" t="str">
        <f>IF(Reels!J123="","-",VLOOKUP(Reels!J123,'Stakes And Prizes'!$D$35:$F$49,2,0))</f>
        <v>-</v>
      </c>
      <c r="L127" s="1" t="str">
        <f>IF(Reels!K123="","-",VLOOKUP(Reels!K123,'Stakes And Prizes'!$D$35:$F$49,2,0))</f>
        <v>-</v>
      </c>
      <c r="M127" s="1" t="str">
        <f>IF(Reels!L123="","-",VLOOKUP(Reels!L123,'Stakes And Prizes'!$D$35:$F$49,2,0))</f>
        <v>-</v>
      </c>
      <c r="N127" s="1" t="str">
        <f>IF(Reels!M123="","-",VLOOKUP(Reels!M123,'Stakes And Prizes'!$D$35:$F$49,2,0))</f>
        <v>-</v>
      </c>
    </row>
    <row r="128" spans="2:14" x14ac:dyDescent="0.2">
      <c r="B128" s="257">
        <f t="shared" si="6"/>
        <v>124</v>
      </c>
      <c r="C128" s="1" t="str">
        <f>IF(Reels!B124="","-",VLOOKUP(Reels!B124,'Stakes And Prizes'!$D$35:$F$49,2,0))</f>
        <v>-</v>
      </c>
      <c r="D128" s="1" t="str">
        <f>IF(Reels!C124="","-",VLOOKUP(Reels!C124,'Stakes And Prizes'!$D$35:$F$49,2,0))</f>
        <v>-</v>
      </c>
      <c r="E128" s="1" t="str">
        <f>IF(Reels!D124="","-",VLOOKUP(Reels!D124,'Stakes And Prizes'!$D$35:$F$49,2,0))</f>
        <v>-</v>
      </c>
      <c r="F128" s="1" t="str">
        <f>IF(Reels!E124="","-",VLOOKUP(Reels!E124,'Stakes And Prizes'!$D$35:$F$49,2,0))</f>
        <v>-</v>
      </c>
      <c r="G128" s="1" t="str">
        <f>IF(Reels!F124="","-",VLOOKUP(Reels!F124,'Stakes And Prizes'!$D$35:$F$49,2,0))</f>
        <v>-</v>
      </c>
      <c r="I128" s="257">
        <f t="shared" si="7"/>
        <v>124</v>
      </c>
      <c r="J128" s="1" t="str">
        <f>IF(Reels!I124="","-",VLOOKUP(Reels!I124,'Stakes And Prizes'!$D$35:$F$49,2,0))</f>
        <v>-</v>
      </c>
      <c r="K128" s="1" t="str">
        <f>IF(Reels!J124="","-",VLOOKUP(Reels!J124,'Stakes And Prizes'!$D$35:$F$49,2,0))</f>
        <v>-</v>
      </c>
      <c r="L128" s="1" t="str">
        <f>IF(Reels!K124="","-",VLOOKUP(Reels!K124,'Stakes And Prizes'!$D$35:$F$49,2,0))</f>
        <v>-</v>
      </c>
      <c r="M128" s="1" t="str">
        <f>IF(Reels!L124="","-",VLOOKUP(Reels!L124,'Stakes And Prizes'!$D$35:$F$49,2,0))</f>
        <v>-</v>
      </c>
      <c r="N128" s="1" t="str">
        <f>IF(Reels!M124="","-",VLOOKUP(Reels!M124,'Stakes And Prizes'!$D$35:$F$49,2,0))</f>
        <v>-</v>
      </c>
    </row>
    <row r="129" spans="2:14" x14ac:dyDescent="0.2">
      <c r="B129" s="257">
        <f t="shared" si="6"/>
        <v>125</v>
      </c>
      <c r="C129" s="1" t="str">
        <f>IF(Reels!B125="","-",VLOOKUP(Reels!B125,'Stakes And Prizes'!$D$35:$F$49,2,0))</f>
        <v>-</v>
      </c>
      <c r="D129" s="1" t="str">
        <f>IF(Reels!C125="","-",VLOOKUP(Reels!C125,'Stakes And Prizes'!$D$35:$F$49,2,0))</f>
        <v>-</v>
      </c>
      <c r="E129" s="1" t="str">
        <f>IF(Reels!D125="","-",VLOOKUP(Reels!D125,'Stakes And Prizes'!$D$35:$F$49,2,0))</f>
        <v>-</v>
      </c>
      <c r="F129" s="1" t="str">
        <f>IF(Reels!E125="","-",VLOOKUP(Reels!E125,'Stakes And Prizes'!$D$35:$F$49,2,0))</f>
        <v>-</v>
      </c>
      <c r="G129" s="1" t="str">
        <f>IF(Reels!F125="","-",VLOOKUP(Reels!F125,'Stakes And Prizes'!$D$35:$F$49,2,0))</f>
        <v>-</v>
      </c>
      <c r="I129" s="257">
        <f t="shared" si="7"/>
        <v>125</v>
      </c>
      <c r="J129" s="1" t="str">
        <f>IF(Reels!I125="","-",VLOOKUP(Reels!I125,'Stakes And Prizes'!$D$35:$F$49,2,0))</f>
        <v>-</v>
      </c>
      <c r="K129" s="1" t="str">
        <f>IF(Reels!J125="","-",VLOOKUP(Reels!J125,'Stakes And Prizes'!$D$35:$F$49,2,0))</f>
        <v>-</v>
      </c>
      <c r="L129" s="1" t="str">
        <f>IF(Reels!K125="","-",VLOOKUP(Reels!K125,'Stakes And Prizes'!$D$35:$F$49,2,0))</f>
        <v>-</v>
      </c>
      <c r="M129" s="1" t="str">
        <f>IF(Reels!L125="","-",VLOOKUP(Reels!L125,'Stakes And Prizes'!$D$35:$F$49,2,0))</f>
        <v>-</v>
      </c>
      <c r="N129" s="1" t="str">
        <f>IF(Reels!M125="","-",VLOOKUP(Reels!M125,'Stakes And Prizes'!$D$35:$F$49,2,0))</f>
        <v>-</v>
      </c>
    </row>
    <row r="130" spans="2:14" x14ac:dyDescent="0.2">
      <c r="B130" s="257">
        <f t="shared" si="6"/>
        <v>126</v>
      </c>
      <c r="C130" s="1" t="str">
        <f>IF(Reels!B126="","-",VLOOKUP(Reels!B126,'Stakes And Prizes'!$D$35:$F$49,2,0))</f>
        <v>-</v>
      </c>
      <c r="D130" s="1" t="str">
        <f>IF(Reels!C126="","-",VLOOKUP(Reels!C126,'Stakes And Prizes'!$D$35:$F$49,2,0))</f>
        <v>-</v>
      </c>
      <c r="E130" s="1" t="str">
        <f>IF(Reels!D126="","-",VLOOKUP(Reels!D126,'Stakes And Prizes'!$D$35:$F$49,2,0))</f>
        <v>-</v>
      </c>
      <c r="F130" s="1" t="str">
        <f>IF(Reels!E126="","-",VLOOKUP(Reels!E126,'Stakes And Prizes'!$D$35:$F$49,2,0))</f>
        <v>-</v>
      </c>
      <c r="G130" s="1" t="str">
        <f>IF(Reels!F126="","-",VLOOKUP(Reels!F126,'Stakes And Prizes'!$D$35:$F$49,2,0))</f>
        <v>-</v>
      </c>
      <c r="I130" s="257">
        <f t="shared" si="7"/>
        <v>126</v>
      </c>
      <c r="J130" s="1" t="str">
        <f>IF(Reels!I126="","-",VLOOKUP(Reels!I126,'Stakes And Prizes'!$D$35:$F$49,2,0))</f>
        <v>-</v>
      </c>
      <c r="K130" s="1" t="str">
        <f>IF(Reels!J126="","-",VLOOKUP(Reels!J126,'Stakes And Prizes'!$D$35:$F$49,2,0))</f>
        <v>-</v>
      </c>
      <c r="L130" s="1" t="str">
        <f>IF(Reels!K126="","-",VLOOKUP(Reels!K126,'Stakes And Prizes'!$D$35:$F$49,2,0))</f>
        <v>-</v>
      </c>
      <c r="M130" s="1" t="str">
        <f>IF(Reels!L126="","-",VLOOKUP(Reels!L126,'Stakes And Prizes'!$D$35:$F$49,2,0))</f>
        <v>-</v>
      </c>
      <c r="N130" s="1" t="str">
        <f>IF(Reels!M126="","-",VLOOKUP(Reels!M126,'Stakes And Prizes'!$D$35:$F$49,2,0))</f>
        <v>-</v>
      </c>
    </row>
    <row r="131" spans="2:14" x14ac:dyDescent="0.2">
      <c r="B131" s="257">
        <f t="shared" si="6"/>
        <v>127</v>
      </c>
      <c r="C131" s="1" t="str">
        <f>IF(Reels!B127="","-",VLOOKUP(Reels!B127,'Stakes And Prizes'!$D$35:$F$49,2,0))</f>
        <v>-</v>
      </c>
      <c r="D131" s="1" t="str">
        <f>IF(Reels!C127="","-",VLOOKUP(Reels!C127,'Stakes And Prizes'!$D$35:$F$49,2,0))</f>
        <v>-</v>
      </c>
      <c r="E131" s="1" t="str">
        <f>IF(Reels!D127="","-",VLOOKUP(Reels!D127,'Stakes And Prizes'!$D$35:$F$49,2,0))</f>
        <v>-</v>
      </c>
      <c r="F131" s="1" t="str">
        <f>IF(Reels!E127="","-",VLOOKUP(Reels!E127,'Stakes And Prizes'!$D$35:$F$49,2,0))</f>
        <v>-</v>
      </c>
      <c r="G131" s="1" t="str">
        <f>IF(Reels!F127="","-",VLOOKUP(Reels!F127,'Stakes And Prizes'!$D$35:$F$49,2,0))</f>
        <v>-</v>
      </c>
      <c r="I131" s="257">
        <f t="shared" si="7"/>
        <v>127</v>
      </c>
      <c r="J131" s="1" t="str">
        <f>IF(Reels!I127="","-",VLOOKUP(Reels!I127,'Stakes And Prizes'!$D$35:$F$49,2,0))</f>
        <v>-</v>
      </c>
      <c r="K131" s="1" t="str">
        <f>IF(Reels!J127="","-",VLOOKUP(Reels!J127,'Stakes And Prizes'!$D$35:$F$49,2,0))</f>
        <v>-</v>
      </c>
      <c r="L131" s="1" t="str">
        <f>IF(Reels!K127="","-",VLOOKUP(Reels!K127,'Stakes And Prizes'!$D$35:$F$49,2,0))</f>
        <v>-</v>
      </c>
      <c r="M131" s="1" t="str">
        <f>IF(Reels!L127="","-",VLOOKUP(Reels!L127,'Stakes And Prizes'!$D$35:$F$49,2,0))</f>
        <v>-</v>
      </c>
      <c r="N131" s="1" t="str">
        <f>IF(Reels!M127="","-",VLOOKUP(Reels!M127,'Stakes And Prizes'!$D$35:$F$49,2,0))</f>
        <v>-</v>
      </c>
    </row>
    <row r="132" spans="2:14" x14ac:dyDescent="0.2">
      <c r="B132" s="257">
        <f t="shared" si="6"/>
        <v>128</v>
      </c>
      <c r="C132" s="1" t="str">
        <f>IF(Reels!B128="","-",VLOOKUP(Reels!B128,'Stakes And Prizes'!$D$35:$F$49,2,0))</f>
        <v>-</v>
      </c>
      <c r="D132" s="1" t="str">
        <f>IF(Reels!C128="","-",VLOOKUP(Reels!C128,'Stakes And Prizes'!$D$35:$F$49,2,0))</f>
        <v>-</v>
      </c>
      <c r="E132" s="1" t="str">
        <f>IF(Reels!D128="","-",VLOOKUP(Reels!D128,'Stakes And Prizes'!$D$35:$F$49,2,0))</f>
        <v>-</v>
      </c>
      <c r="F132" s="1" t="str">
        <f>IF(Reels!E128="","-",VLOOKUP(Reels!E128,'Stakes And Prizes'!$D$35:$F$49,2,0))</f>
        <v>-</v>
      </c>
      <c r="G132" s="1" t="str">
        <f>IF(Reels!F128="","-",VLOOKUP(Reels!F128,'Stakes And Prizes'!$D$35:$F$49,2,0))</f>
        <v>-</v>
      </c>
      <c r="I132" s="257">
        <f t="shared" si="7"/>
        <v>128</v>
      </c>
      <c r="J132" s="1" t="str">
        <f>IF(Reels!I128="","-",VLOOKUP(Reels!I128,'Stakes And Prizes'!$D$35:$F$49,2,0))</f>
        <v>-</v>
      </c>
      <c r="K132" s="1" t="str">
        <f>IF(Reels!J128="","-",VLOOKUP(Reels!J128,'Stakes And Prizes'!$D$35:$F$49,2,0))</f>
        <v>-</v>
      </c>
      <c r="L132" s="1" t="str">
        <f>IF(Reels!K128="","-",VLOOKUP(Reels!K128,'Stakes And Prizes'!$D$35:$F$49,2,0))</f>
        <v>-</v>
      </c>
      <c r="M132" s="1" t="str">
        <f>IF(Reels!L128="","-",VLOOKUP(Reels!L128,'Stakes And Prizes'!$D$35:$F$49,2,0))</f>
        <v>-</v>
      </c>
      <c r="N132" s="1" t="str">
        <f>IF(Reels!M128="","-",VLOOKUP(Reels!M128,'Stakes And Prizes'!$D$35:$F$49,2,0))</f>
        <v>-</v>
      </c>
    </row>
    <row r="133" spans="2:14" x14ac:dyDescent="0.2">
      <c r="B133" s="257">
        <f t="shared" si="6"/>
        <v>129</v>
      </c>
      <c r="C133" s="1" t="str">
        <f>IF(Reels!B129="","-",VLOOKUP(Reels!B129,'Stakes And Prizes'!$D$35:$F$49,2,0))</f>
        <v>-</v>
      </c>
      <c r="D133" s="1" t="str">
        <f>IF(Reels!C129="","-",VLOOKUP(Reels!C129,'Stakes And Prizes'!$D$35:$F$49,2,0))</f>
        <v>-</v>
      </c>
      <c r="E133" s="1" t="str">
        <f>IF(Reels!D129="","-",VLOOKUP(Reels!D129,'Stakes And Prizes'!$D$35:$F$49,2,0))</f>
        <v>-</v>
      </c>
      <c r="F133" s="1" t="str">
        <f>IF(Reels!E129="","-",VLOOKUP(Reels!E129,'Stakes And Prizes'!$D$35:$F$49,2,0))</f>
        <v>-</v>
      </c>
      <c r="G133" s="1" t="str">
        <f>IF(Reels!F129="","-",VLOOKUP(Reels!F129,'Stakes And Prizes'!$D$35:$F$49,2,0))</f>
        <v>-</v>
      </c>
      <c r="I133" s="257">
        <f t="shared" si="7"/>
        <v>129</v>
      </c>
      <c r="J133" s="1" t="str">
        <f>IF(Reels!I129="","-",VLOOKUP(Reels!I129,'Stakes And Prizes'!$D$35:$F$49,2,0))</f>
        <v>-</v>
      </c>
      <c r="K133" s="1" t="str">
        <f>IF(Reels!J129="","-",VLOOKUP(Reels!J129,'Stakes And Prizes'!$D$35:$F$49,2,0))</f>
        <v>-</v>
      </c>
      <c r="L133" s="1" t="str">
        <f>IF(Reels!K129="","-",VLOOKUP(Reels!K129,'Stakes And Prizes'!$D$35:$F$49,2,0))</f>
        <v>-</v>
      </c>
      <c r="M133" s="1" t="str">
        <f>IF(Reels!L129="","-",VLOOKUP(Reels!L129,'Stakes And Prizes'!$D$35:$F$49,2,0))</f>
        <v>-</v>
      </c>
      <c r="N133" s="1" t="str">
        <f>IF(Reels!M129="","-",VLOOKUP(Reels!M129,'Stakes And Prizes'!$D$35:$F$49,2,0))</f>
        <v>-</v>
      </c>
    </row>
  </sheetData>
  <autoFilter ref="C4:G4" xr:uid="{00000000-0009-0000-0000-000007000000}"/>
  <phoneticPr fontId="4" type="noConversion"/>
  <conditionalFormatting sqref="Q49 C5:G133 J5:N133">
    <cfRule type="expression" dxfId="46" priority="1">
      <formula>OR(C5="P1",C5="C1",RIGHT(C5,1)="W")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2">
    <tabColor theme="5" tint="0.39997558519241921"/>
  </sheetPr>
  <dimension ref="B2:AB35"/>
  <sheetViews>
    <sheetView topLeftCell="A4" workbookViewId="0">
      <selection activeCell="L7" sqref="L7"/>
    </sheetView>
  </sheetViews>
  <sheetFormatPr baseColWidth="10" defaultColWidth="8.83203125" defaultRowHeight="15" x14ac:dyDescent="0.2"/>
  <cols>
    <col min="1" max="1" width="4.33203125" customWidth="1"/>
    <col min="2" max="2" width="5.33203125" customWidth="1"/>
    <col min="5" max="5" width="56.33203125" customWidth="1"/>
    <col min="6" max="6" width="20.1640625" style="121" customWidth="1"/>
    <col min="8" max="8" width="3.5" customWidth="1"/>
    <col min="9" max="15" width="9.5" customWidth="1"/>
    <col min="16" max="16" width="4.33203125" customWidth="1"/>
    <col min="17" max="21" width="7.1640625" customWidth="1"/>
    <col min="23" max="23" width="4" customWidth="1"/>
    <col min="24" max="28" width="6" customWidth="1"/>
  </cols>
  <sheetData>
    <row r="2" spans="2:28" x14ac:dyDescent="0.2">
      <c r="B2" s="26" t="s">
        <v>159</v>
      </c>
    </row>
    <row r="3" spans="2:28" ht="16" thickBot="1" x14ac:dyDescent="0.25">
      <c r="H3" s="121" t="s">
        <v>160</v>
      </c>
    </row>
    <row r="4" spans="2:28" ht="16" thickBot="1" x14ac:dyDescent="0.25">
      <c r="B4" s="134" t="s">
        <v>161</v>
      </c>
      <c r="C4" s="187"/>
      <c r="D4" s="187"/>
      <c r="E4" s="187"/>
      <c r="F4" s="77" t="s">
        <v>162</v>
      </c>
    </row>
    <row r="5" spans="2:28" x14ac:dyDescent="0.2">
      <c r="B5" s="74" t="s">
        <v>163</v>
      </c>
      <c r="F5" s="188"/>
      <c r="I5" s="284" t="s">
        <v>164</v>
      </c>
      <c r="J5" s="286" t="s">
        <v>165</v>
      </c>
      <c r="K5" s="287"/>
      <c r="L5" s="287"/>
      <c r="M5" s="287"/>
      <c r="N5" s="287"/>
      <c r="O5" s="288"/>
    </row>
    <row r="6" spans="2:28" x14ac:dyDescent="0.2">
      <c r="B6" s="74" t="s">
        <v>166</v>
      </c>
      <c r="F6" s="188"/>
      <c r="I6" s="285"/>
      <c r="J6" s="123">
        <v>0</v>
      </c>
      <c r="K6" s="123">
        <v>1</v>
      </c>
      <c r="L6" s="123">
        <v>2</v>
      </c>
      <c r="M6" s="123">
        <v>3</v>
      </c>
      <c r="N6" s="123">
        <v>4</v>
      </c>
      <c r="O6" s="123">
        <v>5</v>
      </c>
    </row>
    <row r="7" spans="2:28" x14ac:dyDescent="0.2">
      <c r="B7" s="74" t="s">
        <v>167</v>
      </c>
      <c r="F7" s="226" t="s">
        <v>168</v>
      </c>
      <c r="I7" s="125">
        <v>0</v>
      </c>
      <c r="J7" s="2"/>
      <c r="K7" s="2"/>
      <c r="L7" s="100">
        <f>1-SUM(L8:L12)</f>
        <v>0.94</v>
      </c>
      <c r="M7" s="100">
        <f>1-SUM(M8:M12)</f>
        <v>0.83</v>
      </c>
      <c r="N7" s="100">
        <f>1-SUM(N8:N12)</f>
        <v>0.39</v>
      </c>
      <c r="O7" s="100">
        <v>0</v>
      </c>
    </row>
    <row r="8" spans="2:28" x14ac:dyDescent="0.2">
      <c r="B8" s="74" t="s">
        <v>169</v>
      </c>
      <c r="F8" s="188" t="s">
        <v>170</v>
      </c>
      <c r="I8" s="125">
        <v>1</v>
      </c>
      <c r="J8" s="2"/>
      <c r="K8" s="2"/>
      <c r="L8" s="100">
        <v>0.05</v>
      </c>
      <c r="M8" s="100">
        <v>0.1</v>
      </c>
      <c r="N8" s="100">
        <v>0.3</v>
      </c>
      <c r="O8" s="100">
        <v>0</v>
      </c>
    </row>
    <row r="9" spans="2:28" x14ac:dyDescent="0.2">
      <c r="B9" s="74"/>
      <c r="F9" s="188"/>
      <c r="I9" s="125">
        <v>2</v>
      </c>
      <c r="J9" s="2"/>
      <c r="K9" s="2"/>
      <c r="L9" s="100">
        <v>0.01</v>
      </c>
      <c r="M9" s="100">
        <v>0.05</v>
      </c>
      <c r="N9" s="100">
        <v>0.1</v>
      </c>
      <c r="O9" s="100">
        <v>0</v>
      </c>
    </row>
    <row r="10" spans="2:28" x14ac:dyDescent="0.2">
      <c r="B10" s="74" t="s">
        <v>171</v>
      </c>
      <c r="F10" s="188"/>
      <c r="I10" s="125">
        <v>3</v>
      </c>
      <c r="J10" s="2"/>
      <c r="K10" s="2"/>
      <c r="L10" s="100"/>
      <c r="M10" s="100">
        <v>0.02</v>
      </c>
      <c r="N10" s="100">
        <v>0.1</v>
      </c>
      <c r="O10" s="100">
        <v>0.1</v>
      </c>
    </row>
    <row r="11" spans="2:28" x14ac:dyDescent="0.2">
      <c r="B11" s="74"/>
      <c r="C11" t="s">
        <v>172</v>
      </c>
      <c r="F11" s="188"/>
      <c r="I11" s="125">
        <v>4</v>
      </c>
      <c r="J11" s="2"/>
      <c r="K11" s="2"/>
      <c r="L11" s="100"/>
      <c r="M11" s="100"/>
      <c r="N11" s="100">
        <v>0.11</v>
      </c>
      <c r="O11" s="100">
        <v>0.3</v>
      </c>
    </row>
    <row r="12" spans="2:28" x14ac:dyDescent="0.2">
      <c r="B12" s="74"/>
      <c r="F12" s="188"/>
      <c r="I12" s="125">
        <v>5</v>
      </c>
      <c r="J12" s="2"/>
      <c r="K12" s="2"/>
      <c r="L12" s="100"/>
      <c r="M12" s="100"/>
      <c r="N12" s="100"/>
      <c r="O12" s="100">
        <v>0.6</v>
      </c>
    </row>
    <row r="13" spans="2:28" x14ac:dyDescent="0.2">
      <c r="B13" s="74"/>
      <c r="C13" t="s">
        <v>173</v>
      </c>
      <c r="F13" s="188" t="str">
        <f>H3</f>
        <v>Jackpot Chance Table</v>
      </c>
      <c r="L13" s="100">
        <f>SUM(L7:L12)</f>
        <v>1</v>
      </c>
      <c r="M13" s="100">
        <f>SUM(M7:M12)</f>
        <v>1</v>
      </c>
      <c r="N13" s="100">
        <f>SUM(N7:N12)</f>
        <v>0.99999999999999989</v>
      </c>
      <c r="O13" s="100">
        <f>SUM(O7:O12)</f>
        <v>1</v>
      </c>
      <c r="U13" s="124"/>
      <c r="AB13" s="124"/>
    </row>
    <row r="14" spans="2:28" x14ac:dyDescent="0.2">
      <c r="B14" s="74"/>
      <c r="C14" t="s">
        <v>174</v>
      </c>
      <c r="F14" s="188" t="str">
        <f>H15</f>
        <v xml:space="preserve">Jackpot Prize Table </v>
      </c>
    </row>
    <row r="15" spans="2:28" x14ac:dyDescent="0.2">
      <c r="B15" s="74"/>
      <c r="C15" t="s">
        <v>175</v>
      </c>
      <c r="F15" s="188" t="str">
        <f>H26</f>
        <v>Coin Value Options</v>
      </c>
      <c r="H15" s="121" t="s">
        <v>176</v>
      </c>
      <c r="K15" t="s">
        <v>177</v>
      </c>
    </row>
    <row r="16" spans="2:28" x14ac:dyDescent="0.2">
      <c r="B16" s="74"/>
      <c r="F16" s="188"/>
      <c r="I16" s="26"/>
    </row>
    <row r="17" spans="2:18" x14ac:dyDescent="0.2">
      <c r="B17" s="74"/>
      <c r="C17" t="s">
        <v>178</v>
      </c>
      <c r="F17" s="188"/>
      <c r="I17" s="123" t="s">
        <v>179</v>
      </c>
      <c r="J17" s="123" t="s">
        <v>180</v>
      </c>
      <c r="L17" t="s">
        <v>181</v>
      </c>
    </row>
    <row r="18" spans="2:18" x14ac:dyDescent="0.2">
      <c r="B18" s="74"/>
      <c r="F18" s="188"/>
      <c r="I18" s="1">
        <v>0</v>
      </c>
      <c r="J18" s="2">
        <v>0</v>
      </c>
      <c r="L18" t="s">
        <v>182</v>
      </c>
    </row>
    <row r="19" spans="2:18" x14ac:dyDescent="0.2">
      <c r="B19" s="74"/>
      <c r="F19" s="188"/>
      <c r="I19" s="1">
        <v>1</v>
      </c>
      <c r="J19" s="2">
        <v>10</v>
      </c>
      <c r="L19" t="s">
        <v>183</v>
      </c>
    </row>
    <row r="20" spans="2:18" x14ac:dyDescent="0.2">
      <c r="B20" s="74" t="s">
        <v>184</v>
      </c>
      <c r="F20" s="226" t="s">
        <v>168</v>
      </c>
      <c r="I20" s="1">
        <v>2</v>
      </c>
      <c r="J20" s="2">
        <v>20</v>
      </c>
    </row>
    <row r="21" spans="2:18" x14ac:dyDescent="0.2">
      <c r="B21" s="74"/>
      <c r="C21" t="s">
        <v>172</v>
      </c>
      <c r="F21" s="188"/>
      <c r="I21" s="1">
        <v>3</v>
      </c>
      <c r="J21" s="2">
        <v>50</v>
      </c>
    </row>
    <row r="22" spans="2:18" x14ac:dyDescent="0.2">
      <c r="B22" s="74"/>
      <c r="F22" s="188"/>
      <c r="I22" s="1">
        <v>4</v>
      </c>
      <c r="J22" s="2">
        <v>250</v>
      </c>
    </row>
    <row r="23" spans="2:18" x14ac:dyDescent="0.2">
      <c r="B23" s="74"/>
      <c r="C23" t="s">
        <v>173</v>
      </c>
      <c r="F23" s="188" t="str">
        <f>H3</f>
        <v>Jackpot Chance Table</v>
      </c>
      <c r="I23" s="1">
        <v>5</v>
      </c>
      <c r="J23" s="2">
        <v>2500</v>
      </c>
    </row>
    <row r="24" spans="2:18" x14ac:dyDescent="0.2">
      <c r="B24" s="74"/>
      <c r="C24" t="s">
        <v>175</v>
      </c>
      <c r="F24" s="188" t="str">
        <f>H26</f>
        <v>Coin Value Options</v>
      </c>
    </row>
    <row r="25" spans="2:18" x14ac:dyDescent="0.2">
      <c r="B25" s="74"/>
      <c r="F25" s="188"/>
    </row>
    <row r="26" spans="2:18" x14ac:dyDescent="0.2">
      <c r="B26" s="74"/>
      <c r="C26" t="s">
        <v>185</v>
      </c>
      <c r="F26" s="188"/>
      <c r="H26" s="121" t="s">
        <v>186</v>
      </c>
      <c r="K26" t="s">
        <v>177</v>
      </c>
      <c r="M26" s="230" t="str">
        <f>_xlfn.TEXTJOIN(", ",TRUE,I30:I34)</f>
        <v>1, 2, 3, 4, 5</v>
      </c>
      <c r="P26" s="26" t="s">
        <v>187</v>
      </c>
    </row>
    <row r="27" spans="2:18" x14ac:dyDescent="0.2">
      <c r="B27" s="74"/>
      <c r="C27" t="s">
        <v>188</v>
      </c>
      <c r="F27" s="188"/>
      <c r="I27" s="26"/>
      <c r="Q27" t="s">
        <v>189</v>
      </c>
    </row>
    <row r="28" spans="2:18" ht="16" thickBot="1" x14ac:dyDescent="0.25">
      <c r="B28" s="75"/>
      <c r="C28" s="76"/>
      <c r="D28" s="76"/>
      <c r="E28" s="76"/>
      <c r="F28" s="189"/>
      <c r="I28" s="123" t="s">
        <v>190</v>
      </c>
      <c r="J28" s="123" t="s">
        <v>113</v>
      </c>
      <c r="K28" s="245" t="s">
        <v>114</v>
      </c>
      <c r="L28" s="123" t="s">
        <v>115</v>
      </c>
    </row>
    <row r="29" spans="2:18" x14ac:dyDescent="0.2">
      <c r="I29" s="228">
        <v>0.5</v>
      </c>
      <c r="J29" s="180">
        <v>0</v>
      </c>
      <c r="K29" s="229">
        <f t="shared" ref="K29:K34" si="0">J29/$J$35</f>
        <v>0</v>
      </c>
      <c r="L29" s="181">
        <f t="shared" ref="L29:L34" si="1">I29*K29</f>
        <v>0</v>
      </c>
      <c r="R29" s="1" t="s">
        <v>191</v>
      </c>
    </row>
    <row r="30" spans="2:18" x14ac:dyDescent="0.2">
      <c r="I30" s="1">
        <v>1</v>
      </c>
      <c r="J30" s="2">
        <v>4000</v>
      </c>
      <c r="K30" s="176">
        <f t="shared" si="0"/>
        <v>0.50314465408805031</v>
      </c>
      <c r="L30" s="102">
        <f t="shared" ref="L30" si="2">I30*K30</f>
        <v>0.50314465408805031</v>
      </c>
      <c r="R30" s="1" t="str">
        <f t="shared" ref="R30:R34" si="3">"x"&amp;I30</f>
        <v>x1</v>
      </c>
    </row>
    <row r="31" spans="2:18" x14ac:dyDescent="0.2">
      <c r="I31" s="1">
        <v>2</v>
      </c>
      <c r="J31" s="2">
        <v>3000</v>
      </c>
      <c r="K31" s="176">
        <f t="shared" si="0"/>
        <v>0.37735849056603776</v>
      </c>
      <c r="L31" s="102">
        <f t="shared" si="1"/>
        <v>0.75471698113207553</v>
      </c>
      <c r="R31" s="1" t="str">
        <f t="shared" si="3"/>
        <v>x2</v>
      </c>
    </row>
    <row r="32" spans="2:18" x14ac:dyDescent="0.2">
      <c r="I32" s="1">
        <v>3</v>
      </c>
      <c r="J32" s="2">
        <v>500</v>
      </c>
      <c r="K32" s="176">
        <f t="shared" si="0"/>
        <v>6.2893081761006289E-2</v>
      </c>
      <c r="L32" s="102">
        <f t="shared" si="1"/>
        <v>0.18867924528301888</v>
      </c>
      <c r="R32" s="1" t="str">
        <f t="shared" si="3"/>
        <v>x3</v>
      </c>
    </row>
    <row r="33" spans="9:18" x14ac:dyDescent="0.2">
      <c r="I33" s="1">
        <v>4</v>
      </c>
      <c r="J33" s="180">
        <v>250</v>
      </c>
      <c r="K33" s="176">
        <f t="shared" si="0"/>
        <v>3.1446540880503145E-2</v>
      </c>
      <c r="L33" s="102">
        <f t="shared" si="1"/>
        <v>0.12578616352201258</v>
      </c>
      <c r="R33" s="1" t="str">
        <f t="shared" si="3"/>
        <v>x4</v>
      </c>
    </row>
    <row r="34" spans="9:18" x14ac:dyDescent="0.2">
      <c r="I34" s="1">
        <v>5</v>
      </c>
      <c r="J34" s="2">
        <v>200</v>
      </c>
      <c r="K34" s="176">
        <f t="shared" si="0"/>
        <v>2.5157232704402517E-2</v>
      </c>
      <c r="L34" s="102">
        <f t="shared" si="1"/>
        <v>0.12578616352201258</v>
      </c>
      <c r="R34" s="1" t="str">
        <f t="shared" si="3"/>
        <v>x5</v>
      </c>
    </row>
    <row r="35" spans="9:18" x14ac:dyDescent="0.2">
      <c r="J35" s="2">
        <f>SUM(J29:J34)</f>
        <v>7950</v>
      </c>
      <c r="L35" s="102">
        <f>SUM(L29:L34)</f>
        <v>1.6981132075471699</v>
      </c>
    </row>
  </sheetData>
  <mergeCells count="2">
    <mergeCell ref="I5:I6"/>
    <mergeCell ref="J5:O5"/>
  </mergeCells>
  <hyperlinks>
    <hyperlink ref="F7" r:id="rId1" xr:uid="{00000000-0004-0000-0800-000000000000}"/>
    <hyperlink ref="F20" r:id="rId2" xr:uid="{00000000-0004-0000-0800-000001000000}"/>
  </hyperlinks>
  <pageMargins left="0.7" right="0.7" top="0.75" bottom="0.75" header="0.3" footer="0.3"/>
  <pageSetup paperSize="9" orientation="portrait" horizontalDpi="4294967293" r:id="rId3"/>
  <ignoredErrors>
    <ignoredError sqref="M26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>
    <tabColor theme="5"/>
  </sheetPr>
  <dimension ref="B2:L34"/>
  <sheetViews>
    <sheetView workbookViewId="0">
      <selection activeCell="C16" sqref="C16"/>
    </sheetView>
  </sheetViews>
  <sheetFormatPr baseColWidth="10" defaultColWidth="8.83203125" defaultRowHeight="15" x14ac:dyDescent="0.2"/>
  <cols>
    <col min="2" max="3" width="5.5" customWidth="1"/>
    <col min="5" max="5" width="28.33203125" customWidth="1"/>
    <col min="6" max="12" width="5.83203125" customWidth="1"/>
  </cols>
  <sheetData>
    <row r="2" spans="2:12" ht="20" x14ac:dyDescent="0.2">
      <c r="B2" s="219" t="s">
        <v>192</v>
      </c>
    </row>
    <row r="3" spans="2:12" ht="16" x14ac:dyDescent="0.2">
      <c r="C3" s="220" t="s">
        <v>193</v>
      </c>
      <c r="D3" s="220"/>
    </row>
    <row r="4" spans="2:12" ht="16" x14ac:dyDescent="0.2">
      <c r="C4" s="221" t="s">
        <v>194</v>
      </c>
      <c r="D4" s="221"/>
    </row>
    <row r="5" spans="2:12" ht="16" x14ac:dyDescent="0.2">
      <c r="C5" s="221" t="s">
        <v>195</v>
      </c>
      <c r="D5" s="221"/>
    </row>
    <row r="6" spans="2:12" ht="16" x14ac:dyDescent="0.2">
      <c r="C6" s="221" t="s">
        <v>196</v>
      </c>
      <c r="D6" s="221"/>
    </row>
    <row r="7" spans="2:12" ht="16" x14ac:dyDescent="0.2">
      <c r="C7" s="221" t="s">
        <v>197</v>
      </c>
      <c r="D7" s="221"/>
    </row>
    <row r="8" spans="2:12" ht="16" x14ac:dyDescent="0.2">
      <c r="B8" s="220" t="s">
        <v>198</v>
      </c>
    </row>
    <row r="9" spans="2:12" ht="16" x14ac:dyDescent="0.2">
      <c r="C9" s="222" t="s">
        <v>199</v>
      </c>
      <c r="D9" s="222"/>
    </row>
    <row r="10" spans="2:12" ht="16" x14ac:dyDescent="0.2">
      <c r="C10" s="222" t="s">
        <v>200</v>
      </c>
      <c r="D10" s="222"/>
    </row>
    <row r="11" spans="2:12" ht="16" x14ac:dyDescent="0.2">
      <c r="C11" s="222" t="s">
        <v>201</v>
      </c>
      <c r="D11" s="222"/>
      <c r="E11" s="227"/>
      <c r="F11" s="227"/>
      <c r="G11" s="227"/>
      <c r="H11" s="227"/>
      <c r="I11" s="227"/>
      <c r="J11" s="227"/>
      <c r="K11" s="227"/>
      <c r="L11" s="227"/>
    </row>
    <row r="12" spans="2:12" ht="16" x14ac:dyDescent="0.2">
      <c r="C12" s="222"/>
      <c r="D12" s="222"/>
      <c r="E12" s="224" t="s">
        <v>202</v>
      </c>
      <c r="F12" s="225" t="s">
        <v>138</v>
      </c>
      <c r="G12" s="225" t="s">
        <v>139</v>
      </c>
      <c r="H12" s="225" t="s">
        <v>203</v>
      </c>
      <c r="I12" s="225" t="s">
        <v>204</v>
      </c>
      <c r="J12" s="225" t="s">
        <v>205</v>
      </c>
    </row>
    <row r="13" spans="2:12" ht="16" x14ac:dyDescent="0.2">
      <c r="C13" s="221" t="s">
        <v>206</v>
      </c>
      <c r="D13" s="221"/>
    </row>
    <row r="14" spans="2:12" ht="16" x14ac:dyDescent="0.2">
      <c r="B14" s="220" t="s">
        <v>207</v>
      </c>
    </row>
    <row r="15" spans="2:12" ht="16" x14ac:dyDescent="0.2">
      <c r="B15" s="220"/>
      <c r="C15" s="222" t="s">
        <v>208</v>
      </c>
      <c r="D15" s="222"/>
    </row>
    <row r="16" spans="2:12" ht="16" x14ac:dyDescent="0.2">
      <c r="C16" s="222" t="s">
        <v>209</v>
      </c>
      <c r="D16" s="222"/>
    </row>
    <row r="17" spans="2:12" ht="16" x14ac:dyDescent="0.2">
      <c r="C17" s="222" t="s">
        <v>210</v>
      </c>
      <c r="D17" s="222"/>
    </row>
    <row r="18" spans="2:12" ht="16" x14ac:dyDescent="0.2">
      <c r="B18" s="220" t="s">
        <v>211</v>
      </c>
    </row>
    <row r="19" spans="2:12" ht="16" x14ac:dyDescent="0.2">
      <c r="B19" s="223"/>
      <c r="C19" s="222" t="s">
        <v>212</v>
      </c>
      <c r="D19" s="222"/>
    </row>
    <row r="20" spans="2:12" ht="16" x14ac:dyDescent="0.2">
      <c r="B20" s="222"/>
      <c r="D20" s="222" t="s">
        <v>213</v>
      </c>
    </row>
    <row r="21" spans="2:12" ht="16" x14ac:dyDescent="0.2">
      <c r="B21" s="221"/>
      <c r="D21" s="221" t="s">
        <v>214</v>
      </c>
    </row>
    <row r="22" spans="2:12" ht="16" x14ac:dyDescent="0.2">
      <c r="B22" s="222"/>
      <c r="D22" s="222" t="s">
        <v>215</v>
      </c>
    </row>
    <row r="23" spans="2:12" ht="16" x14ac:dyDescent="0.2">
      <c r="E23" s="224" t="s">
        <v>216</v>
      </c>
      <c r="F23" s="225" t="s">
        <v>139</v>
      </c>
      <c r="G23" s="225" t="s">
        <v>203</v>
      </c>
      <c r="H23" s="225" t="s">
        <v>204</v>
      </c>
      <c r="I23" s="225" t="s">
        <v>205</v>
      </c>
      <c r="J23" s="225" t="s">
        <v>217</v>
      </c>
      <c r="K23" s="225" t="s">
        <v>218</v>
      </c>
      <c r="L23" s="225" t="s">
        <v>219</v>
      </c>
    </row>
    <row r="24" spans="2:12" ht="16" x14ac:dyDescent="0.2">
      <c r="D24" s="221" t="s">
        <v>220</v>
      </c>
    </row>
    <row r="25" spans="2:12" ht="16" x14ac:dyDescent="0.2">
      <c r="D25" s="221" t="s">
        <v>221</v>
      </c>
    </row>
    <row r="26" spans="2:12" ht="16" x14ac:dyDescent="0.2">
      <c r="D26" s="221" t="s">
        <v>222</v>
      </c>
    </row>
    <row r="27" spans="2:12" ht="16" x14ac:dyDescent="0.2">
      <c r="C27" s="220" t="s">
        <v>223</v>
      </c>
      <c r="D27" s="220"/>
    </row>
    <row r="28" spans="2:12" ht="16" x14ac:dyDescent="0.2">
      <c r="D28" s="221" t="s">
        <v>224</v>
      </c>
    </row>
    <row r="29" spans="2:12" ht="16" x14ac:dyDescent="0.2">
      <c r="D29" s="221" t="s">
        <v>225</v>
      </c>
    </row>
    <row r="30" spans="2:12" ht="16" x14ac:dyDescent="0.2">
      <c r="B30" s="220" t="s">
        <v>226</v>
      </c>
    </row>
    <row r="31" spans="2:12" ht="16" x14ac:dyDescent="0.2">
      <c r="C31" s="221" t="s">
        <v>227</v>
      </c>
      <c r="D31" s="221"/>
    </row>
    <row r="32" spans="2:12" ht="16" x14ac:dyDescent="0.2">
      <c r="C32" s="221" t="s">
        <v>228</v>
      </c>
      <c r="D32" s="221"/>
    </row>
    <row r="33" spans="3:4" ht="16" x14ac:dyDescent="0.2">
      <c r="C33" s="221" t="s">
        <v>229</v>
      </c>
      <c r="D33" s="221"/>
    </row>
    <row r="34" spans="3:4" ht="16" x14ac:dyDescent="0.2">
      <c r="C34" s="221" t="s">
        <v>230</v>
      </c>
      <c r="D34" s="221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5">
    <tabColor theme="5"/>
  </sheetPr>
  <dimension ref="B2:U54"/>
  <sheetViews>
    <sheetView topLeftCell="D1" workbookViewId="0">
      <selection activeCell="U25" sqref="U25"/>
    </sheetView>
  </sheetViews>
  <sheetFormatPr baseColWidth="10" defaultColWidth="8.83203125" defaultRowHeight="15" x14ac:dyDescent="0.2"/>
  <cols>
    <col min="1" max="1" width="3" customWidth="1"/>
    <col min="2" max="6" width="4.5" customWidth="1"/>
    <col min="7" max="7" width="34.1640625" customWidth="1"/>
    <col min="8" max="8" width="43.5" customWidth="1"/>
    <col min="9" max="9" width="5" customWidth="1"/>
    <col min="10" max="15" width="6" customWidth="1"/>
    <col min="17" max="17" width="5.5" customWidth="1"/>
  </cols>
  <sheetData>
    <row r="2" spans="2:21" x14ac:dyDescent="0.2">
      <c r="B2" s="26" t="s">
        <v>231</v>
      </c>
      <c r="C2" s="26"/>
      <c r="J2" s="26" t="s">
        <v>232</v>
      </c>
      <c r="L2" t="s">
        <v>233</v>
      </c>
      <c r="Q2" s="26" t="s">
        <v>234</v>
      </c>
    </row>
    <row r="3" spans="2:21" x14ac:dyDescent="0.2">
      <c r="J3" s="1" t="s">
        <v>235</v>
      </c>
      <c r="K3" s="1" t="s">
        <v>236</v>
      </c>
      <c r="L3" s="1" t="s">
        <v>237</v>
      </c>
      <c r="M3" s="1" t="s">
        <v>238</v>
      </c>
      <c r="N3" s="1" t="s">
        <v>239</v>
      </c>
      <c r="O3" s="247"/>
      <c r="R3" s="246" t="s">
        <v>240</v>
      </c>
      <c r="S3" s="246" t="s">
        <v>113</v>
      </c>
      <c r="T3" s="246" t="s">
        <v>114</v>
      </c>
    </row>
    <row r="4" spans="2:21" x14ac:dyDescent="0.2">
      <c r="B4" t="s">
        <v>241</v>
      </c>
      <c r="J4" s="1" t="s">
        <v>242</v>
      </c>
      <c r="K4" s="1" t="s">
        <v>243</v>
      </c>
      <c r="L4" s="1" t="s">
        <v>244</v>
      </c>
      <c r="M4" s="1" t="s">
        <v>245</v>
      </c>
      <c r="N4" s="1" t="s">
        <v>246</v>
      </c>
      <c r="O4" s="247"/>
      <c r="R4" s="2">
        <v>4</v>
      </c>
      <c r="S4" s="2">
        <v>2000</v>
      </c>
      <c r="T4" s="122">
        <f t="shared" ref="T4:T12" si="0">S4/$S$13</f>
        <v>0.34305317324185247</v>
      </c>
    </row>
    <row r="5" spans="2:21" x14ac:dyDescent="0.2">
      <c r="J5" s="1" t="s">
        <v>247</v>
      </c>
      <c r="K5" s="1" t="s">
        <v>248</v>
      </c>
      <c r="L5" s="1" t="s">
        <v>249</v>
      </c>
      <c r="M5" s="1" t="s">
        <v>250</v>
      </c>
      <c r="N5" s="1" t="s">
        <v>251</v>
      </c>
      <c r="O5" s="247"/>
      <c r="R5" s="2">
        <v>5</v>
      </c>
      <c r="S5" s="2">
        <v>2000</v>
      </c>
      <c r="T5" s="122">
        <f t="shared" si="0"/>
        <v>0.34305317324185247</v>
      </c>
    </row>
    <row r="6" spans="2:21" x14ac:dyDescent="0.2">
      <c r="B6" t="s">
        <v>252</v>
      </c>
      <c r="R6" s="2">
        <v>6</v>
      </c>
      <c r="S6" s="2">
        <v>1000</v>
      </c>
      <c r="T6" s="122">
        <f t="shared" si="0"/>
        <v>0.17152658662092624</v>
      </c>
    </row>
    <row r="7" spans="2:21" x14ac:dyDescent="0.2">
      <c r="B7" t="s">
        <v>253</v>
      </c>
      <c r="R7" s="2">
        <v>7</v>
      </c>
      <c r="S7" s="2">
        <v>400</v>
      </c>
      <c r="T7" s="122">
        <f t="shared" si="0"/>
        <v>6.86106346483705E-2</v>
      </c>
    </row>
    <row r="8" spans="2:21" x14ac:dyDescent="0.2">
      <c r="B8" t="s">
        <v>254</v>
      </c>
      <c r="R8" s="2">
        <v>8</v>
      </c>
      <c r="S8" s="2">
        <v>200</v>
      </c>
      <c r="T8" s="122">
        <f t="shared" si="0"/>
        <v>3.430531732418525E-2</v>
      </c>
    </row>
    <row r="9" spans="2:21" x14ac:dyDescent="0.2">
      <c r="R9" s="2">
        <v>9</v>
      </c>
      <c r="S9" s="2">
        <v>100</v>
      </c>
      <c r="T9" s="122">
        <f t="shared" si="0"/>
        <v>1.7152658662092625E-2</v>
      </c>
    </row>
    <row r="10" spans="2:21" x14ac:dyDescent="0.2">
      <c r="B10" t="s">
        <v>255</v>
      </c>
      <c r="R10" s="2">
        <v>10</v>
      </c>
      <c r="S10" s="2">
        <v>80</v>
      </c>
      <c r="T10" s="122">
        <f t="shared" si="0"/>
        <v>1.3722126929674099E-2</v>
      </c>
    </row>
    <row r="11" spans="2:21" ht="16" thickBot="1" x14ac:dyDescent="0.25">
      <c r="R11" s="2">
        <v>11</v>
      </c>
      <c r="S11" s="2">
        <v>40</v>
      </c>
      <c r="T11" s="122">
        <f t="shared" si="0"/>
        <v>6.8610634648370496E-3</v>
      </c>
    </row>
    <row r="12" spans="2:21" ht="16" thickBot="1" x14ac:dyDescent="0.25">
      <c r="B12" s="130" t="s">
        <v>256</v>
      </c>
      <c r="C12" s="81"/>
      <c r="D12" s="82"/>
      <c r="E12" s="82"/>
      <c r="F12" s="82"/>
      <c r="G12" s="82"/>
      <c r="H12" s="129" t="s">
        <v>257</v>
      </c>
      <c r="R12" s="2">
        <v>12</v>
      </c>
      <c r="S12" s="2">
        <v>10</v>
      </c>
      <c r="T12" s="122">
        <f t="shared" si="0"/>
        <v>1.7152658662092624E-3</v>
      </c>
    </row>
    <row r="13" spans="2:21" ht="15" customHeight="1" x14ac:dyDescent="0.2">
      <c r="B13" s="81" t="s">
        <v>258</v>
      </c>
      <c r="C13" s="82"/>
      <c r="D13" s="82"/>
      <c r="E13" s="82"/>
      <c r="F13" s="82"/>
      <c r="G13" s="82"/>
      <c r="H13" s="128" t="s">
        <v>259</v>
      </c>
      <c r="S13">
        <f>SUM(S4:S12)</f>
        <v>5830</v>
      </c>
    </row>
    <row r="14" spans="2:21" x14ac:dyDescent="0.2">
      <c r="B14" s="74" t="s">
        <v>260</v>
      </c>
      <c r="H14" s="127" t="s">
        <v>261</v>
      </c>
    </row>
    <row r="15" spans="2:21" x14ac:dyDescent="0.2">
      <c r="B15" s="74" t="s">
        <v>262</v>
      </c>
      <c r="H15" s="127" t="s">
        <v>263</v>
      </c>
      <c r="Q15" s="26" t="s">
        <v>264</v>
      </c>
    </row>
    <row r="16" spans="2:21" x14ac:dyDescent="0.2">
      <c r="B16" s="74" t="s">
        <v>265</v>
      </c>
      <c r="H16" s="127" t="s">
        <v>266</v>
      </c>
      <c r="R16" s="246" t="s">
        <v>179</v>
      </c>
      <c r="S16" s="246" t="s">
        <v>180</v>
      </c>
      <c r="T16" s="246" t="s">
        <v>113</v>
      </c>
      <c r="U16" s="246" t="s">
        <v>114</v>
      </c>
    </row>
    <row r="17" spans="2:21" x14ac:dyDescent="0.2">
      <c r="B17" s="239" t="s">
        <v>267</v>
      </c>
      <c r="C17" s="178"/>
      <c r="D17" s="178"/>
      <c r="E17" s="178"/>
      <c r="F17" s="178"/>
      <c r="G17" s="178"/>
      <c r="H17" s="240" t="s">
        <v>268</v>
      </c>
      <c r="R17" s="2">
        <f>'UBL BaseGame'!I18</f>
        <v>0</v>
      </c>
      <c r="S17" s="2">
        <f>'UBL BaseGame'!J18</f>
        <v>0</v>
      </c>
      <c r="T17" s="2">
        <v>1000</v>
      </c>
      <c r="U17" s="103">
        <f t="shared" ref="U17:U22" si="1">T17/$T$23</f>
        <v>0.51975051975051978</v>
      </c>
    </row>
    <row r="18" spans="2:21" x14ac:dyDescent="0.2">
      <c r="B18" s="74"/>
      <c r="H18" s="127"/>
      <c r="R18" s="2">
        <f>'UBL BaseGame'!I19</f>
        <v>1</v>
      </c>
      <c r="S18" s="2">
        <f>'UBL BaseGame'!J19</f>
        <v>10</v>
      </c>
      <c r="T18" s="2">
        <v>500</v>
      </c>
      <c r="U18" s="103">
        <f t="shared" si="1"/>
        <v>0.25987525987525989</v>
      </c>
    </row>
    <row r="19" spans="2:21" x14ac:dyDescent="0.2">
      <c r="B19" s="239" t="s">
        <v>269</v>
      </c>
      <c r="H19" s="127"/>
      <c r="R19" s="2">
        <f>'UBL BaseGame'!I20</f>
        <v>2</v>
      </c>
      <c r="S19" s="2">
        <f>'UBL BaseGame'!J20</f>
        <v>20</v>
      </c>
      <c r="T19" s="2">
        <v>350</v>
      </c>
      <c r="U19" s="103">
        <f t="shared" si="1"/>
        <v>0.18191268191268192</v>
      </c>
    </row>
    <row r="20" spans="2:21" x14ac:dyDescent="0.2">
      <c r="B20" s="74" t="s">
        <v>270</v>
      </c>
      <c r="H20" s="127" t="s">
        <v>271</v>
      </c>
      <c r="R20" s="2">
        <f>'UBL BaseGame'!I21</f>
        <v>3</v>
      </c>
      <c r="S20" s="2">
        <f>'UBL BaseGame'!J21</f>
        <v>50</v>
      </c>
      <c r="T20" s="2">
        <v>50</v>
      </c>
      <c r="U20" s="103">
        <f t="shared" si="1"/>
        <v>2.5987525987525989E-2</v>
      </c>
    </row>
    <row r="21" spans="2:21" x14ac:dyDescent="0.2">
      <c r="B21" s="74" t="s">
        <v>272</v>
      </c>
      <c r="H21" s="127"/>
      <c r="R21" s="2">
        <f>'UBL BaseGame'!I22</f>
        <v>4</v>
      </c>
      <c r="S21" s="2">
        <f>'UBL BaseGame'!J22</f>
        <v>250</v>
      </c>
      <c r="T21" s="2">
        <v>20</v>
      </c>
      <c r="U21" s="103">
        <f t="shared" si="1"/>
        <v>1.0395010395010396E-2</v>
      </c>
    </row>
    <row r="22" spans="2:21" x14ac:dyDescent="0.2">
      <c r="B22" s="74" t="s">
        <v>273</v>
      </c>
      <c r="H22" s="127" t="s">
        <v>274</v>
      </c>
      <c r="R22" s="2">
        <f>'UBL BaseGame'!I23</f>
        <v>5</v>
      </c>
      <c r="S22" s="2">
        <f>'UBL BaseGame'!J23</f>
        <v>2500</v>
      </c>
      <c r="T22" s="2">
        <v>4</v>
      </c>
      <c r="U22" s="103">
        <f t="shared" si="1"/>
        <v>2.0790020790020791E-3</v>
      </c>
    </row>
    <row r="23" spans="2:21" x14ac:dyDescent="0.2">
      <c r="B23" s="74"/>
      <c r="C23" s="178" t="s">
        <v>275</v>
      </c>
      <c r="H23" s="127"/>
      <c r="T23">
        <f>SUM(T17:T22)</f>
        <v>1924</v>
      </c>
    </row>
    <row r="24" spans="2:21" x14ac:dyDescent="0.2">
      <c r="B24" s="74"/>
      <c r="C24" t="s">
        <v>276</v>
      </c>
      <c r="H24" s="127"/>
    </row>
    <row r="25" spans="2:21" x14ac:dyDescent="0.2">
      <c r="B25" s="74" t="s">
        <v>277</v>
      </c>
      <c r="H25" s="127"/>
      <c r="Q25" s="26" t="s">
        <v>278</v>
      </c>
    </row>
    <row r="26" spans="2:21" x14ac:dyDescent="0.2">
      <c r="B26" s="74"/>
      <c r="H26" s="127"/>
      <c r="R26" s="70" t="s">
        <v>190</v>
      </c>
      <c r="S26" s="70" t="s">
        <v>113</v>
      </c>
      <c r="T26" s="70" t="s">
        <v>114</v>
      </c>
    </row>
    <row r="27" spans="2:21" x14ac:dyDescent="0.2">
      <c r="B27" s="239" t="s">
        <v>279</v>
      </c>
      <c r="C27" s="178"/>
      <c r="D27" s="178"/>
      <c r="E27" s="178"/>
      <c r="F27" s="178"/>
      <c r="G27" s="178"/>
      <c r="H27" s="127" t="s">
        <v>280</v>
      </c>
      <c r="R27" s="1">
        <v>2</v>
      </c>
      <c r="S27" s="2">
        <v>4000</v>
      </c>
      <c r="T27" s="122">
        <f t="shared" ref="T27:T33" si="2">S27/$S$34</f>
        <v>0.2318840579710145</v>
      </c>
    </row>
    <row r="28" spans="2:21" x14ac:dyDescent="0.2">
      <c r="B28" s="74" t="s">
        <v>281</v>
      </c>
      <c r="H28" s="127"/>
      <c r="R28" s="1">
        <v>3</v>
      </c>
      <c r="S28" s="2">
        <v>4000</v>
      </c>
      <c r="T28" s="122">
        <f t="shared" si="2"/>
        <v>0.2318840579710145</v>
      </c>
    </row>
    <row r="29" spans="2:21" x14ac:dyDescent="0.2">
      <c r="B29" s="74" t="s">
        <v>282</v>
      </c>
      <c r="H29" s="127" t="s">
        <v>283</v>
      </c>
      <c r="R29" s="1">
        <v>4</v>
      </c>
      <c r="S29" s="2">
        <v>4000</v>
      </c>
      <c r="T29" s="122">
        <f t="shared" si="2"/>
        <v>0.2318840579710145</v>
      </c>
    </row>
    <row r="30" spans="2:21" x14ac:dyDescent="0.2">
      <c r="B30" s="74" t="s">
        <v>273</v>
      </c>
      <c r="H30" s="127"/>
      <c r="R30" s="1">
        <v>5</v>
      </c>
      <c r="S30" s="2">
        <v>2000</v>
      </c>
      <c r="T30" s="122">
        <f t="shared" si="2"/>
        <v>0.11594202898550725</v>
      </c>
    </row>
    <row r="31" spans="2:21" x14ac:dyDescent="0.2">
      <c r="B31" s="74"/>
      <c r="C31" t="s">
        <v>284</v>
      </c>
      <c r="H31" s="127"/>
      <c r="R31" s="1">
        <v>6</v>
      </c>
      <c r="S31" s="2">
        <v>1500</v>
      </c>
      <c r="T31" s="122">
        <f t="shared" si="2"/>
        <v>8.6956521739130432E-2</v>
      </c>
    </row>
    <row r="32" spans="2:21" x14ac:dyDescent="0.2">
      <c r="B32" s="74"/>
      <c r="C32" t="s">
        <v>285</v>
      </c>
      <c r="H32" s="127"/>
      <c r="R32" s="1">
        <v>8</v>
      </c>
      <c r="S32" s="2">
        <v>1000</v>
      </c>
      <c r="T32" s="122">
        <f t="shared" si="2"/>
        <v>5.7971014492753624E-2</v>
      </c>
    </row>
    <row r="33" spans="2:20" x14ac:dyDescent="0.2">
      <c r="B33" s="74" t="s">
        <v>277</v>
      </c>
      <c r="H33" s="127"/>
      <c r="R33" s="1">
        <v>10</v>
      </c>
      <c r="S33" s="2">
        <v>750</v>
      </c>
      <c r="T33" s="122">
        <f t="shared" si="2"/>
        <v>4.3478260869565216E-2</v>
      </c>
    </row>
    <row r="34" spans="2:20" x14ac:dyDescent="0.2">
      <c r="B34" s="74"/>
      <c r="H34" s="127"/>
      <c r="S34" s="2">
        <f>SUM(S27:S33)</f>
        <v>17250</v>
      </c>
    </row>
    <row r="35" spans="2:20" x14ac:dyDescent="0.2">
      <c r="B35" s="239" t="s">
        <v>286</v>
      </c>
      <c r="H35" s="240" t="s">
        <v>287</v>
      </c>
    </row>
    <row r="36" spans="2:20" x14ac:dyDescent="0.2">
      <c r="B36" s="74"/>
      <c r="C36" t="s">
        <v>288</v>
      </c>
      <c r="H36" s="127"/>
    </row>
    <row r="37" spans="2:20" x14ac:dyDescent="0.2">
      <c r="B37" s="74" t="s">
        <v>289</v>
      </c>
      <c r="H37" s="127" t="s">
        <v>290</v>
      </c>
    </row>
    <row r="38" spans="2:20" x14ac:dyDescent="0.2">
      <c r="B38" s="74"/>
      <c r="C38" t="s">
        <v>291</v>
      </c>
      <c r="H38" s="127"/>
    </row>
    <row r="39" spans="2:20" x14ac:dyDescent="0.2">
      <c r="B39" s="74" t="s">
        <v>292</v>
      </c>
      <c r="H39" s="127" t="s">
        <v>293</v>
      </c>
    </row>
    <row r="40" spans="2:20" x14ac:dyDescent="0.2">
      <c r="B40" s="74"/>
      <c r="H40" s="126"/>
    </row>
    <row r="41" spans="2:20" x14ac:dyDescent="0.2">
      <c r="B41" s="74" t="s">
        <v>294</v>
      </c>
      <c r="H41" s="127" t="s">
        <v>295</v>
      </c>
    </row>
    <row r="42" spans="2:20" x14ac:dyDescent="0.2">
      <c r="B42" s="74" t="s">
        <v>296</v>
      </c>
      <c r="H42" s="127"/>
    </row>
    <row r="43" spans="2:20" x14ac:dyDescent="0.2">
      <c r="B43" s="74"/>
      <c r="C43" t="s">
        <v>297</v>
      </c>
      <c r="H43" s="127"/>
    </row>
    <row r="44" spans="2:20" x14ac:dyDescent="0.2">
      <c r="B44" s="74" t="s">
        <v>298</v>
      </c>
      <c r="H44" s="127" t="s">
        <v>299</v>
      </c>
    </row>
    <row r="45" spans="2:20" x14ac:dyDescent="0.2">
      <c r="B45" s="74" t="s">
        <v>300</v>
      </c>
      <c r="H45" s="127"/>
    </row>
    <row r="46" spans="2:20" x14ac:dyDescent="0.2">
      <c r="B46" s="74"/>
      <c r="C46" t="s">
        <v>301</v>
      </c>
      <c r="H46" s="127"/>
    </row>
    <row r="47" spans="2:20" x14ac:dyDescent="0.2">
      <c r="B47" s="74"/>
      <c r="H47" s="127"/>
    </row>
    <row r="48" spans="2:20" x14ac:dyDescent="0.2">
      <c r="B48" s="74" t="s">
        <v>302</v>
      </c>
      <c r="H48" s="127" t="s">
        <v>303</v>
      </c>
    </row>
    <row r="49" spans="2:8" x14ac:dyDescent="0.2">
      <c r="B49" s="74"/>
      <c r="C49" t="s">
        <v>304</v>
      </c>
      <c r="H49" s="127" t="s">
        <v>305</v>
      </c>
    </row>
    <row r="50" spans="2:8" x14ac:dyDescent="0.2">
      <c r="B50" s="74"/>
      <c r="H50" s="126"/>
    </row>
    <row r="51" spans="2:8" x14ac:dyDescent="0.2">
      <c r="B51" s="74" t="s">
        <v>306</v>
      </c>
      <c r="H51" s="126"/>
    </row>
    <row r="52" spans="2:8" x14ac:dyDescent="0.2">
      <c r="B52" s="74"/>
      <c r="H52" s="126"/>
    </row>
    <row r="53" spans="2:8" x14ac:dyDescent="0.2">
      <c r="B53" s="74" t="s">
        <v>307</v>
      </c>
      <c r="H53" s="126"/>
    </row>
    <row r="54" spans="2:8" ht="16" thickBot="1" x14ac:dyDescent="0.25">
      <c r="B54" s="75"/>
      <c r="C54" s="76"/>
      <c r="D54" s="76"/>
      <c r="E54" s="76"/>
      <c r="F54" s="76"/>
      <c r="G54" s="76"/>
      <c r="H54" s="7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>
    <tabColor theme="5"/>
  </sheetPr>
  <dimension ref="B2:P52"/>
  <sheetViews>
    <sheetView workbookViewId="0">
      <selection activeCell="I15" sqref="I15"/>
    </sheetView>
  </sheetViews>
  <sheetFormatPr baseColWidth="10" defaultColWidth="8.83203125" defaultRowHeight="15" x14ac:dyDescent="0.2"/>
  <cols>
    <col min="1" max="1" width="3" customWidth="1"/>
    <col min="2" max="6" width="4.1640625" customWidth="1"/>
    <col min="7" max="7" width="34.83203125" customWidth="1"/>
    <col min="8" max="8" width="70.33203125" customWidth="1"/>
    <col min="10" max="14" width="4.1640625" customWidth="1"/>
    <col min="15" max="15" width="42.5" customWidth="1"/>
    <col min="16" max="16" width="57.33203125" customWidth="1"/>
  </cols>
  <sheetData>
    <row r="2" spans="2:16" x14ac:dyDescent="0.2">
      <c r="B2" s="26" t="s">
        <v>308</v>
      </c>
      <c r="C2" s="26"/>
      <c r="J2" s="26"/>
      <c r="K2" s="26"/>
    </row>
    <row r="3" spans="2:16" x14ac:dyDescent="0.2">
      <c r="B3" s="26"/>
      <c r="C3" s="26"/>
      <c r="J3" s="26"/>
      <c r="K3" s="26"/>
    </row>
    <row r="4" spans="2:16" x14ac:dyDescent="0.2">
      <c r="B4" t="s">
        <v>309</v>
      </c>
      <c r="J4" t="s">
        <v>310</v>
      </c>
    </row>
    <row r="5" spans="2:16" x14ac:dyDescent="0.2">
      <c r="B5" t="s">
        <v>311</v>
      </c>
      <c r="J5" t="s">
        <v>312</v>
      </c>
    </row>
    <row r="6" spans="2:16" x14ac:dyDescent="0.2">
      <c r="B6" t="s">
        <v>313</v>
      </c>
    </row>
    <row r="7" spans="2:16" x14ac:dyDescent="0.2">
      <c r="B7" t="s">
        <v>314</v>
      </c>
    </row>
    <row r="8" spans="2:16" ht="16" thickBot="1" x14ac:dyDescent="0.25"/>
    <row r="9" spans="2:16" ht="16" thickBot="1" x14ac:dyDescent="0.25">
      <c r="B9" s="134" t="s">
        <v>256</v>
      </c>
      <c r="C9" s="133"/>
      <c r="D9" s="133"/>
      <c r="E9" s="133"/>
      <c r="F9" s="133"/>
      <c r="G9" s="133"/>
      <c r="H9" s="77" t="s">
        <v>257</v>
      </c>
      <c r="J9" s="134" t="s">
        <v>256</v>
      </c>
      <c r="K9" s="133"/>
      <c r="L9" s="133"/>
      <c r="M9" s="133"/>
      <c r="N9" s="133"/>
      <c r="O9" s="133"/>
      <c r="P9" s="77" t="s">
        <v>257</v>
      </c>
    </row>
    <row r="10" spans="2:16" x14ac:dyDescent="0.2">
      <c r="B10" s="195" t="s">
        <v>315</v>
      </c>
      <c r="G10" t="s">
        <v>265</v>
      </c>
      <c r="H10" s="127" t="s">
        <v>316</v>
      </c>
      <c r="J10" s="130" t="s">
        <v>315</v>
      </c>
      <c r="K10" s="82"/>
      <c r="L10" s="82"/>
      <c r="M10" s="82"/>
      <c r="N10" s="82"/>
      <c r="O10" s="82" t="s">
        <v>317</v>
      </c>
      <c r="P10" s="127" t="s">
        <v>318</v>
      </c>
    </row>
    <row r="11" spans="2:16" x14ac:dyDescent="0.2">
      <c r="B11" s="195" t="s">
        <v>319</v>
      </c>
      <c r="G11" t="s">
        <v>317</v>
      </c>
      <c r="H11" s="127" t="s">
        <v>318</v>
      </c>
      <c r="J11" s="74"/>
      <c r="O11" t="s">
        <v>265</v>
      </c>
      <c r="P11" s="127" t="s">
        <v>316</v>
      </c>
    </row>
    <row r="12" spans="2:16" ht="15" customHeight="1" x14ac:dyDescent="0.2">
      <c r="B12" s="195" t="s">
        <v>320</v>
      </c>
      <c r="G12" t="s">
        <v>321</v>
      </c>
      <c r="H12" s="127" t="s">
        <v>322</v>
      </c>
      <c r="J12" s="195" t="s">
        <v>320</v>
      </c>
      <c r="O12" t="s">
        <v>323</v>
      </c>
      <c r="P12" s="127" t="s">
        <v>324</v>
      </c>
    </row>
    <row r="13" spans="2:16" x14ac:dyDescent="0.2">
      <c r="B13" s="74"/>
      <c r="G13" t="s">
        <v>325</v>
      </c>
      <c r="H13" s="127" t="s">
        <v>326</v>
      </c>
      <c r="J13" s="74"/>
      <c r="P13" s="127"/>
    </row>
    <row r="14" spans="2:16" x14ac:dyDescent="0.2">
      <c r="B14" s="74"/>
      <c r="G14" t="s">
        <v>327</v>
      </c>
      <c r="H14" s="127" t="s">
        <v>328</v>
      </c>
      <c r="J14" s="74" t="s">
        <v>329</v>
      </c>
      <c r="P14" s="127" t="s">
        <v>330</v>
      </c>
    </row>
    <row r="15" spans="2:16" x14ac:dyDescent="0.2">
      <c r="B15" s="74"/>
      <c r="H15" s="127"/>
      <c r="J15" s="74" t="s">
        <v>331</v>
      </c>
      <c r="P15" s="127" t="s">
        <v>332</v>
      </c>
    </row>
    <row r="16" spans="2:16" x14ac:dyDescent="0.2">
      <c r="B16" s="74" t="s">
        <v>333</v>
      </c>
      <c r="H16" s="127"/>
      <c r="J16" s="74"/>
      <c r="P16" s="126"/>
    </row>
    <row r="17" spans="2:16" x14ac:dyDescent="0.2">
      <c r="B17" s="74" t="s">
        <v>334</v>
      </c>
      <c r="H17" s="127" t="s">
        <v>335</v>
      </c>
      <c r="J17" s="74" t="s">
        <v>336</v>
      </c>
      <c r="P17" s="127"/>
    </row>
    <row r="18" spans="2:16" x14ac:dyDescent="0.2">
      <c r="B18" s="74"/>
      <c r="C18" t="s">
        <v>337</v>
      </c>
      <c r="H18" s="127"/>
      <c r="J18" s="74" t="s">
        <v>338</v>
      </c>
      <c r="P18" s="127"/>
    </row>
    <row r="19" spans="2:16" x14ac:dyDescent="0.2">
      <c r="B19" s="74" t="s">
        <v>339</v>
      </c>
      <c r="H19" s="127"/>
      <c r="J19" s="74" t="s">
        <v>340</v>
      </c>
      <c r="P19" s="127"/>
    </row>
    <row r="20" spans="2:16" x14ac:dyDescent="0.2">
      <c r="B20" s="74"/>
      <c r="C20" t="s">
        <v>341</v>
      </c>
      <c r="H20" s="127"/>
      <c r="J20" s="74" t="s">
        <v>342</v>
      </c>
      <c r="P20" s="127"/>
    </row>
    <row r="21" spans="2:16" x14ac:dyDescent="0.2">
      <c r="B21" s="74" t="s">
        <v>343</v>
      </c>
      <c r="H21" s="127" t="s">
        <v>344</v>
      </c>
      <c r="J21" s="74" t="s">
        <v>273</v>
      </c>
      <c r="P21" s="127"/>
    </row>
    <row r="22" spans="2:16" x14ac:dyDescent="0.2">
      <c r="B22" s="74"/>
      <c r="C22" t="s">
        <v>345</v>
      </c>
      <c r="H22" s="127"/>
      <c r="J22" s="74"/>
      <c r="K22" t="s">
        <v>346</v>
      </c>
      <c r="P22" s="127"/>
    </row>
    <row r="23" spans="2:16" x14ac:dyDescent="0.2">
      <c r="B23" s="74"/>
      <c r="H23" s="127"/>
      <c r="J23" s="74"/>
      <c r="K23" t="s">
        <v>347</v>
      </c>
      <c r="P23" s="127"/>
    </row>
    <row r="24" spans="2:16" x14ac:dyDescent="0.2">
      <c r="B24" s="74" t="s">
        <v>348</v>
      </c>
      <c r="H24" s="127"/>
      <c r="J24" s="74"/>
      <c r="K24" t="s">
        <v>349</v>
      </c>
      <c r="P24" s="127" t="s">
        <v>350</v>
      </c>
    </row>
    <row r="25" spans="2:16" x14ac:dyDescent="0.2">
      <c r="B25" s="74" t="s">
        <v>351</v>
      </c>
      <c r="H25" s="127"/>
      <c r="J25" s="74"/>
      <c r="K25" t="s">
        <v>352</v>
      </c>
      <c r="P25" s="127"/>
    </row>
    <row r="26" spans="2:16" x14ac:dyDescent="0.2">
      <c r="B26" s="74"/>
      <c r="C26" t="s">
        <v>353</v>
      </c>
      <c r="H26" s="127" t="s">
        <v>354</v>
      </c>
      <c r="J26" s="74"/>
      <c r="K26" t="s">
        <v>273</v>
      </c>
      <c r="P26" s="126"/>
    </row>
    <row r="27" spans="2:16" x14ac:dyDescent="0.2">
      <c r="B27" s="74"/>
      <c r="C27" t="s">
        <v>355</v>
      </c>
      <c r="H27" s="127" t="s">
        <v>356</v>
      </c>
      <c r="J27" s="74"/>
      <c r="L27" t="s">
        <v>336</v>
      </c>
      <c r="P27" s="126"/>
    </row>
    <row r="28" spans="2:16" x14ac:dyDescent="0.2">
      <c r="B28" s="74"/>
      <c r="D28" t="s">
        <v>357</v>
      </c>
      <c r="H28" s="127"/>
      <c r="J28" s="74"/>
      <c r="L28" t="s">
        <v>358</v>
      </c>
      <c r="P28" s="127" t="s">
        <v>359</v>
      </c>
    </row>
    <row r="29" spans="2:16" x14ac:dyDescent="0.2">
      <c r="B29" s="74"/>
      <c r="C29" t="s">
        <v>339</v>
      </c>
      <c r="H29" s="127"/>
      <c r="J29" s="74"/>
      <c r="L29" t="s">
        <v>360</v>
      </c>
      <c r="P29" s="127" t="s">
        <v>361</v>
      </c>
    </row>
    <row r="30" spans="2:16" x14ac:dyDescent="0.2">
      <c r="B30" s="74"/>
      <c r="C30" t="s">
        <v>273</v>
      </c>
      <c r="H30" s="127"/>
      <c r="J30" s="74"/>
      <c r="K30" t="s">
        <v>277</v>
      </c>
      <c r="P30" s="127"/>
    </row>
    <row r="31" spans="2:16" x14ac:dyDescent="0.2">
      <c r="B31" s="74"/>
      <c r="D31" t="s">
        <v>362</v>
      </c>
      <c r="H31" s="127" t="s">
        <v>363</v>
      </c>
      <c r="J31" s="74"/>
      <c r="P31" s="127"/>
    </row>
    <row r="32" spans="2:16" x14ac:dyDescent="0.2">
      <c r="B32" s="74"/>
      <c r="D32" t="s">
        <v>364</v>
      </c>
      <c r="H32" s="127" t="s">
        <v>365</v>
      </c>
      <c r="J32" s="74"/>
      <c r="K32" t="s">
        <v>366</v>
      </c>
      <c r="P32" s="127"/>
    </row>
    <row r="33" spans="2:16" x14ac:dyDescent="0.2">
      <c r="B33" s="74"/>
      <c r="C33" t="s">
        <v>277</v>
      </c>
      <c r="H33" s="127"/>
      <c r="J33" s="74"/>
      <c r="L33" t="s">
        <v>367</v>
      </c>
      <c r="P33" s="127" t="s">
        <v>368</v>
      </c>
    </row>
    <row r="34" spans="2:16" x14ac:dyDescent="0.2">
      <c r="B34" s="74"/>
      <c r="C34" t="s">
        <v>369</v>
      </c>
      <c r="H34" s="127" t="s">
        <v>370</v>
      </c>
      <c r="J34" s="74"/>
      <c r="L34" t="s">
        <v>371</v>
      </c>
      <c r="P34" s="127" t="s">
        <v>372</v>
      </c>
    </row>
    <row r="35" spans="2:16" x14ac:dyDescent="0.2">
      <c r="B35" s="74"/>
      <c r="C35" t="s">
        <v>373</v>
      </c>
      <c r="H35" s="127"/>
      <c r="J35" s="74"/>
      <c r="L35" t="s">
        <v>374</v>
      </c>
      <c r="P35" s="127" t="s">
        <v>368</v>
      </c>
    </row>
    <row r="36" spans="2:16" x14ac:dyDescent="0.2">
      <c r="B36" s="74" t="s">
        <v>375</v>
      </c>
      <c r="H36" s="127"/>
      <c r="J36" s="74"/>
      <c r="P36" s="127"/>
    </row>
    <row r="37" spans="2:16" x14ac:dyDescent="0.2">
      <c r="B37" s="74"/>
      <c r="H37" s="127"/>
      <c r="J37" s="74"/>
      <c r="K37" t="s">
        <v>376</v>
      </c>
      <c r="P37" s="127" t="s">
        <v>377</v>
      </c>
    </row>
    <row r="38" spans="2:16" x14ac:dyDescent="0.2">
      <c r="B38" s="74" t="s">
        <v>378</v>
      </c>
      <c r="H38" s="127"/>
      <c r="J38" s="74"/>
      <c r="K38" t="s">
        <v>379</v>
      </c>
      <c r="P38" s="127" t="s">
        <v>380</v>
      </c>
    </row>
    <row r="39" spans="2:16" x14ac:dyDescent="0.2">
      <c r="B39" s="74" t="s">
        <v>381</v>
      </c>
      <c r="H39" s="127"/>
      <c r="J39" s="74"/>
      <c r="K39" t="s">
        <v>382</v>
      </c>
      <c r="P39" s="127"/>
    </row>
    <row r="40" spans="2:16" x14ac:dyDescent="0.2">
      <c r="B40" s="74" t="s">
        <v>273</v>
      </c>
      <c r="H40" s="127"/>
      <c r="J40" s="74"/>
      <c r="L40" t="s">
        <v>383</v>
      </c>
      <c r="P40" s="127" t="s">
        <v>384</v>
      </c>
    </row>
    <row r="41" spans="2:16" x14ac:dyDescent="0.2">
      <c r="B41" s="74"/>
      <c r="C41" t="s">
        <v>385</v>
      </c>
      <c r="H41" s="127" t="s">
        <v>386</v>
      </c>
      <c r="J41" s="74"/>
      <c r="L41" t="s">
        <v>387</v>
      </c>
      <c r="P41" s="127" t="s">
        <v>388</v>
      </c>
    </row>
    <row r="42" spans="2:16" x14ac:dyDescent="0.2">
      <c r="B42" s="74"/>
      <c r="C42" t="s">
        <v>389</v>
      </c>
      <c r="H42" s="127" t="s">
        <v>390</v>
      </c>
      <c r="J42" s="74"/>
      <c r="P42" s="127"/>
    </row>
    <row r="43" spans="2:16" x14ac:dyDescent="0.2">
      <c r="B43" s="74"/>
      <c r="D43" t="s">
        <v>391</v>
      </c>
      <c r="H43" s="127"/>
      <c r="J43" s="74"/>
      <c r="K43" t="s">
        <v>331</v>
      </c>
      <c r="P43" s="127" t="s">
        <v>332</v>
      </c>
    </row>
    <row r="44" spans="2:16" x14ac:dyDescent="0.2">
      <c r="B44" s="74"/>
      <c r="C44" t="s">
        <v>392</v>
      </c>
      <c r="H44" s="127" t="s">
        <v>393</v>
      </c>
      <c r="J44" s="74" t="s">
        <v>277</v>
      </c>
      <c r="P44" s="126"/>
    </row>
    <row r="45" spans="2:16" x14ac:dyDescent="0.2">
      <c r="B45" s="74"/>
      <c r="C45" t="s">
        <v>378</v>
      </c>
      <c r="H45" s="127" t="s">
        <v>394</v>
      </c>
      <c r="J45" s="74" t="s">
        <v>395</v>
      </c>
      <c r="P45" s="127" t="s">
        <v>396</v>
      </c>
    </row>
    <row r="46" spans="2:16" ht="16" thickBot="1" x14ac:dyDescent="0.25">
      <c r="B46" s="74" t="s">
        <v>277</v>
      </c>
      <c r="H46" s="127"/>
      <c r="J46" s="75"/>
      <c r="K46" s="76"/>
      <c r="L46" s="76"/>
      <c r="M46" s="76"/>
      <c r="N46" s="76"/>
      <c r="O46" s="76"/>
      <c r="P46" s="132"/>
    </row>
    <row r="47" spans="2:16" x14ac:dyDescent="0.2">
      <c r="B47" s="74" t="s">
        <v>397</v>
      </c>
      <c r="H47" s="127" t="s">
        <v>398</v>
      </c>
      <c r="P47" s="131"/>
    </row>
    <row r="48" spans="2:16" x14ac:dyDescent="0.2">
      <c r="B48" s="74"/>
      <c r="C48" t="s">
        <v>391</v>
      </c>
      <c r="H48" s="126"/>
      <c r="P48" s="131"/>
    </row>
    <row r="49" spans="2:16" ht="16" thickBot="1" x14ac:dyDescent="0.25">
      <c r="B49" s="75"/>
      <c r="C49" s="76"/>
      <c r="D49" s="76"/>
      <c r="E49" s="76"/>
      <c r="F49" s="76"/>
      <c r="G49" s="76"/>
      <c r="H49" s="72"/>
      <c r="P49" s="131"/>
    </row>
    <row r="50" spans="2:16" x14ac:dyDescent="0.2">
      <c r="P50" s="131"/>
    </row>
    <row r="51" spans="2:16" x14ac:dyDescent="0.2">
      <c r="P51" s="131"/>
    </row>
    <row r="52" spans="2:16" x14ac:dyDescent="0.2">
      <c r="P52" s="13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>
    <tabColor theme="5"/>
  </sheetPr>
  <dimension ref="B2:AG138"/>
  <sheetViews>
    <sheetView topLeftCell="A110" zoomScale="108" zoomScaleNormal="100" workbookViewId="0">
      <selection activeCell="AC119" sqref="AC119"/>
    </sheetView>
  </sheetViews>
  <sheetFormatPr baseColWidth="10" defaultColWidth="8.83203125" defaultRowHeight="15" x14ac:dyDescent="0.2"/>
  <cols>
    <col min="2" max="2" width="0" hidden="1" customWidth="1"/>
    <col min="3" max="3" width="5.6640625" style="175" hidden="1" customWidth="1"/>
    <col min="4" max="4" width="6.6640625" style="175" hidden="1" customWidth="1"/>
    <col min="5" max="8" width="4.5" hidden="1" customWidth="1"/>
    <col min="9" max="10" width="0" hidden="1" customWidth="1"/>
    <col min="12" max="16" width="7.5" customWidth="1"/>
    <col min="19" max="19" width="4.83203125" customWidth="1"/>
    <col min="20" max="20" width="2" customWidth="1"/>
    <col min="21" max="21" width="4.83203125" customWidth="1"/>
    <col min="22" max="22" width="2" customWidth="1"/>
    <col min="23" max="23" width="4.83203125" customWidth="1"/>
    <col min="24" max="24" width="2" customWidth="1"/>
    <col min="25" max="25" width="4.83203125" customWidth="1"/>
    <col min="26" max="26" width="2" customWidth="1"/>
    <col min="27" max="27" width="4.83203125" customWidth="1"/>
    <col min="28" max="28" width="2" customWidth="1"/>
    <col min="29" max="29" width="4.83203125" customWidth="1"/>
    <col min="30" max="30" width="2" customWidth="1"/>
    <col min="31" max="31" width="4.83203125" customWidth="1"/>
    <col min="32" max="32" width="2" customWidth="1"/>
    <col min="33" max="33" width="4.83203125" customWidth="1"/>
  </cols>
  <sheetData>
    <row r="2" spans="2:33" x14ac:dyDescent="0.2">
      <c r="B2" s="26" t="s">
        <v>399</v>
      </c>
      <c r="C2" s="247"/>
      <c r="D2" s="247"/>
      <c r="L2" s="26" t="s">
        <v>400</v>
      </c>
      <c r="S2" s="26" t="s">
        <v>401</v>
      </c>
    </row>
    <row r="3" spans="2:33" x14ac:dyDescent="0.2">
      <c r="C3"/>
      <c r="D3" s="247"/>
    </row>
    <row r="4" spans="2:33" x14ac:dyDescent="0.2">
      <c r="C4"/>
      <c r="D4" s="247"/>
      <c r="E4" s="1" t="s">
        <v>87</v>
      </c>
      <c r="F4" s="1" t="s">
        <v>87</v>
      </c>
      <c r="G4" s="1" t="s">
        <v>87</v>
      </c>
      <c r="H4" s="1" t="s">
        <v>87</v>
      </c>
      <c r="L4" s="247" t="s">
        <v>131</v>
      </c>
      <c r="M4" s="247" t="s">
        <v>132</v>
      </c>
      <c r="N4" s="247" t="s">
        <v>133</v>
      </c>
      <c r="O4" s="247" t="s">
        <v>134</v>
      </c>
      <c r="P4" s="247" t="s">
        <v>135</v>
      </c>
      <c r="S4" s="1"/>
      <c r="T4" s="247"/>
      <c r="U4" s="1" t="s">
        <v>87</v>
      </c>
      <c r="V4" s="247"/>
      <c r="W4" s="1"/>
      <c r="X4" s="247"/>
      <c r="Y4" s="1"/>
      <c r="Z4" s="247"/>
      <c r="AA4" s="1" t="s">
        <v>87</v>
      </c>
      <c r="AB4" s="247"/>
      <c r="AC4" s="1"/>
      <c r="AD4" s="247"/>
      <c r="AE4" s="1" t="s">
        <v>87</v>
      </c>
      <c r="AF4" s="247"/>
      <c r="AG4" s="1" t="s">
        <v>87</v>
      </c>
    </row>
    <row r="5" spans="2:33" x14ac:dyDescent="0.2">
      <c r="C5"/>
      <c r="D5" s="247"/>
      <c r="E5" s="1" t="s">
        <v>402</v>
      </c>
      <c r="F5" s="1" t="s">
        <v>87</v>
      </c>
      <c r="G5" s="1" t="s">
        <v>402</v>
      </c>
      <c r="H5" s="1" t="s">
        <v>87</v>
      </c>
      <c r="K5">
        <v>1</v>
      </c>
      <c r="L5" s="71" t="s">
        <v>80</v>
      </c>
      <c r="M5" s="71" t="s">
        <v>80</v>
      </c>
      <c r="N5" s="71" t="s">
        <v>80</v>
      </c>
      <c r="O5" s="71" t="s">
        <v>80</v>
      </c>
      <c r="P5" s="71" t="s">
        <v>80</v>
      </c>
      <c r="S5" s="1"/>
      <c r="T5" s="247"/>
      <c r="U5" s="1" t="s">
        <v>402</v>
      </c>
      <c r="V5" s="247"/>
      <c r="W5" s="1" t="s">
        <v>87</v>
      </c>
      <c r="X5" s="247"/>
      <c r="Y5" s="1"/>
      <c r="Z5" s="247"/>
      <c r="AA5" s="1" t="s">
        <v>87</v>
      </c>
      <c r="AB5" s="247"/>
      <c r="AC5" s="1" t="s">
        <v>87</v>
      </c>
      <c r="AD5" s="247"/>
      <c r="AE5" s="1" t="s">
        <v>402</v>
      </c>
      <c r="AF5" s="247"/>
      <c r="AG5" s="1" t="s">
        <v>87</v>
      </c>
    </row>
    <row r="6" spans="2:33" x14ac:dyDescent="0.2">
      <c r="C6"/>
      <c r="D6" s="247"/>
      <c r="E6" s="1" t="s">
        <v>402</v>
      </c>
      <c r="F6" s="1" t="s">
        <v>402</v>
      </c>
      <c r="G6" s="1" t="s">
        <v>87</v>
      </c>
      <c r="H6" s="1" t="s">
        <v>87</v>
      </c>
      <c r="K6">
        <f>K5+1</f>
        <v>2</v>
      </c>
      <c r="L6" s="71" t="s">
        <v>69</v>
      </c>
      <c r="M6" s="71" t="s">
        <v>69</v>
      </c>
      <c r="N6" s="71" t="s">
        <v>69</v>
      </c>
      <c r="O6" s="71" t="s">
        <v>69</v>
      </c>
      <c r="P6" s="71" t="s">
        <v>69</v>
      </c>
      <c r="S6" s="1"/>
      <c r="T6" s="247"/>
      <c r="U6" s="1" t="s">
        <v>402</v>
      </c>
      <c r="V6" s="247"/>
      <c r="W6" s="1"/>
      <c r="X6" s="247"/>
      <c r="Y6" s="1" t="s">
        <v>87</v>
      </c>
      <c r="Z6" s="247"/>
      <c r="AA6" s="1" t="s">
        <v>402</v>
      </c>
      <c r="AB6" s="247"/>
      <c r="AC6" s="1" t="s">
        <v>87</v>
      </c>
      <c r="AD6" s="247"/>
      <c r="AE6" s="1" t="s">
        <v>87</v>
      </c>
      <c r="AF6" s="247"/>
      <c r="AG6" s="1" t="s">
        <v>87</v>
      </c>
    </row>
    <row r="7" spans="2:33" x14ac:dyDescent="0.2">
      <c r="C7"/>
      <c r="D7" s="247"/>
      <c r="E7">
        <f>SUM(E9:E131)</f>
        <v>15</v>
      </c>
      <c r="F7">
        <f>SUM(F9:F131)</f>
        <v>4</v>
      </c>
      <c r="G7">
        <f>SUM(G9:G131)</f>
        <v>4</v>
      </c>
      <c r="H7">
        <f>SUM(H9:H131)</f>
        <v>2</v>
      </c>
      <c r="K7">
        <f t="shared" ref="K7:K70" si="0">K6+1</f>
        <v>3</v>
      </c>
      <c r="L7" s="71" t="s">
        <v>78</v>
      </c>
      <c r="M7" s="71" t="s">
        <v>78</v>
      </c>
      <c r="N7" s="71" t="s">
        <v>78</v>
      </c>
      <c r="O7" s="71" t="s">
        <v>78</v>
      </c>
      <c r="P7" s="71" t="s">
        <v>78</v>
      </c>
    </row>
    <row r="8" spans="2:33" x14ac:dyDescent="0.2">
      <c r="C8"/>
      <c r="D8" s="247"/>
      <c r="K8">
        <f t="shared" si="0"/>
        <v>4</v>
      </c>
      <c r="L8" s="71" t="s">
        <v>78</v>
      </c>
      <c r="M8" s="71" t="s">
        <v>78</v>
      </c>
      <c r="N8" s="71" t="s">
        <v>78</v>
      </c>
      <c r="O8" s="71" t="s">
        <v>78</v>
      </c>
      <c r="P8" s="71" t="s">
        <v>78</v>
      </c>
    </row>
    <row r="9" spans="2:33" x14ac:dyDescent="0.2">
      <c r="B9">
        <v>1</v>
      </c>
      <c r="C9" s="71" t="s">
        <v>403</v>
      </c>
      <c r="D9" s="247" t="str">
        <f>IF(C9=$E$4,C9," ")</f>
        <v xml:space="preserve"> </v>
      </c>
      <c r="E9">
        <f>IF(AND(EXACT(E$4,$D9),EXACT(E$5,$D10),EXACT(E$6,$D11)),1,0)</f>
        <v>0</v>
      </c>
      <c r="F9">
        <f t="shared" ref="F9:H24" si="1">IF(AND(EXACT(F$4,$D9),EXACT(F$5,$D10),EXACT(F$6,$D11)),1,0)</f>
        <v>0</v>
      </c>
      <c r="G9">
        <f t="shared" si="1"/>
        <v>0</v>
      </c>
      <c r="H9">
        <f t="shared" si="1"/>
        <v>0</v>
      </c>
      <c r="K9">
        <f t="shared" si="0"/>
        <v>5</v>
      </c>
      <c r="L9" s="71" t="s">
        <v>78</v>
      </c>
      <c r="M9" s="71" t="s">
        <v>78</v>
      </c>
      <c r="N9" s="71" t="s">
        <v>78</v>
      </c>
      <c r="O9" s="71" t="s">
        <v>78</v>
      </c>
      <c r="P9" s="71" t="s">
        <v>78</v>
      </c>
    </row>
    <row r="10" spans="2:33" x14ac:dyDescent="0.2">
      <c r="B10">
        <f>B9+1</f>
        <v>2</v>
      </c>
      <c r="C10" s="71" t="s">
        <v>403</v>
      </c>
      <c r="D10" s="247" t="str">
        <f t="shared" ref="D10:D73" si="2">IF(C10=$E$4,C10," ")</f>
        <v xml:space="preserve"> </v>
      </c>
      <c r="E10">
        <f t="shared" ref="E10:H25" si="3">IF(AND(EXACT(E$4,$D10),EXACT(E$5,$D11),EXACT(E$6,$D12)),1,0)</f>
        <v>0</v>
      </c>
      <c r="F10">
        <f t="shared" si="1"/>
        <v>0</v>
      </c>
      <c r="G10">
        <f t="shared" si="1"/>
        <v>0</v>
      </c>
      <c r="H10">
        <f t="shared" si="1"/>
        <v>0</v>
      </c>
      <c r="K10">
        <f t="shared" si="0"/>
        <v>6</v>
      </c>
      <c r="L10" s="71" t="s">
        <v>74</v>
      </c>
      <c r="M10" s="71" t="s">
        <v>74</v>
      </c>
      <c r="N10" s="71" t="s">
        <v>74</v>
      </c>
      <c r="O10" s="71" t="s">
        <v>74</v>
      </c>
      <c r="P10" s="71" t="s">
        <v>74</v>
      </c>
    </row>
    <row r="11" spans="2:33" x14ac:dyDescent="0.2">
      <c r="B11">
        <f t="shared" ref="B11:B74" si="4">B10+1</f>
        <v>3</v>
      </c>
      <c r="C11" s="71" t="s">
        <v>78</v>
      </c>
      <c r="D11" s="247" t="str">
        <f t="shared" si="2"/>
        <v xml:space="preserve"> </v>
      </c>
      <c r="E11">
        <f t="shared" si="3"/>
        <v>0</v>
      </c>
      <c r="F11">
        <f t="shared" si="1"/>
        <v>0</v>
      </c>
      <c r="G11">
        <f t="shared" si="1"/>
        <v>0</v>
      </c>
      <c r="H11">
        <f t="shared" si="1"/>
        <v>0</v>
      </c>
      <c r="K11">
        <f t="shared" si="0"/>
        <v>7</v>
      </c>
      <c r="L11" s="71" t="s">
        <v>74</v>
      </c>
      <c r="M11" s="71" t="s">
        <v>74</v>
      </c>
      <c r="N11" s="71" t="s">
        <v>74</v>
      </c>
      <c r="O11" s="71" t="s">
        <v>74</v>
      </c>
      <c r="P11" s="71" t="s">
        <v>74</v>
      </c>
    </row>
    <row r="12" spans="2:33" x14ac:dyDescent="0.2">
      <c r="B12">
        <f t="shared" si="4"/>
        <v>4</v>
      </c>
      <c r="C12" s="71" t="s">
        <v>78</v>
      </c>
      <c r="D12" s="247" t="str">
        <f t="shared" si="2"/>
        <v xml:space="preserve"> </v>
      </c>
      <c r="E12">
        <f t="shared" si="3"/>
        <v>0</v>
      </c>
      <c r="F12">
        <f t="shared" si="1"/>
        <v>0</v>
      </c>
      <c r="G12">
        <f t="shared" si="1"/>
        <v>0</v>
      </c>
      <c r="H12">
        <f t="shared" si="1"/>
        <v>0</v>
      </c>
      <c r="K12">
        <f t="shared" si="0"/>
        <v>8</v>
      </c>
      <c r="L12" s="71" t="s">
        <v>87</v>
      </c>
      <c r="M12" s="71" t="s">
        <v>87</v>
      </c>
      <c r="N12" s="71" t="s">
        <v>87</v>
      </c>
      <c r="O12" s="71" t="s">
        <v>87</v>
      </c>
      <c r="P12" s="71" t="s">
        <v>87</v>
      </c>
    </row>
    <row r="13" spans="2:33" x14ac:dyDescent="0.2">
      <c r="B13">
        <f t="shared" si="4"/>
        <v>5</v>
      </c>
      <c r="C13" s="71" t="s">
        <v>403</v>
      </c>
      <c r="D13" s="247" t="str">
        <f t="shared" si="2"/>
        <v xml:space="preserve"> </v>
      </c>
      <c r="E13">
        <f t="shared" si="3"/>
        <v>0</v>
      </c>
      <c r="F13">
        <f t="shared" si="1"/>
        <v>0</v>
      </c>
      <c r="G13">
        <f t="shared" si="1"/>
        <v>0</v>
      </c>
      <c r="H13">
        <f t="shared" si="1"/>
        <v>0</v>
      </c>
      <c r="K13">
        <f t="shared" si="0"/>
        <v>9</v>
      </c>
      <c r="L13" s="71" t="s">
        <v>80</v>
      </c>
      <c r="M13" s="71" t="s">
        <v>80</v>
      </c>
      <c r="N13" s="71" t="s">
        <v>80</v>
      </c>
      <c r="O13" s="71" t="s">
        <v>80</v>
      </c>
      <c r="P13" s="71" t="s">
        <v>80</v>
      </c>
    </row>
    <row r="14" spans="2:33" x14ac:dyDescent="0.2">
      <c r="B14">
        <f t="shared" si="4"/>
        <v>6</v>
      </c>
      <c r="C14" s="71" t="s">
        <v>74</v>
      </c>
      <c r="D14" s="247" t="str">
        <f t="shared" si="2"/>
        <v xml:space="preserve"> </v>
      </c>
      <c r="E14">
        <f t="shared" si="3"/>
        <v>0</v>
      </c>
      <c r="F14">
        <f t="shared" si="1"/>
        <v>0</v>
      </c>
      <c r="G14">
        <f t="shared" si="1"/>
        <v>0</v>
      </c>
      <c r="H14">
        <f t="shared" si="1"/>
        <v>0</v>
      </c>
      <c r="K14">
        <f t="shared" si="0"/>
        <v>10</v>
      </c>
      <c r="L14" s="71" t="s">
        <v>87</v>
      </c>
      <c r="M14" s="71" t="s">
        <v>87</v>
      </c>
      <c r="N14" s="71" t="s">
        <v>87</v>
      </c>
      <c r="O14" s="71" t="s">
        <v>87</v>
      </c>
      <c r="P14" s="71" t="s">
        <v>87</v>
      </c>
    </row>
    <row r="15" spans="2:33" x14ac:dyDescent="0.2">
      <c r="B15">
        <f t="shared" si="4"/>
        <v>7</v>
      </c>
      <c r="C15" s="71" t="s">
        <v>74</v>
      </c>
      <c r="D15" s="247" t="str">
        <f t="shared" si="2"/>
        <v xml:space="preserve"> </v>
      </c>
      <c r="E15">
        <f t="shared" si="3"/>
        <v>0</v>
      </c>
      <c r="F15">
        <f t="shared" si="1"/>
        <v>0</v>
      </c>
      <c r="G15">
        <f t="shared" si="1"/>
        <v>0</v>
      </c>
      <c r="H15">
        <f t="shared" si="1"/>
        <v>0</v>
      </c>
      <c r="K15">
        <f t="shared" si="0"/>
        <v>11</v>
      </c>
      <c r="L15" s="71" t="s">
        <v>80</v>
      </c>
      <c r="M15" s="71" t="s">
        <v>80</v>
      </c>
      <c r="N15" s="71" t="s">
        <v>80</v>
      </c>
      <c r="O15" s="71" t="s">
        <v>80</v>
      </c>
      <c r="P15" s="71" t="s">
        <v>80</v>
      </c>
    </row>
    <row r="16" spans="2:33" x14ac:dyDescent="0.2">
      <c r="B16">
        <f t="shared" si="4"/>
        <v>8</v>
      </c>
      <c r="C16" s="71" t="s">
        <v>87</v>
      </c>
      <c r="D16" s="247" t="str">
        <f t="shared" si="2"/>
        <v>C1</v>
      </c>
      <c r="E16">
        <f t="shared" si="3"/>
        <v>0</v>
      </c>
      <c r="F16">
        <f t="shared" si="1"/>
        <v>0</v>
      </c>
      <c r="G16">
        <f t="shared" si="1"/>
        <v>1</v>
      </c>
      <c r="H16">
        <f t="shared" si="1"/>
        <v>0</v>
      </c>
      <c r="K16">
        <f t="shared" si="0"/>
        <v>12</v>
      </c>
      <c r="L16" s="71" t="s">
        <v>76</v>
      </c>
      <c r="M16" s="71" t="s">
        <v>76</v>
      </c>
      <c r="N16" s="71" t="s">
        <v>76</v>
      </c>
      <c r="O16" s="71" t="s">
        <v>76</v>
      </c>
      <c r="P16" s="71" t="s">
        <v>76</v>
      </c>
    </row>
    <row r="17" spans="2:16" x14ac:dyDescent="0.2">
      <c r="B17">
        <f t="shared" si="4"/>
        <v>9</v>
      </c>
      <c r="C17" s="71" t="s">
        <v>80</v>
      </c>
      <c r="D17" s="247" t="str">
        <f t="shared" si="2"/>
        <v xml:space="preserve"> </v>
      </c>
      <c r="E17">
        <f t="shared" si="3"/>
        <v>0</v>
      </c>
      <c r="F17">
        <f t="shared" si="1"/>
        <v>0</v>
      </c>
      <c r="G17">
        <f t="shared" si="1"/>
        <v>0</v>
      </c>
      <c r="H17">
        <f t="shared" si="1"/>
        <v>0</v>
      </c>
      <c r="K17">
        <f t="shared" si="0"/>
        <v>13</v>
      </c>
      <c r="L17" s="71" t="s">
        <v>76</v>
      </c>
      <c r="M17" s="71" t="s">
        <v>76</v>
      </c>
      <c r="N17" s="71" t="s">
        <v>76</v>
      </c>
      <c r="O17" s="71" t="s">
        <v>76</v>
      </c>
      <c r="P17" s="71" t="s">
        <v>76</v>
      </c>
    </row>
    <row r="18" spans="2:16" x14ac:dyDescent="0.2">
      <c r="B18">
        <f t="shared" si="4"/>
        <v>10</v>
      </c>
      <c r="C18" s="71" t="s">
        <v>87</v>
      </c>
      <c r="D18" s="247" t="str">
        <f t="shared" si="2"/>
        <v>C1</v>
      </c>
      <c r="E18">
        <f t="shared" si="3"/>
        <v>1</v>
      </c>
      <c r="F18">
        <f t="shared" si="1"/>
        <v>0</v>
      </c>
      <c r="G18">
        <f t="shared" si="1"/>
        <v>0</v>
      </c>
      <c r="H18">
        <f t="shared" si="1"/>
        <v>0</v>
      </c>
      <c r="K18">
        <f t="shared" si="0"/>
        <v>14</v>
      </c>
      <c r="L18" s="71" t="s">
        <v>78</v>
      </c>
      <c r="M18" s="71" t="s">
        <v>78</v>
      </c>
      <c r="N18" s="71" t="s">
        <v>78</v>
      </c>
      <c r="O18" s="71" t="s">
        <v>78</v>
      </c>
      <c r="P18" s="71" t="s">
        <v>78</v>
      </c>
    </row>
    <row r="19" spans="2:16" x14ac:dyDescent="0.2">
      <c r="B19">
        <f t="shared" si="4"/>
        <v>11</v>
      </c>
      <c r="C19" s="71" t="s">
        <v>80</v>
      </c>
      <c r="D19" s="247" t="str">
        <f t="shared" si="2"/>
        <v xml:space="preserve"> </v>
      </c>
      <c r="E19">
        <f t="shared" si="3"/>
        <v>0</v>
      </c>
      <c r="F19">
        <f t="shared" si="1"/>
        <v>0</v>
      </c>
      <c r="G19">
        <f t="shared" si="1"/>
        <v>0</v>
      </c>
      <c r="H19">
        <f t="shared" si="1"/>
        <v>0</v>
      </c>
      <c r="K19">
        <f t="shared" si="0"/>
        <v>15</v>
      </c>
      <c r="L19" s="71" t="s">
        <v>78</v>
      </c>
      <c r="M19" s="71" t="s">
        <v>78</v>
      </c>
      <c r="N19" s="71" t="s">
        <v>78</v>
      </c>
      <c r="O19" s="71" t="s">
        <v>78</v>
      </c>
      <c r="P19" s="71" t="s">
        <v>78</v>
      </c>
    </row>
    <row r="20" spans="2:16" x14ac:dyDescent="0.2">
      <c r="B20">
        <f t="shared" si="4"/>
        <v>12</v>
      </c>
      <c r="C20" s="71" t="s">
        <v>76</v>
      </c>
      <c r="D20" s="247" t="str">
        <f t="shared" si="2"/>
        <v xml:space="preserve"> </v>
      </c>
      <c r="E20">
        <f t="shared" si="3"/>
        <v>0</v>
      </c>
      <c r="F20">
        <f t="shared" si="1"/>
        <v>0</v>
      </c>
      <c r="G20">
        <f t="shared" si="1"/>
        <v>0</v>
      </c>
      <c r="H20">
        <f t="shared" si="1"/>
        <v>0</v>
      </c>
      <c r="K20">
        <f t="shared" si="0"/>
        <v>16</v>
      </c>
      <c r="L20" s="71" t="s">
        <v>87</v>
      </c>
      <c r="M20" s="71" t="s">
        <v>87</v>
      </c>
      <c r="N20" s="71" t="s">
        <v>87</v>
      </c>
      <c r="O20" s="71" t="s">
        <v>87</v>
      </c>
      <c r="P20" s="71" t="s">
        <v>87</v>
      </c>
    </row>
    <row r="21" spans="2:16" x14ac:dyDescent="0.2">
      <c r="B21">
        <f t="shared" si="4"/>
        <v>13</v>
      </c>
      <c r="C21" s="71" t="s">
        <v>403</v>
      </c>
      <c r="D21" s="247" t="str">
        <f t="shared" si="2"/>
        <v xml:space="preserve"> </v>
      </c>
      <c r="E21">
        <f t="shared" si="3"/>
        <v>0</v>
      </c>
      <c r="F21">
        <f t="shared" si="1"/>
        <v>0</v>
      </c>
      <c r="G21">
        <f t="shared" si="1"/>
        <v>0</v>
      </c>
      <c r="H21">
        <f t="shared" si="1"/>
        <v>0</v>
      </c>
      <c r="K21">
        <f t="shared" si="0"/>
        <v>17</v>
      </c>
      <c r="L21" s="71" t="s">
        <v>82</v>
      </c>
      <c r="M21" s="71" t="s">
        <v>82</v>
      </c>
      <c r="N21" s="71" t="s">
        <v>82</v>
      </c>
      <c r="O21" s="71" t="s">
        <v>82</v>
      </c>
      <c r="P21" s="71" t="s">
        <v>82</v>
      </c>
    </row>
    <row r="22" spans="2:16" x14ac:dyDescent="0.2">
      <c r="B22">
        <f t="shared" si="4"/>
        <v>14</v>
      </c>
      <c r="C22" s="71" t="s">
        <v>403</v>
      </c>
      <c r="D22" s="247" t="str">
        <f t="shared" si="2"/>
        <v xml:space="preserve"> </v>
      </c>
      <c r="E22">
        <f t="shared" si="3"/>
        <v>0</v>
      </c>
      <c r="F22">
        <f t="shared" si="1"/>
        <v>0</v>
      </c>
      <c r="G22">
        <f t="shared" si="1"/>
        <v>0</v>
      </c>
      <c r="H22">
        <f t="shared" si="1"/>
        <v>0</v>
      </c>
      <c r="K22">
        <f t="shared" si="0"/>
        <v>18</v>
      </c>
      <c r="L22" s="71" t="s">
        <v>82</v>
      </c>
      <c r="M22" s="71" t="s">
        <v>82</v>
      </c>
      <c r="N22" s="71" t="s">
        <v>82</v>
      </c>
      <c r="O22" s="71" t="s">
        <v>82</v>
      </c>
      <c r="P22" s="71" t="s">
        <v>82</v>
      </c>
    </row>
    <row r="23" spans="2:16" x14ac:dyDescent="0.2">
      <c r="B23">
        <f t="shared" si="4"/>
        <v>15</v>
      </c>
      <c r="C23" s="71" t="s">
        <v>403</v>
      </c>
      <c r="D23" s="247" t="str">
        <f t="shared" si="2"/>
        <v xml:space="preserve"> </v>
      </c>
      <c r="E23">
        <f t="shared" si="3"/>
        <v>0</v>
      </c>
      <c r="F23">
        <f t="shared" si="1"/>
        <v>0</v>
      </c>
      <c r="G23">
        <f t="shared" si="1"/>
        <v>0</v>
      </c>
      <c r="H23">
        <f t="shared" si="1"/>
        <v>0</v>
      </c>
      <c r="K23">
        <f t="shared" si="0"/>
        <v>19</v>
      </c>
      <c r="L23" s="71" t="s">
        <v>82</v>
      </c>
      <c r="M23" s="71" t="s">
        <v>82</v>
      </c>
      <c r="N23" s="71" t="s">
        <v>82</v>
      </c>
      <c r="O23" s="71" t="s">
        <v>82</v>
      </c>
      <c r="P23" s="71" t="s">
        <v>82</v>
      </c>
    </row>
    <row r="24" spans="2:16" x14ac:dyDescent="0.2">
      <c r="B24">
        <f t="shared" si="4"/>
        <v>16</v>
      </c>
      <c r="C24" s="71" t="s">
        <v>87</v>
      </c>
      <c r="D24" s="247" t="str">
        <f t="shared" si="2"/>
        <v>C1</v>
      </c>
      <c r="E24">
        <f t="shared" si="3"/>
        <v>1</v>
      </c>
      <c r="F24">
        <f t="shared" si="1"/>
        <v>0</v>
      </c>
      <c r="G24">
        <f t="shared" si="1"/>
        <v>0</v>
      </c>
      <c r="H24">
        <f t="shared" si="1"/>
        <v>0</v>
      </c>
      <c r="K24">
        <f t="shared" si="0"/>
        <v>20</v>
      </c>
      <c r="L24" s="71" t="s">
        <v>76</v>
      </c>
      <c r="M24" s="71" t="s">
        <v>76</v>
      </c>
      <c r="N24" s="71" t="s">
        <v>76</v>
      </c>
      <c r="O24" s="71" t="s">
        <v>76</v>
      </c>
      <c r="P24" s="71" t="s">
        <v>76</v>
      </c>
    </row>
    <row r="25" spans="2:16" x14ac:dyDescent="0.2">
      <c r="B25">
        <f t="shared" si="4"/>
        <v>17</v>
      </c>
      <c r="C25" s="71" t="s">
        <v>82</v>
      </c>
      <c r="D25" s="247" t="str">
        <f t="shared" si="2"/>
        <v xml:space="preserve"> </v>
      </c>
      <c r="E25">
        <f t="shared" si="3"/>
        <v>0</v>
      </c>
      <c r="F25">
        <f t="shared" si="3"/>
        <v>0</v>
      </c>
      <c r="G25">
        <f t="shared" si="3"/>
        <v>0</v>
      </c>
      <c r="H25">
        <f t="shared" si="3"/>
        <v>0</v>
      </c>
      <c r="K25">
        <f t="shared" si="0"/>
        <v>21</v>
      </c>
      <c r="L25" s="71" t="s">
        <v>76</v>
      </c>
      <c r="M25" s="71" t="s">
        <v>76</v>
      </c>
      <c r="N25" s="71" t="s">
        <v>76</v>
      </c>
      <c r="O25" s="71" t="s">
        <v>76</v>
      </c>
      <c r="P25" s="71" t="s">
        <v>76</v>
      </c>
    </row>
    <row r="26" spans="2:16" x14ac:dyDescent="0.2">
      <c r="B26">
        <f t="shared" si="4"/>
        <v>18</v>
      </c>
      <c r="C26" s="71" t="s">
        <v>82</v>
      </c>
      <c r="D26" s="247" t="str">
        <f t="shared" si="2"/>
        <v xml:space="preserve"> </v>
      </c>
      <c r="E26">
        <f t="shared" ref="E26:H41" si="5">IF(AND(EXACT(E$4,$D26),EXACT(E$5,$D27),EXACT(E$6,$D28)),1,0)</f>
        <v>0</v>
      </c>
      <c r="F26">
        <f t="shared" si="5"/>
        <v>0</v>
      </c>
      <c r="G26">
        <f t="shared" si="5"/>
        <v>0</v>
      </c>
      <c r="H26">
        <f t="shared" si="5"/>
        <v>0</v>
      </c>
      <c r="K26">
        <f t="shared" si="0"/>
        <v>22</v>
      </c>
      <c r="L26" s="71" t="s">
        <v>76</v>
      </c>
      <c r="M26" s="71" t="s">
        <v>76</v>
      </c>
      <c r="N26" s="71" t="s">
        <v>76</v>
      </c>
      <c r="O26" s="71" t="s">
        <v>76</v>
      </c>
      <c r="P26" s="71" t="s">
        <v>76</v>
      </c>
    </row>
    <row r="27" spans="2:16" x14ac:dyDescent="0.2">
      <c r="B27">
        <f t="shared" si="4"/>
        <v>19</v>
      </c>
      <c r="C27" s="71" t="s">
        <v>82</v>
      </c>
      <c r="D27" s="247" t="str">
        <f t="shared" si="2"/>
        <v xml:space="preserve"> </v>
      </c>
      <c r="E27">
        <f t="shared" si="5"/>
        <v>0</v>
      </c>
      <c r="F27">
        <f t="shared" si="5"/>
        <v>0</v>
      </c>
      <c r="G27">
        <f t="shared" si="5"/>
        <v>0</v>
      </c>
      <c r="H27">
        <f t="shared" si="5"/>
        <v>0</v>
      </c>
      <c r="K27">
        <f t="shared" si="0"/>
        <v>23</v>
      </c>
      <c r="L27" s="71" t="s">
        <v>87</v>
      </c>
      <c r="M27" s="71" t="s">
        <v>87</v>
      </c>
      <c r="N27" s="71" t="s">
        <v>87</v>
      </c>
      <c r="O27" s="71" t="s">
        <v>87</v>
      </c>
      <c r="P27" s="71" t="s">
        <v>87</v>
      </c>
    </row>
    <row r="28" spans="2:16" x14ac:dyDescent="0.2">
      <c r="B28">
        <f t="shared" si="4"/>
        <v>20</v>
      </c>
      <c r="C28" s="71" t="s">
        <v>76</v>
      </c>
      <c r="D28" s="247" t="str">
        <f t="shared" si="2"/>
        <v xml:space="preserve"> </v>
      </c>
      <c r="E28">
        <f t="shared" si="5"/>
        <v>0</v>
      </c>
      <c r="F28">
        <f t="shared" si="5"/>
        <v>0</v>
      </c>
      <c r="G28">
        <f t="shared" si="5"/>
        <v>0</v>
      </c>
      <c r="H28">
        <f t="shared" si="5"/>
        <v>0</v>
      </c>
      <c r="K28">
        <f t="shared" si="0"/>
        <v>24</v>
      </c>
      <c r="L28" s="71" t="s">
        <v>87</v>
      </c>
      <c r="M28" s="71" t="s">
        <v>87</v>
      </c>
      <c r="N28" s="71" t="s">
        <v>87</v>
      </c>
      <c r="O28" s="71" t="s">
        <v>87</v>
      </c>
      <c r="P28" s="71" t="s">
        <v>87</v>
      </c>
    </row>
    <row r="29" spans="2:16" x14ac:dyDescent="0.2">
      <c r="B29">
        <f t="shared" si="4"/>
        <v>21</v>
      </c>
      <c r="C29" s="71" t="s">
        <v>76</v>
      </c>
      <c r="D29" s="247" t="str">
        <f t="shared" si="2"/>
        <v xml:space="preserve"> </v>
      </c>
      <c r="E29">
        <f t="shared" si="5"/>
        <v>0</v>
      </c>
      <c r="F29">
        <f t="shared" si="5"/>
        <v>0</v>
      </c>
      <c r="G29">
        <f t="shared" si="5"/>
        <v>0</v>
      </c>
      <c r="H29">
        <f t="shared" si="5"/>
        <v>0</v>
      </c>
      <c r="K29">
        <f t="shared" si="0"/>
        <v>25</v>
      </c>
      <c r="L29" s="71" t="s">
        <v>81</v>
      </c>
      <c r="M29" s="71" t="s">
        <v>81</v>
      </c>
      <c r="N29" s="71" t="s">
        <v>81</v>
      </c>
      <c r="O29" s="71" t="s">
        <v>81</v>
      </c>
      <c r="P29" s="71" t="s">
        <v>81</v>
      </c>
    </row>
    <row r="30" spans="2:16" x14ac:dyDescent="0.2">
      <c r="B30">
        <f t="shared" si="4"/>
        <v>22</v>
      </c>
      <c r="C30" s="71" t="s">
        <v>76</v>
      </c>
      <c r="D30" s="247" t="str">
        <f t="shared" si="2"/>
        <v xml:space="preserve"> </v>
      </c>
      <c r="E30">
        <f t="shared" si="5"/>
        <v>0</v>
      </c>
      <c r="F30">
        <f t="shared" si="5"/>
        <v>0</v>
      </c>
      <c r="G30">
        <f t="shared" si="5"/>
        <v>0</v>
      </c>
      <c r="H30">
        <f t="shared" si="5"/>
        <v>0</v>
      </c>
      <c r="K30">
        <f t="shared" si="0"/>
        <v>26</v>
      </c>
      <c r="L30" s="71" t="s">
        <v>81</v>
      </c>
      <c r="M30" s="71" t="s">
        <v>81</v>
      </c>
      <c r="N30" s="71" t="s">
        <v>81</v>
      </c>
      <c r="O30" s="71" t="s">
        <v>81</v>
      </c>
      <c r="P30" s="71" t="s">
        <v>81</v>
      </c>
    </row>
    <row r="31" spans="2:16" x14ac:dyDescent="0.2">
      <c r="B31">
        <f t="shared" si="4"/>
        <v>23</v>
      </c>
      <c r="C31" s="71" t="s">
        <v>87</v>
      </c>
      <c r="D31" s="247" t="str">
        <f t="shared" si="2"/>
        <v>C1</v>
      </c>
      <c r="E31">
        <f t="shared" si="5"/>
        <v>0</v>
      </c>
      <c r="F31">
        <f t="shared" si="5"/>
        <v>1</v>
      </c>
      <c r="G31">
        <f t="shared" si="5"/>
        <v>0</v>
      </c>
      <c r="H31">
        <f t="shared" si="5"/>
        <v>0</v>
      </c>
      <c r="K31">
        <f t="shared" si="0"/>
        <v>27</v>
      </c>
      <c r="L31" s="71" t="s">
        <v>69</v>
      </c>
      <c r="M31" s="71" t="s">
        <v>69</v>
      </c>
      <c r="N31" s="71" t="s">
        <v>69</v>
      </c>
      <c r="O31" s="71" t="s">
        <v>69</v>
      </c>
      <c r="P31" s="71" t="s">
        <v>69</v>
      </c>
    </row>
    <row r="32" spans="2:16" x14ac:dyDescent="0.2">
      <c r="B32">
        <f t="shared" si="4"/>
        <v>24</v>
      </c>
      <c r="C32" s="71" t="s">
        <v>87</v>
      </c>
      <c r="D32" s="247" t="str">
        <f t="shared" si="2"/>
        <v>C1</v>
      </c>
      <c r="E32">
        <f t="shared" si="5"/>
        <v>1</v>
      </c>
      <c r="F32">
        <f t="shared" si="5"/>
        <v>0</v>
      </c>
      <c r="G32">
        <f t="shared" si="5"/>
        <v>0</v>
      </c>
      <c r="H32">
        <f t="shared" si="5"/>
        <v>0</v>
      </c>
      <c r="K32">
        <f t="shared" si="0"/>
        <v>28</v>
      </c>
      <c r="L32" s="71" t="s">
        <v>69</v>
      </c>
      <c r="M32" s="71" t="s">
        <v>69</v>
      </c>
      <c r="N32" s="71" t="s">
        <v>69</v>
      </c>
      <c r="O32" s="71" t="s">
        <v>69</v>
      </c>
      <c r="P32" s="71" t="s">
        <v>69</v>
      </c>
    </row>
    <row r="33" spans="2:16" x14ac:dyDescent="0.2">
      <c r="B33">
        <f t="shared" si="4"/>
        <v>25</v>
      </c>
      <c r="C33" s="71" t="s">
        <v>81</v>
      </c>
      <c r="D33" s="247" t="str">
        <f t="shared" si="2"/>
        <v xml:space="preserve"> </v>
      </c>
      <c r="E33">
        <f t="shared" si="5"/>
        <v>0</v>
      </c>
      <c r="F33">
        <f t="shared" si="5"/>
        <v>0</v>
      </c>
      <c r="G33">
        <f t="shared" si="5"/>
        <v>0</v>
      </c>
      <c r="H33">
        <f t="shared" si="5"/>
        <v>0</v>
      </c>
      <c r="K33">
        <f t="shared" si="0"/>
        <v>29</v>
      </c>
      <c r="L33" s="71" t="s">
        <v>69</v>
      </c>
      <c r="M33" s="71" t="s">
        <v>69</v>
      </c>
      <c r="N33" s="71" t="s">
        <v>69</v>
      </c>
      <c r="O33" s="71" t="s">
        <v>69</v>
      </c>
      <c r="P33" s="71" t="s">
        <v>69</v>
      </c>
    </row>
    <row r="34" spans="2:16" x14ac:dyDescent="0.2">
      <c r="B34">
        <f t="shared" si="4"/>
        <v>26</v>
      </c>
      <c r="C34" s="71" t="s">
        <v>81</v>
      </c>
      <c r="D34" s="247" t="str">
        <f t="shared" si="2"/>
        <v xml:space="preserve"> </v>
      </c>
      <c r="E34">
        <f t="shared" si="5"/>
        <v>0</v>
      </c>
      <c r="F34">
        <f t="shared" si="5"/>
        <v>0</v>
      </c>
      <c r="G34">
        <f t="shared" si="5"/>
        <v>0</v>
      </c>
      <c r="H34">
        <f t="shared" si="5"/>
        <v>0</v>
      </c>
      <c r="K34">
        <f t="shared" si="0"/>
        <v>30</v>
      </c>
      <c r="L34" s="71" t="s">
        <v>87</v>
      </c>
      <c r="M34" s="71" t="s">
        <v>87</v>
      </c>
      <c r="N34" s="71" t="s">
        <v>87</v>
      </c>
      <c r="O34" s="71" t="s">
        <v>87</v>
      </c>
      <c r="P34" s="71" t="s">
        <v>87</v>
      </c>
    </row>
    <row r="35" spans="2:16" x14ac:dyDescent="0.2">
      <c r="B35">
        <f t="shared" si="4"/>
        <v>27</v>
      </c>
      <c r="C35" s="71" t="s">
        <v>69</v>
      </c>
      <c r="D35" s="247" t="str">
        <f t="shared" si="2"/>
        <v xml:space="preserve"> </v>
      </c>
      <c r="E35">
        <f t="shared" si="5"/>
        <v>0</v>
      </c>
      <c r="F35">
        <f t="shared" si="5"/>
        <v>0</v>
      </c>
      <c r="G35">
        <f t="shared" si="5"/>
        <v>0</v>
      </c>
      <c r="H35">
        <f t="shared" si="5"/>
        <v>0</v>
      </c>
      <c r="K35">
        <f t="shared" si="0"/>
        <v>31</v>
      </c>
      <c r="L35" s="71" t="s">
        <v>83</v>
      </c>
      <c r="M35" s="71" t="s">
        <v>83</v>
      </c>
      <c r="N35" s="71" t="s">
        <v>83</v>
      </c>
      <c r="O35" s="71" t="s">
        <v>83</v>
      </c>
      <c r="P35" s="71" t="s">
        <v>83</v>
      </c>
    </row>
    <row r="36" spans="2:16" x14ac:dyDescent="0.2">
      <c r="B36">
        <f t="shared" si="4"/>
        <v>28</v>
      </c>
      <c r="C36" s="71" t="s">
        <v>69</v>
      </c>
      <c r="D36" s="247" t="str">
        <f t="shared" si="2"/>
        <v xml:space="preserve"> </v>
      </c>
      <c r="E36">
        <f t="shared" si="5"/>
        <v>0</v>
      </c>
      <c r="F36">
        <f t="shared" si="5"/>
        <v>0</v>
      </c>
      <c r="G36">
        <f t="shared" si="5"/>
        <v>0</v>
      </c>
      <c r="H36">
        <f t="shared" si="5"/>
        <v>0</v>
      </c>
      <c r="K36">
        <f t="shared" si="0"/>
        <v>32</v>
      </c>
      <c r="L36" s="71" t="s">
        <v>83</v>
      </c>
      <c r="M36" s="71" t="s">
        <v>83</v>
      </c>
      <c r="N36" s="71" t="s">
        <v>83</v>
      </c>
      <c r="O36" s="71" t="s">
        <v>83</v>
      </c>
      <c r="P36" s="71" t="s">
        <v>83</v>
      </c>
    </row>
    <row r="37" spans="2:16" x14ac:dyDescent="0.2">
      <c r="B37">
        <f t="shared" si="4"/>
        <v>29</v>
      </c>
      <c r="C37" s="71" t="s">
        <v>69</v>
      </c>
      <c r="D37" s="247" t="str">
        <f t="shared" si="2"/>
        <v xml:space="preserve"> </v>
      </c>
      <c r="E37">
        <f t="shared" si="5"/>
        <v>0</v>
      </c>
      <c r="F37">
        <f t="shared" si="5"/>
        <v>0</v>
      </c>
      <c r="G37">
        <f t="shared" si="5"/>
        <v>0</v>
      </c>
      <c r="H37">
        <f t="shared" si="5"/>
        <v>0</v>
      </c>
      <c r="K37">
        <f t="shared" si="0"/>
        <v>33</v>
      </c>
      <c r="L37" s="71" t="s">
        <v>80</v>
      </c>
      <c r="M37" s="71" t="s">
        <v>80</v>
      </c>
      <c r="N37" s="71" t="s">
        <v>80</v>
      </c>
      <c r="O37" s="71" t="s">
        <v>80</v>
      </c>
      <c r="P37" s="71" t="s">
        <v>80</v>
      </c>
    </row>
    <row r="38" spans="2:16" x14ac:dyDescent="0.2">
      <c r="B38">
        <f t="shared" si="4"/>
        <v>30</v>
      </c>
      <c r="C38" s="71" t="s">
        <v>87</v>
      </c>
      <c r="D38" s="247" t="str">
        <f t="shared" si="2"/>
        <v>C1</v>
      </c>
      <c r="E38">
        <f t="shared" si="5"/>
        <v>1</v>
      </c>
      <c r="F38">
        <f t="shared" si="5"/>
        <v>0</v>
      </c>
      <c r="G38">
        <f t="shared" si="5"/>
        <v>0</v>
      </c>
      <c r="H38">
        <f t="shared" si="5"/>
        <v>0</v>
      </c>
      <c r="K38">
        <f t="shared" si="0"/>
        <v>34</v>
      </c>
      <c r="L38" s="71" t="s">
        <v>81</v>
      </c>
      <c r="M38" s="71" t="s">
        <v>81</v>
      </c>
      <c r="N38" s="71" t="s">
        <v>81</v>
      </c>
      <c r="O38" s="71" t="s">
        <v>81</v>
      </c>
      <c r="P38" s="71" t="s">
        <v>81</v>
      </c>
    </row>
    <row r="39" spans="2:16" x14ac:dyDescent="0.2">
      <c r="B39">
        <f t="shared" si="4"/>
        <v>31</v>
      </c>
      <c r="C39" s="71" t="s">
        <v>83</v>
      </c>
      <c r="D39" s="247" t="str">
        <f t="shared" si="2"/>
        <v xml:space="preserve"> </v>
      </c>
      <c r="E39">
        <f t="shared" si="5"/>
        <v>0</v>
      </c>
      <c r="F39">
        <f t="shared" si="5"/>
        <v>0</v>
      </c>
      <c r="G39">
        <f t="shared" si="5"/>
        <v>0</v>
      </c>
      <c r="H39">
        <f t="shared" si="5"/>
        <v>0</v>
      </c>
      <c r="K39">
        <f t="shared" si="0"/>
        <v>35</v>
      </c>
      <c r="L39" s="71" t="s">
        <v>82</v>
      </c>
      <c r="M39" s="71" t="s">
        <v>82</v>
      </c>
      <c r="N39" s="71" t="s">
        <v>82</v>
      </c>
      <c r="O39" s="71" t="s">
        <v>82</v>
      </c>
      <c r="P39" s="71" t="s">
        <v>82</v>
      </c>
    </row>
    <row r="40" spans="2:16" x14ac:dyDescent="0.2">
      <c r="B40">
        <f t="shared" si="4"/>
        <v>32</v>
      </c>
      <c r="C40" s="71" t="s">
        <v>83</v>
      </c>
      <c r="D40" s="247" t="str">
        <f t="shared" si="2"/>
        <v xml:space="preserve"> </v>
      </c>
      <c r="E40">
        <f t="shared" si="5"/>
        <v>0</v>
      </c>
      <c r="F40">
        <f t="shared" si="5"/>
        <v>0</v>
      </c>
      <c r="G40">
        <f t="shared" si="5"/>
        <v>0</v>
      </c>
      <c r="H40">
        <f t="shared" si="5"/>
        <v>0</v>
      </c>
      <c r="K40">
        <f t="shared" si="0"/>
        <v>36</v>
      </c>
      <c r="L40" s="71" t="s">
        <v>82</v>
      </c>
      <c r="M40" s="71" t="s">
        <v>82</v>
      </c>
      <c r="N40" s="71" t="s">
        <v>82</v>
      </c>
      <c r="O40" s="71" t="s">
        <v>82</v>
      </c>
      <c r="P40" s="71" t="s">
        <v>82</v>
      </c>
    </row>
    <row r="41" spans="2:16" x14ac:dyDescent="0.2">
      <c r="B41">
        <f t="shared" si="4"/>
        <v>33</v>
      </c>
      <c r="C41" s="71" t="s">
        <v>80</v>
      </c>
      <c r="D41" s="247" t="str">
        <f t="shared" si="2"/>
        <v xml:space="preserve"> </v>
      </c>
      <c r="E41">
        <f t="shared" si="5"/>
        <v>0</v>
      </c>
      <c r="F41">
        <f t="shared" si="5"/>
        <v>0</v>
      </c>
      <c r="G41">
        <f t="shared" si="5"/>
        <v>0</v>
      </c>
      <c r="H41">
        <f t="shared" si="5"/>
        <v>0</v>
      </c>
      <c r="K41">
        <f t="shared" si="0"/>
        <v>37</v>
      </c>
      <c r="L41" s="71" t="s">
        <v>82</v>
      </c>
      <c r="M41" s="71" t="s">
        <v>82</v>
      </c>
      <c r="N41" s="71" t="s">
        <v>82</v>
      </c>
      <c r="O41" s="71" t="s">
        <v>82</v>
      </c>
      <c r="P41" s="71" t="s">
        <v>82</v>
      </c>
    </row>
    <row r="42" spans="2:16" x14ac:dyDescent="0.2">
      <c r="B42">
        <f t="shared" si="4"/>
        <v>34</v>
      </c>
      <c r="C42" s="71" t="s">
        <v>403</v>
      </c>
      <c r="D42" s="247" t="str">
        <f t="shared" si="2"/>
        <v xml:space="preserve"> </v>
      </c>
      <c r="E42">
        <f t="shared" ref="E42:H57" si="6">IF(AND(EXACT(E$4,$D42),EXACT(E$5,$D43),EXACT(E$6,$D44)),1,0)</f>
        <v>0</v>
      </c>
      <c r="F42">
        <f t="shared" si="6"/>
        <v>0</v>
      </c>
      <c r="G42">
        <f t="shared" si="6"/>
        <v>0</v>
      </c>
      <c r="H42">
        <f t="shared" si="6"/>
        <v>0</v>
      </c>
      <c r="K42">
        <f t="shared" si="0"/>
        <v>38</v>
      </c>
      <c r="L42" s="71" t="s">
        <v>87</v>
      </c>
      <c r="M42" s="71" t="s">
        <v>87</v>
      </c>
      <c r="N42" s="71" t="s">
        <v>87</v>
      </c>
      <c r="O42" s="71" t="s">
        <v>87</v>
      </c>
      <c r="P42" s="71" t="s">
        <v>87</v>
      </c>
    </row>
    <row r="43" spans="2:16" x14ac:dyDescent="0.2">
      <c r="B43">
        <f t="shared" si="4"/>
        <v>35</v>
      </c>
      <c r="C43" s="71" t="s">
        <v>82</v>
      </c>
      <c r="D43" s="247" t="str">
        <f t="shared" si="2"/>
        <v xml:space="preserve"> </v>
      </c>
      <c r="E43">
        <f t="shared" si="6"/>
        <v>0</v>
      </c>
      <c r="F43">
        <f t="shared" si="6"/>
        <v>0</v>
      </c>
      <c r="G43">
        <f t="shared" si="6"/>
        <v>0</v>
      </c>
      <c r="H43">
        <f t="shared" si="6"/>
        <v>0</v>
      </c>
      <c r="K43">
        <f t="shared" si="0"/>
        <v>39</v>
      </c>
      <c r="L43" s="71" t="s">
        <v>87</v>
      </c>
      <c r="M43" s="71" t="s">
        <v>87</v>
      </c>
      <c r="N43" s="71" t="s">
        <v>87</v>
      </c>
      <c r="O43" s="71" t="s">
        <v>87</v>
      </c>
      <c r="P43" s="71" t="s">
        <v>87</v>
      </c>
    </row>
    <row r="44" spans="2:16" x14ac:dyDescent="0.2">
      <c r="B44">
        <f t="shared" si="4"/>
        <v>36</v>
      </c>
      <c r="C44" s="71" t="s">
        <v>82</v>
      </c>
      <c r="D44" s="247" t="str">
        <f t="shared" si="2"/>
        <v xml:space="preserve"> </v>
      </c>
      <c r="E44">
        <f t="shared" si="6"/>
        <v>0</v>
      </c>
      <c r="F44">
        <f t="shared" si="6"/>
        <v>0</v>
      </c>
      <c r="G44">
        <f t="shared" si="6"/>
        <v>0</v>
      </c>
      <c r="H44">
        <f t="shared" si="6"/>
        <v>0</v>
      </c>
      <c r="K44">
        <f t="shared" si="0"/>
        <v>40</v>
      </c>
      <c r="L44" s="71" t="s">
        <v>87</v>
      </c>
      <c r="M44" s="71" t="s">
        <v>87</v>
      </c>
      <c r="N44" s="71" t="s">
        <v>87</v>
      </c>
      <c r="O44" s="71" t="s">
        <v>87</v>
      </c>
      <c r="P44" s="71" t="s">
        <v>87</v>
      </c>
    </row>
    <row r="45" spans="2:16" x14ac:dyDescent="0.2">
      <c r="B45">
        <f t="shared" si="4"/>
        <v>37</v>
      </c>
      <c r="C45" s="71" t="s">
        <v>82</v>
      </c>
      <c r="D45" s="247" t="str">
        <f t="shared" si="2"/>
        <v xml:space="preserve"> </v>
      </c>
      <c r="E45">
        <f t="shared" si="6"/>
        <v>0</v>
      </c>
      <c r="F45">
        <f t="shared" si="6"/>
        <v>0</v>
      </c>
      <c r="G45">
        <f t="shared" si="6"/>
        <v>0</v>
      </c>
      <c r="H45">
        <f t="shared" si="6"/>
        <v>0</v>
      </c>
      <c r="K45">
        <f t="shared" si="0"/>
        <v>41</v>
      </c>
      <c r="L45" s="71" t="s">
        <v>81</v>
      </c>
      <c r="M45" s="71" t="s">
        <v>81</v>
      </c>
      <c r="N45" s="71" t="s">
        <v>81</v>
      </c>
      <c r="O45" s="71" t="s">
        <v>81</v>
      </c>
      <c r="P45" s="71" t="s">
        <v>81</v>
      </c>
    </row>
    <row r="46" spans="2:16" x14ac:dyDescent="0.2">
      <c r="B46">
        <f t="shared" si="4"/>
        <v>38</v>
      </c>
      <c r="C46" s="71" t="s">
        <v>87</v>
      </c>
      <c r="D46" s="247" t="str">
        <f t="shared" si="2"/>
        <v>C1</v>
      </c>
      <c r="E46">
        <f t="shared" si="6"/>
        <v>0</v>
      </c>
      <c r="F46">
        <f t="shared" si="6"/>
        <v>0</v>
      </c>
      <c r="G46">
        <f t="shared" si="6"/>
        <v>0</v>
      </c>
      <c r="H46">
        <f t="shared" si="6"/>
        <v>1</v>
      </c>
      <c r="K46">
        <f t="shared" si="0"/>
        <v>42</v>
      </c>
      <c r="L46" s="71" t="s">
        <v>81</v>
      </c>
      <c r="M46" s="71" t="s">
        <v>81</v>
      </c>
      <c r="N46" s="71" t="s">
        <v>81</v>
      </c>
      <c r="O46" s="71" t="s">
        <v>81</v>
      </c>
      <c r="P46" s="71" t="s">
        <v>81</v>
      </c>
    </row>
    <row r="47" spans="2:16" x14ac:dyDescent="0.2">
      <c r="B47">
        <f t="shared" si="4"/>
        <v>39</v>
      </c>
      <c r="C47" s="71" t="s">
        <v>87</v>
      </c>
      <c r="D47" s="247" t="str">
        <f t="shared" si="2"/>
        <v>C1</v>
      </c>
      <c r="E47">
        <f t="shared" si="6"/>
        <v>0</v>
      </c>
      <c r="F47">
        <f t="shared" si="6"/>
        <v>1</v>
      </c>
      <c r="G47">
        <f t="shared" si="6"/>
        <v>0</v>
      </c>
      <c r="H47">
        <f t="shared" si="6"/>
        <v>0</v>
      </c>
      <c r="K47">
        <f t="shared" si="0"/>
        <v>43</v>
      </c>
      <c r="L47" s="71" t="s">
        <v>82</v>
      </c>
      <c r="M47" s="71" t="s">
        <v>82</v>
      </c>
      <c r="N47" s="71" t="s">
        <v>82</v>
      </c>
      <c r="O47" s="71" t="s">
        <v>82</v>
      </c>
      <c r="P47" s="71" t="s">
        <v>82</v>
      </c>
    </row>
    <row r="48" spans="2:16" x14ac:dyDescent="0.2">
      <c r="B48">
        <f t="shared" si="4"/>
        <v>40</v>
      </c>
      <c r="C48" s="71" t="s">
        <v>87</v>
      </c>
      <c r="D48" s="247" t="str">
        <f t="shared" si="2"/>
        <v>C1</v>
      </c>
      <c r="E48">
        <f t="shared" si="6"/>
        <v>1</v>
      </c>
      <c r="F48">
        <f t="shared" si="6"/>
        <v>0</v>
      </c>
      <c r="G48">
        <f t="shared" si="6"/>
        <v>0</v>
      </c>
      <c r="H48">
        <f t="shared" si="6"/>
        <v>0</v>
      </c>
      <c r="K48">
        <f t="shared" si="0"/>
        <v>44</v>
      </c>
      <c r="L48" s="71" t="s">
        <v>82</v>
      </c>
      <c r="M48" s="71" t="s">
        <v>82</v>
      </c>
      <c r="N48" s="71" t="s">
        <v>82</v>
      </c>
      <c r="O48" s="71" t="s">
        <v>82</v>
      </c>
      <c r="P48" s="71" t="s">
        <v>82</v>
      </c>
    </row>
    <row r="49" spans="2:16" x14ac:dyDescent="0.2">
      <c r="B49">
        <f t="shared" si="4"/>
        <v>41</v>
      </c>
      <c r="C49" s="71" t="s">
        <v>81</v>
      </c>
      <c r="D49" s="247" t="str">
        <f t="shared" si="2"/>
        <v xml:space="preserve"> </v>
      </c>
      <c r="E49">
        <f t="shared" si="6"/>
        <v>0</v>
      </c>
      <c r="F49">
        <f t="shared" si="6"/>
        <v>0</v>
      </c>
      <c r="G49">
        <f t="shared" si="6"/>
        <v>0</v>
      </c>
      <c r="H49">
        <f t="shared" si="6"/>
        <v>0</v>
      </c>
      <c r="K49">
        <f t="shared" si="0"/>
        <v>45</v>
      </c>
      <c r="L49" s="71" t="s">
        <v>78</v>
      </c>
      <c r="M49" s="71" t="s">
        <v>78</v>
      </c>
      <c r="N49" s="71" t="s">
        <v>78</v>
      </c>
      <c r="O49" s="71" t="s">
        <v>78</v>
      </c>
      <c r="P49" s="71" t="s">
        <v>78</v>
      </c>
    </row>
    <row r="50" spans="2:16" x14ac:dyDescent="0.2">
      <c r="B50">
        <f t="shared" si="4"/>
        <v>42</v>
      </c>
      <c r="C50" s="71" t="s">
        <v>81</v>
      </c>
      <c r="D50" s="247" t="str">
        <f t="shared" si="2"/>
        <v xml:space="preserve"> </v>
      </c>
      <c r="E50">
        <f t="shared" si="6"/>
        <v>0</v>
      </c>
      <c r="F50">
        <f t="shared" si="6"/>
        <v>0</v>
      </c>
      <c r="G50">
        <f t="shared" si="6"/>
        <v>0</v>
      </c>
      <c r="H50">
        <f t="shared" si="6"/>
        <v>0</v>
      </c>
      <c r="K50">
        <f t="shared" si="0"/>
        <v>46</v>
      </c>
      <c r="L50" s="71" t="s">
        <v>74</v>
      </c>
      <c r="M50" s="71" t="s">
        <v>74</v>
      </c>
      <c r="N50" s="71" t="s">
        <v>74</v>
      </c>
      <c r="O50" s="71" t="s">
        <v>74</v>
      </c>
      <c r="P50" s="71" t="s">
        <v>74</v>
      </c>
    </row>
    <row r="51" spans="2:16" x14ac:dyDescent="0.2">
      <c r="B51">
        <f t="shared" si="4"/>
        <v>43</v>
      </c>
      <c r="C51" s="71" t="s">
        <v>82</v>
      </c>
      <c r="D51" s="247" t="str">
        <f t="shared" si="2"/>
        <v xml:space="preserve"> </v>
      </c>
      <c r="E51">
        <f t="shared" si="6"/>
        <v>0</v>
      </c>
      <c r="F51">
        <f t="shared" si="6"/>
        <v>0</v>
      </c>
      <c r="G51">
        <f t="shared" si="6"/>
        <v>0</v>
      </c>
      <c r="H51">
        <f t="shared" si="6"/>
        <v>0</v>
      </c>
      <c r="K51">
        <f t="shared" si="0"/>
        <v>47</v>
      </c>
      <c r="L51" s="71" t="s">
        <v>78</v>
      </c>
      <c r="M51" s="71" t="s">
        <v>78</v>
      </c>
      <c r="N51" s="71" t="s">
        <v>78</v>
      </c>
      <c r="O51" s="71" t="s">
        <v>78</v>
      </c>
      <c r="P51" s="71" t="s">
        <v>78</v>
      </c>
    </row>
    <row r="52" spans="2:16" x14ac:dyDescent="0.2">
      <c r="B52">
        <f t="shared" si="4"/>
        <v>44</v>
      </c>
      <c r="C52" s="71" t="s">
        <v>82</v>
      </c>
      <c r="D52" s="247" t="str">
        <f t="shared" si="2"/>
        <v xml:space="preserve"> </v>
      </c>
      <c r="E52">
        <f t="shared" si="6"/>
        <v>0</v>
      </c>
      <c r="F52">
        <f t="shared" si="6"/>
        <v>0</v>
      </c>
      <c r="G52">
        <f t="shared" si="6"/>
        <v>0</v>
      </c>
      <c r="H52">
        <f t="shared" si="6"/>
        <v>0</v>
      </c>
      <c r="K52">
        <f t="shared" si="0"/>
        <v>48</v>
      </c>
      <c r="L52" s="71" t="s">
        <v>78</v>
      </c>
      <c r="M52" s="71" t="s">
        <v>78</v>
      </c>
      <c r="N52" s="71" t="s">
        <v>78</v>
      </c>
      <c r="O52" s="71" t="s">
        <v>78</v>
      </c>
      <c r="P52" s="71" t="s">
        <v>78</v>
      </c>
    </row>
    <row r="53" spans="2:16" x14ac:dyDescent="0.2">
      <c r="B53">
        <f t="shared" si="4"/>
        <v>45</v>
      </c>
      <c r="C53" s="71" t="s">
        <v>78</v>
      </c>
      <c r="D53" s="247" t="str">
        <f t="shared" si="2"/>
        <v xml:space="preserve"> </v>
      </c>
      <c r="E53">
        <f t="shared" si="6"/>
        <v>0</v>
      </c>
      <c r="F53">
        <f t="shared" si="6"/>
        <v>0</v>
      </c>
      <c r="G53">
        <f t="shared" si="6"/>
        <v>0</v>
      </c>
      <c r="H53">
        <f t="shared" si="6"/>
        <v>0</v>
      </c>
      <c r="K53">
        <f t="shared" si="0"/>
        <v>49</v>
      </c>
      <c r="L53" s="71" t="s">
        <v>87</v>
      </c>
      <c r="M53" s="71" t="s">
        <v>87</v>
      </c>
      <c r="N53" s="71" t="s">
        <v>87</v>
      </c>
      <c r="O53" s="71" t="s">
        <v>87</v>
      </c>
      <c r="P53" s="71" t="s">
        <v>87</v>
      </c>
    </row>
    <row r="54" spans="2:16" x14ac:dyDescent="0.2">
      <c r="B54">
        <f t="shared" si="4"/>
        <v>46</v>
      </c>
      <c r="C54" s="71" t="s">
        <v>74</v>
      </c>
      <c r="D54" s="247" t="str">
        <f t="shared" si="2"/>
        <v xml:space="preserve"> </v>
      </c>
      <c r="E54">
        <f t="shared" si="6"/>
        <v>0</v>
      </c>
      <c r="F54">
        <f t="shared" si="6"/>
        <v>0</v>
      </c>
      <c r="G54">
        <f t="shared" si="6"/>
        <v>0</v>
      </c>
      <c r="H54">
        <f t="shared" si="6"/>
        <v>0</v>
      </c>
      <c r="K54">
        <f t="shared" si="0"/>
        <v>50</v>
      </c>
      <c r="L54" s="71" t="s">
        <v>80</v>
      </c>
      <c r="M54" s="71" t="s">
        <v>80</v>
      </c>
      <c r="N54" s="71" t="s">
        <v>80</v>
      </c>
      <c r="O54" s="71" t="s">
        <v>80</v>
      </c>
      <c r="P54" s="71" t="s">
        <v>80</v>
      </c>
    </row>
    <row r="55" spans="2:16" x14ac:dyDescent="0.2">
      <c r="B55">
        <f t="shared" si="4"/>
        <v>47</v>
      </c>
      <c r="C55" s="71" t="s">
        <v>78</v>
      </c>
      <c r="D55" s="247" t="str">
        <f t="shared" si="2"/>
        <v xml:space="preserve"> </v>
      </c>
      <c r="E55">
        <f t="shared" si="6"/>
        <v>0</v>
      </c>
      <c r="F55">
        <f t="shared" si="6"/>
        <v>0</v>
      </c>
      <c r="G55">
        <f t="shared" si="6"/>
        <v>0</v>
      </c>
      <c r="H55">
        <f t="shared" si="6"/>
        <v>0</v>
      </c>
      <c r="K55">
        <f t="shared" si="0"/>
        <v>51</v>
      </c>
      <c r="L55" s="71" t="s">
        <v>87</v>
      </c>
      <c r="M55" s="71" t="s">
        <v>87</v>
      </c>
      <c r="N55" s="71" t="s">
        <v>87</v>
      </c>
      <c r="O55" s="71" t="s">
        <v>87</v>
      </c>
      <c r="P55" s="71" t="s">
        <v>87</v>
      </c>
    </row>
    <row r="56" spans="2:16" x14ac:dyDescent="0.2">
      <c r="B56">
        <f t="shared" si="4"/>
        <v>48</v>
      </c>
      <c r="C56" s="71" t="s">
        <v>78</v>
      </c>
      <c r="D56" s="247" t="str">
        <f t="shared" si="2"/>
        <v xml:space="preserve"> </v>
      </c>
      <c r="E56">
        <f t="shared" si="6"/>
        <v>0</v>
      </c>
      <c r="F56">
        <f t="shared" si="6"/>
        <v>0</v>
      </c>
      <c r="G56">
        <f t="shared" si="6"/>
        <v>0</v>
      </c>
      <c r="H56">
        <f t="shared" si="6"/>
        <v>0</v>
      </c>
      <c r="K56">
        <f t="shared" si="0"/>
        <v>52</v>
      </c>
      <c r="L56" s="71" t="s">
        <v>76</v>
      </c>
      <c r="M56" s="71" t="s">
        <v>76</v>
      </c>
      <c r="N56" s="71" t="s">
        <v>76</v>
      </c>
      <c r="O56" s="71" t="s">
        <v>76</v>
      </c>
      <c r="P56" s="71" t="s">
        <v>76</v>
      </c>
    </row>
    <row r="57" spans="2:16" x14ac:dyDescent="0.2">
      <c r="B57">
        <f t="shared" si="4"/>
        <v>49</v>
      </c>
      <c r="C57" s="71" t="s">
        <v>87</v>
      </c>
      <c r="D57" s="247" t="str">
        <f t="shared" si="2"/>
        <v>C1</v>
      </c>
      <c r="E57">
        <f t="shared" si="6"/>
        <v>0</v>
      </c>
      <c r="F57">
        <f t="shared" si="6"/>
        <v>0</v>
      </c>
      <c r="G57">
        <f t="shared" si="6"/>
        <v>1</v>
      </c>
      <c r="H57">
        <f t="shared" si="6"/>
        <v>0</v>
      </c>
      <c r="K57">
        <f t="shared" si="0"/>
        <v>53</v>
      </c>
      <c r="L57" s="71" t="s">
        <v>69</v>
      </c>
      <c r="M57" s="71" t="s">
        <v>69</v>
      </c>
      <c r="N57" s="71" t="s">
        <v>69</v>
      </c>
      <c r="O57" s="71" t="s">
        <v>69</v>
      </c>
      <c r="P57" s="71" t="s">
        <v>69</v>
      </c>
    </row>
    <row r="58" spans="2:16" x14ac:dyDescent="0.2">
      <c r="B58">
        <f t="shared" si="4"/>
        <v>50</v>
      </c>
      <c r="C58" s="71" t="s">
        <v>80</v>
      </c>
      <c r="D58" s="247" t="str">
        <f t="shared" si="2"/>
        <v xml:space="preserve"> </v>
      </c>
      <c r="E58">
        <f t="shared" ref="E58:H73" si="7">IF(AND(EXACT(E$4,$D58),EXACT(E$5,$D59),EXACT(E$6,$D60)),1,0)</f>
        <v>0</v>
      </c>
      <c r="F58">
        <f t="shared" si="7"/>
        <v>0</v>
      </c>
      <c r="G58">
        <f t="shared" si="7"/>
        <v>0</v>
      </c>
      <c r="H58">
        <f t="shared" si="7"/>
        <v>0</v>
      </c>
      <c r="K58">
        <f t="shared" si="0"/>
        <v>54</v>
      </c>
      <c r="L58" s="71" t="s">
        <v>83</v>
      </c>
      <c r="M58" s="71" t="s">
        <v>83</v>
      </c>
      <c r="N58" s="71" t="s">
        <v>83</v>
      </c>
      <c r="O58" s="71" t="s">
        <v>83</v>
      </c>
      <c r="P58" s="71" t="s">
        <v>83</v>
      </c>
    </row>
    <row r="59" spans="2:16" x14ac:dyDescent="0.2">
      <c r="B59">
        <f t="shared" si="4"/>
        <v>51</v>
      </c>
      <c r="C59" s="71" t="s">
        <v>87</v>
      </c>
      <c r="D59" s="247" t="str">
        <f t="shared" si="2"/>
        <v>C1</v>
      </c>
      <c r="E59">
        <f t="shared" si="7"/>
        <v>1</v>
      </c>
      <c r="F59">
        <f t="shared" si="7"/>
        <v>0</v>
      </c>
      <c r="G59">
        <f t="shared" si="7"/>
        <v>0</v>
      </c>
      <c r="H59">
        <f t="shared" si="7"/>
        <v>0</v>
      </c>
      <c r="K59">
        <f t="shared" si="0"/>
        <v>55</v>
      </c>
      <c r="L59" s="71" t="s">
        <v>83</v>
      </c>
      <c r="M59" s="71" t="s">
        <v>83</v>
      </c>
      <c r="N59" s="71" t="s">
        <v>83</v>
      </c>
      <c r="O59" s="71" t="s">
        <v>83</v>
      </c>
      <c r="P59" s="71" t="s">
        <v>83</v>
      </c>
    </row>
    <row r="60" spans="2:16" x14ac:dyDescent="0.2">
      <c r="B60">
        <f t="shared" si="4"/>
        <v>52</v>
      </c>
      <c r="C60" s="71" t="s">
        <v>76</v>
      </c>
      <c r="D60" s="247" t="str">
        <f t="shared" si="2"/>
        <v xml:space="preserve"> </v>
      </c>
      <c r="E60">
        <f t="shared" si="7"/>
        <v>0</v>
      </c>
      <c r="F60">
        <f t="shared" si="7"/>
        <v>0</v>
      </c>
      <c r="G60">
        <f t="shared" si="7"/>
        <v>0</v>
      </c>
      <c r="H60">
        <f t="shared" si="7"/>
        <v>0</v>
      </c>
      <c r="K60">
        <f t="shared" si="0"/>
        <v>56</v>
      </c>
      <c r="L60" s="71" t="s">
        <v>83</v>
      </c>
      <c r="M60" s="71" t="s">
        <v>83</v>
      </c>
      <c r="N60" s="71" t="s">
        <v>83</v>
      </c>
      <c r="O60" s="71" t="s">
        <v>83</v>
      </c>
      <c r="P60" s="71" t="s">
        <v>83</v>
      </c>
    </row>
    <row r="61" spans="2:16" x14ac:dyDescent="0.2">
      <c r="B61">
        <f t="shared" si="4"/>
        <v>53</v>
      </c>
      <c r="C61" s="71" t="s">
        <v>69</v>
      </c>
      <c r="D61" s="247" t="str">
        <f t="shared" si="2"/>
        <v xml:space="preserve"> </v>
      </c>
      <c r="E61">
        <f t="shared" si="7"/>
        <v>0</v>
      </c>
      <c r="F61">
        <f t="shared" si="7"/>
        <v>0</v>
      </c>
      <c r="G61">
        <f t="shared" si="7"/>
        <v>0</v>
      </c>
      <c r="H61">
        <f t="shared" si="7"/>
        <v>0</v>
      </c>
      <c r="K61">
        <f t="shared" si="0"/>
        <v>57</v>
      </c>
      <c r="L61" s="71" t="s">
        <v>76</v>
      </c>
      <c r="M61" s="71" t="s">
        <v>76</v>
      </c>
      <c r="N61" s="71" t="s">
        <v>76</v>
      </c>
      <c r="O61" s="71" t="s">
        <v>76</v>
      </c>
      <c r="P61" s="71" t="s">
        <v>76</v>
      </c>
    </row>
    <row r="62" spans="2:16" x14ac:dyDescent="0.2">
      <c r="B62">
        <f t="shared" si="4"/>
        <v>54</v>
      </c>
      <c r="C62" s="71" t="s">
        <v>83</v>
      </c>
      <c r="D62" s="247" t="str">
        <f t="shared" si="2"/>
        <v xml:space="preserve"> </v>
      </c>
      <c r="E62">
        <f t="shared" si="7"/>
        <v>0</v>
      </c>
      <c r="F62">
        <f t="shared" si="7"/>
        <v>0</v>
      </c>
      <c r="G62">
        <f t="shared" si="7"/>
        <v>0</v>
      </c>
      <c r="H62">
        <f t="shared" si="7"/>
        <v>0</v>
      </c>
      <c r="K62">
        <f t="shared" si="0"/>
        <v>58</v>
      </c>
      <c r="L62" s="71" t="s">
        <v>78</v>
      </c>
      <c r="M62" s="71" t="s">
        <v>78</v>
      </c>
      <c r="N62" s="71" t="s">
        <v>78</v>
      </c>
      <c r="O62" s="71" t="s">
        <v>78</v>
      </c>
      <c r="P62" s="71" t="s">
        <v>78</v>
      </c>
    </row>
    <row r="63" spans="2:16" x14ac:dyDescent="0.2">
      <c r="B63">
        <f t="shared" si="4"/>
        <v>55</v>
      </c>
      <c r="C63" s="71" t="s">
        <v>83</v>
      </c>
      <c r="D63" s="247" t="str">
        <f t="shared" si="2"/>
        <v xml:space="preserve"> </v>
      </c>
      <c r="E63">
        <f t="shared" si="7"/>
        <v>0</v>
      </c>
      <c r="F63">
        <f t="shared" si="7"/>
        <v>0</v>
      </c>
      <c r="G63">
        <f t="shared" si="7"/>
        <v>0</v>
      </c>
      <c r="H63">
        <f t="shared" si="7"/>
        <v>0</v>
      </c>
      <c r="K63">
        <f t="shared" si="0"/>
        <v>59</v>
      </c>
      <c r="L63" s="71" t="s">
        <v>87</v>
      </c>
      <c r="M63" s="71" t="s">
        <v>87</v>
      </c>
      <c r="N63" s="71" t="s">
        <v>87</v>
      </c>
      <c r="O63" s="71" t="s">
        <v>87</v>
      </c>
      <c r="P63" s="71" t="s">
        <v>87</v>
      </c>
    </row>
    <row r="64" spans="2:16" x14ac:dyDescent="0.2">
      <c r="B64">
        <f t="shared" si="4"/>
        <v>56</v>
      </c>
      <c r="C64" s="71" t="s">
        <v>83</v>
      </c>
      <c r="D64" s="247" t="str">
        <f t="shared" si="2"/>
        <v xml:space="preserve"> </v>
      </c>
      <c r="E64">
        <f t="shared" si="7"/>
        <v>0</v>
      </c>
      <c r="F64">
        <f t="shared" si="7"/>
        <v>0</v>
      </c>
      <c r="G64">
        <f t="shared" si="7"/>
        <v>0</v>
      </c>
      <c r="H64">
        <f t="shared" si="7"/>
        <v>0</v>
      </c>
      <c r="K64">
        <f t="shared" si="0"/>
        <v>60</v>
      </c>
      <c r="L64" s="71" t="s">
        <v>80</v>
      </c>
      <c r="M64" s="71" t="s">
        <v>80</v>
      </c>
      <c r="N64" s="71" t="s">
        <v>80</v>
      </c>
      <c r="O64" s="71" t="s">
        <v>80</v>
      </c>
      <c r="P64" s="71" t="s">
        <v>80</v>
      </c>
    </row>
    <row r="65" spans="2:16" x14ac:dyDescent="0.2">
      <c r="B65">
        <f t="shared" si="4"/>
        <v>57</v>
      </c>
      <c r="C65" s="71" t="s">
        <v>76</v>
      </c>
      <c r="D65" s="247" t="str">
        <f t="shared" si="2"/>
        <v xml:space="preserve"> </v>
      </c>
      <c r="E65">
        <f t="shared" si="7"/>
        <v>0</v>
      </c>
      <c r="F65">
        <f t="shared" si="7"/>
        <v>0</v>
      </c>
      <c r="G65">
        <f t="shared" si="7"/>
        <v>0</v>
      </c>
      <c r="H65">
        <f t="shared" si="7"/>
        <v>0</v>
      </c>
      <c r="K65">
        <f t="shared" si="0"/>
        <v>61</v>
      </c>
      <c r="L65" s="71" t="s">
        <v>80</v>
      </c>
      <c r="M65" s="71" t="s">
        <v>80</v>
      </c>
      <c r="N65" s="71" t="s">
        <v>80</v>
      </c>
      <c r="O65" s="71" t="s">
        <v>80</v>
      </c>
      <c r="P65" s="71" t="s">
        <v>80</v>
      </c>
    </row>
    <row r="66" spans="2:16" x14ac:dyDescent="0.2">
      <c r="B66">
        <f t="shared" si="4"/>
        <v>58</v>
      </c>
      <c r="C66" s="71" t="s">
        <v>78</v>
      </c>
      <c r="D66" s="247" t="str">
        <f t="shared" si="2"/>
        <v xml:space="preserve"> </v>
      </c>
      <c r="E66">
        <f t="shared" si="7"/>
        <v>0</v>
      </c>
      <c r="F66">
        <f t="shared" si="7"/>
        <v>0</v>
      </c>
      <c r="G66">
        <f t="shared" si="7"/>
        <v>0</v>
      </c>
      <c r="H66">
        <f t="shared" si="7"/>
        <v>0</v>
      </c>
      <c r="K66">
        <f t="shared" si="0"/>
        <v>62</v>
      </c>
      <c r="L66" s="71" t="s">
        <v>83</v>
      </c>
      <c r="M66" s="71" t="s">
        <v>83</v>
      </c>
      <c r="N66" s="71" t="s">
        <v>83</v>
      </c>
      <c r="O66" s="71" t="s">
        <v>83</v>
      </c>
      <c r="P66" s="71" t="s">
        <v>83</v>
      </c>
    </row>
    <row r="67" spans="2:16" x14ac:dyDescent="0.2">
      <c r="B67">
        <f t="shared" si="4"/>
        <v>59</v>
      </c>
      <c r="C67" s="71" t="s">
        <v>87</v>
      </c>
      <c r="D67" s="247" t="str">
        <f t="shared" si="2"/>
        <v>C1</v>
      </c>
      <c r="E67">
        <f t="shared" si="7"/>
        <v>1</v>
      </c>
      <c r="F67">
        <f t="shared" si="7"/>
        <v>0</v>
      </c>
      <c r="G67">
        <f t="shared" si="7"/>
        <v>0</v>
      </c>
      <c r="H67">
        <f t="shared" si="7"/>
        <v>0</v>
      </c>
      <c r="K67">
        <f t="shared" si="0"/>
        <v>63</v>
      </c>
      <c r="L67" s="71" t="s">
        <v>83</v>
      </c>
      <c r="M67" s="71" t="s">
        <v>83</v>
      </c>
      <c r="N67" s="71" t="s">
        <v>83</v>
      </c>
      <c r="O67" s="71" t="s">
        <v>83</v>
      </c>
      <c r="P67" s="71" t="s">
        <v>83</v>
      </c>
    </row>
    <row r="68" spans="2:16" x14ac:dyDescent="0.2">
      <c r="B68">
        <f t="shared" si="4"/>
        <v>60</v>
      </c>
      <c r="C68" s="71" t="s">
        <v>80</v>
      </c>
      <c r="D68" s="247" t="str">
        <f t="shared" si="2"/>
        <v xml:space="preserve"> </v>
      </c>
      <c r="E68">
        <f t="shared" si="7"/>
        <v>0</v>
      </c>
      <c r="F68">
        <f t="shared" si="7"/>
        <v>0</v>
      </c>
      <c r="G68">
        <f t="shared" si="7"/>
        <v>0</v>
      </c>
      <c r="H68">
        <f t="shared" si="7"/>
        <v>0</v>
      </c>
      <c r="K68">
        <f t="shared" si="0"/>
        <v>64</v>
      </c>
      <c r="L68" s="71" t="s">
        <v>87</v>
      </c>
      <c r="M68" s="71" t="s">
        <v>87</v>
      </c>
      <c r="N68" s="71" t="s">
        <v>87</v>
      </c>
      <c r="O68" s="71" t="s">
        <v>87</v>
      </c>
      <c r="P68" s="71" t="s">
        <v>87</v>
      </c>
    </row>
    <row r="69" spans="2:16" x14ac:dyDescent="0.2">
      <c r="B69">
        <f t="shared" si="4"/>
        <v>61</v>
      </c>
      <c r="C69" s="71" t="s">
        <v>80</v>
      </c>
      <c r="D69" s="247" t="str">
        <f t="shared" si="2"/>
        <v xml:space="preserve"> </v>
      </c>
      <c r="E69">
        <f t="shared" si="7"/>
        <v>0</v>
      </c>
      <c r="F69">
        <f t="shared" si="7"/>
        <v>0</v>
      </c>
      <c r="G69">
        <f t="shared" si="7"/>
        <v>0</v>
      </c>
      <c r="H69">
        <f t="shared" si="7"/>
        <v>0</v>
      </c>
      <c r="K69">
        <f t="shared" si="0"/>
        <v>65</v>
      </c>
      <c r="L69" s="71" t="s">
        <v>87</v>
      </c>
      <c r="M69" s="71" t="s">
        <v>87</v>
      </c>
      <c r="N69" s="71" t="s">
        <v>87</v>
      </c>
      <c r="O69" s="71" t="s">
        <v>87</v>
      </c>
      <c r="P69" s="71" t="s">
        <v>87</v>
      </c>
    </row>
    <row r="70" spans="2:16" x14ac:dyDescent="0.2">
      <c r="B70">
        <f t="shared" si="4"/>
        <v>62</v>
      </c>
      <c r="C70" s="71" t="s">
        <v>83</v>
      </c>
      <c r="D70" s="247" t="str">
        <f t="shared" si="2"/>
        <v xml:space="preserve"> </v>
      </c>
      <c r="E70">
        <f t="shared" si="7"/>
        <v>0</v>
      </c>
      <c r="F70">
        <f t="shared" si="7"/>
        <v>0</v>
      </c>
      <c r="G70">
        <f t="shared" si="7"/>
        <v>0</v>
      </c>
      <c r="H70">
        <f t="shared" si="7"/>
        <v>0</v>
      </c>
      <c r="K70">
        <f t="shared" si="0"/>
        <v>66</v>
      </c>
      <c r="L70" s="71" t="s">
        <v>80</v>
      </c>
      <c r="M70" s="71" t="s">
        <v>80</v>
      </c>
      <c r="N70" s="71" t="s">
        <v>80</v>
      </c>
      <c r="O70" s="71" t="s">
        <v>80</v>
      </c>
      <c r="P70" s="71" t="s">
        <v>80</v>
      </c>
    </row>
    <row r="71" spans="2:16" x14ac:dyDescent="0.2">
      <c r="B71">
        <f t="shared" si="4"/>
        <v>63</v>
      </c>
      <c r="C71" s="71" t="s">
        <v>83</v>
      </c>
      <c r="D71" s="247" t="str">
        <f t="shared" si="2"/>
        <v xml:space="preserve"> </v>
      </c>
      <c r="E71">
        <f t="shared" si="7"/>
        <v>0</v>
      </c>
      <c r="F71">
        <f t="shared" si="7"/>
        <v>0</v>
      </c>
      <c r="G71">
        <f t="shared" si="7"/>
        <v>0</v>
      </c>
      <c r="H71">
        <f t="shared" si="7"/>
        <v>0</v>
      </c>
      <c r="K71">
        <f t="shared" ref="K71:K127" si="8">K70+1</f>
        <v>67</v>
      </c>
      <c r="L71" s="71" t="s">
        <v>80</v>
      </c>
      <c r="M71" s="71" t="s">
        <v>80</v>
      </c>
      <c r="N71" s="71" t="s">
        <v>80</v>
      </c>
      <c r="O71" s="71" t="s">
        <v>80</v>
      </c>
      <c r="P71" s="71" t="s">
        <v>80</v>
      </c>
    </row>
    <row r="72" spans="2:16" x14ac:dyDescent="0.2">
      <c r="B72">
        <f t="shared" si="4"/>
        <v>64</v>
      </c>
      <c r="C72" s="71" t="s">
        <v>87</v>
      </c>
      <c r="D72" s="247" t="str">
        <f t="shared" si="2"/>
        <v>C1</v>
      </c>
      <c r="E72">
        <f t="shared" si="7"/>
        <v>0</v>
      </c>
      <c r="F72">
        <f t="shared" si="7"/>
        <v>1</v>
      </c>
      <c r="G72">
        <f t="shared" si="7"/>
        <v>0</v>
      </c>
      <c r="H72">
        <f t="shared" si="7"/>
        <v>0</v>
      </c>
      <c r="K72">
        <f t="shared" si="8"/>
        <v>68</v>
      </c>
      <c r="L72" s="71" t="s">
        <v>78</v>
      </c>
      <c r="M72" s="71" t="s">
        <v>78</v>
      </c>
      <c r="N72" s="71" t="s">
        <v>78</v>
      </c>
      <c r="O72" s="71" t="s">
        <v>78</v>
      </c>
      <c r="P72" s="71" t="s">
        <v>78</v>
      </c>
    </row>
    <row r="73" spans="2:16" x14ac:dyDescent="0.2">
      <c r="B73">
        <f t="shared" si="4"/>
        <v>65</v>
      </c>
      <c r="C73" s="71" t="s">
        <v>87</v>
      </c>
      <c r="D73" s="247" t="str">
        <f t="shared" si="2"/>
        <v>C1</v>
      </c>
      <c r="E73">
        <f t="shared" si="7"/>
        <v>1</v>
      </c>
      <c r="F73">
        <f t="shared" si="7"/>
        <v>0</v>
      </c>
      <c r="G73">
        <f t="shared" si="7"/>
        <v>0</v>
      </c>
      <c r="H73">
        <f t="shared" si="7"/>
        <v>0</v>
      </c>
      <c r="K73">
        <f t="shared" si="8"/>
        <v>69</v>
      </c>
      <c r="L73" s="71" t="s">
        <v>78</v>
      </c>
      <c r="M73" s="71" t="s">
        <v>78</v>
      </c>
      <c r="N73" s="71" t="s">
        <v>78</v>
      </c>
      <c r="O73" s="71" t="s">
        <v>78</v>
      </c>
      <c r="P73" s="71" t="s">
        <v>78</v>
      </c>
    </row>
    <row r="74" spans="2:16" x14ac:dyDescent="0.2">
      <c r="B74">
        <f t="shared" si="4"/>
        <v>66</v>
      </c>
      <c r="C74" s="71" t="s">
        <v>403</v>
      </c>
      <c r="D74" s="247" t="str">
        <f t="shared" ref="D74:D131" si="9">IF(C74=$E$4,C74," ")</f>
        <v xml:space="preserve"> </v>
      </c>
      <c r="E74">
        <f t="shared" ref="E74:H89" si="10">IF(AND(EXACT(E$4,$D74),EXACT(E$5,$D75),EXACT(E$6,$D76)),1,0)</f>
        <v>0</v>
      </c>
      <c r="F74">
        <f t="shared" si="10"/>
        <v>0</v>
      </c>
      <c r="G74">
        <f t="shared" si="10"/>
        <v>0</v>
      </c>
      <c r="H74">
        <f t="shared" si="10"/>
        <v>0</v>
      </c>
      <c r="K74">
        <f t="shared" si="8"/>
        <v>70</v>
      </c>
      <c r="L74" s="71" t="s">
        <v>76</v>
      </c>
      <c r="M74" s="71" t="s">
        <v>76</v>
      </c>
      <c r="N74" s="71" t="s">
        <v>76</v>
      </c>
      <c r="O74" s="71" t="s">
        <v>76</v>
      </c>
      <c r="P74" s="71" t="s">
        <v>76</v>
      </c>
    </row>
    <row r="75" spans="2:16" x14ac:dyDescent="0.2">
      <c r="B75">
        <f t="shared" ref="B75:B131" si="11">B74+1</f>
        <v>67</v>
      </c>
      <c r="C75" s="71" t="s">
        <v>403</v>
      </c>
      <c r="D75" s="247" t="str">
        <f t="shared" si="9"/>
        <v xml:space="preserve"> </v>
      </c>
      <c r="E75">
        <f t="shared" si="10"/>
        <v>0</v>
      </c>
      <c r="F75">
        <f t="shared" si="10"/>
        <v>0</v>
      </c>
      <c r="G75">
        <f t="shared" si="10"/>
        <v>0</v>
      </c>
      <c r="H75">
        <f t="shared" si="10"/>
        <v>0</v>
      </c>
      <c r="K75">
        <f t="shared" si="8"/>
        <v>71</v>
      </c>
      <c r="L75" s="71" t="s">
        <v>74</v>
      </c>
      <c r="M75" s="71" t="s">
        <v>74</v>
      </c>
      <c r="N75" s="71" t="s">
        <v>74</v>
      </c>
      <c r="O75" s="71" t="s">
        <v>74</v>
      </c>
      <c r="P75" s="71" t="s">
        <v>74</v>
      </c>
    </row>
    <row r="76" spans="2:16" x14ac:dyDescent="0.2">
      <c r="B76">
        <f t="shared" si="11"/>
        <v>68</v>
      </c>
      <c r="C76" s="71" t="s">
        <v>78</v>
      </c>
      <c r="D76" s="247" t="str">
        <f t="shared" si="9"/>
        <v xml:space="preserve"> </v>
      </c>
      <c r="E76">
        <f t="shared" si="10"/>
        <v>0</v>
      </c>
      <c r="F76">
        <f t="shared" si="10"/>
        <v>0</v>
      </c>
      <c r="G76">
        <f t="shared" si="10"/>
        <v>0</v>
      </c>
      <c r="H76">
        <f t="shared" si="10"/>
        <v>0</v>
      </c>
      <c r="K76">
        <f t="shared" si="8"/>
        <v>72</v>
      </c>
      <c r="L76" s="71" t="s">
        <v>87</v>
      </c>
      <c r="M76" s="71" t="s">
        <v>87</v>
      </c>
      <c r="N76" s="71" t="s">
        <v>87</v>
      </c>
      <c r="O76" s="71" t="s">
        <v>87</v>
      </c>
      <c r="P76" s="71" t="s">
        <v>87</v>
      </c>
    </row>
    <row r="77" spans="2:16" x14ac:dyDescent="0.2">
      <c r="B77">
        <f t="shared" si="11"/>
        <v>69</v>
      </c>
      <c r="C77" s="71" t="s">
        <v>78</v>
      </c>
      <c r="D77" s="247" t="str">
        <f t="shared" si="9"/>
        <v xml:space="preserve"> </v>
      </c>
      <c r="E77">
        <f t="shared" si="10"/>
        <v>0</v>
      </c>
      <c r="F77">
        <f t="shared" si="10"/>
        <v>0</v>
      </c>
      <c r="G77">
        <f t="shared" si="10"/>
        <v>0</v>
      </c>
      <c r="H77">
        <f t="shared" si="10"/>
        <v>0</v>
      </c>
      <c r="K77">
        <f t="shared" si="8"/>
        <v>73</v>
      </c>
      <c r="L77" s="71" t="s">
        <v>80</v>
      </c>
      <c r="M77" s="71" t="s">
        <v>80</v>
      </c>
      <c r="N77" s="71" t="s">
        <v>80</v>
      </c>
      <c r="O77" s="71" t="s">
        <v>80</v>
      </c>
      <c r="P77" s="71" t="s">
        <v>80</v>
      </c>
    </row>
    <row r="78" spans="2:16" x14ac:dyDescent="0.2">
      <c r="B78">
        <f t="shared" si="11"/>
        <v>70</v>
      </c>
      <c r="C78" s="71" t="s">
        <v>403</v>
      </c>
      <c r="D78" s="247" t="str">
        <f t="shared" si="9"/>
        <v xml:space="preserve"> </v>
      </c>
      <c r="E78">
        <f t="shared" si="10"/>
        <v>0</v>
      </c>
      <c r="F78">
        <f t="shared" si="10"/>
        <v>0</v>
      </c>
      <c r="G78">
        <f t="shared" si="10"/>
        <v>0</v>
      </c>
      <c r="H78">
        <f t="shared" si="10"/>
        <v>0</v>
      </c>
      <c r="K78">
        <f t="shared" si="8"/>
        <v>74</v>
      </c>
      <c r="L78" s="71" t="s">
        <v>80</v>
      </c>
      <c r="M78" s="71" t="s">
        <v>80</v>
      </c>
      <c r="N78" s="71" t="s">
        <v>80</v>
      </c>
      <c r="O78" s="71" t="s">
        <v>80</v>
      </c>
      <c r="P78" s="71" t="s">
        <v>80</v>
      </c>
    </row>
    <row r="79" spans="2:16" x14ac:dyDescent="0.2">
      <c r="B79">
        <f t="shared" si="11"/>
        <v>71</v>
      </c>
      <c r="C79" s="71" t="s">
        <v>74</v>
      </c>
      <c r="D79" s="247" t="str">
        <f t="shared" si="9"/>
        <v xml:space="preserve"> </v>
      </c>
      <c r="E79">
        <f t="shared" si="10"/>
        <v>0</v>
      </c>
      <c r="F79">
        <f t="shared" si="10"/>
        <v>0</v>
      </c>
      <c r="G79">
        <f t="shared" si="10"/>
        <v>0</v>
      </c>
      <c r="H79">
        <f t="shared" si="10"/>
        <v>0</v>
      </c>
      <c r="K79">
        <f t="shared" si="8"/>
        <v>75</v>
      </c>
      <c r="L79" s="71" t="s">
        <v>80</v>
      </c>
      <c r="M79" s="71" t="s">
        <v>80</v>
      </c>
      <c r="N79" s="71" t="s">
        <v>80</v>
      </c>
      <c r="O79" s="71" t="s">
        <v>80</v>
      </c>
      <c r="P79" s="71" t="s">
        <v>80</v>
      </c>
    </row>
    <row r="80" spans="2:16" x14ac:dyDescent="0.2">
      <c r="B80">
        <f t="shared" si="11"/>
        <v>72</v>
      </c>
      <c r="C80" s="71" t="s">
        <v>87</v>
      </c>
      <c r="D80" s="247" t="str">
        <f t="shared" si="9"/>
        <v>C1</v>
      </c>
      <c r="E80">
        <f t="shared" si="10"/>
        <v>1</v>
      </c>
      <c r="F80">
        <f t="shared" si="10"/>
        <v>0</v>
      </c>
      <c r="G80">
        <f t="shared" si="10"/>
        <v>0</v>
      </c>
      <c r="H80">
        <f t="shared" si="10"/>
        <v>0</v>
      </c>
      <c r="K80">
        <f t="shared" si="8"/>
        <v>76</v>
      </c>
      <c r="L80" s="71" t="s">
        <v>83</v>
      </c>
      <c r="M80" s="71" t="s">
        <v>83</v>
      </c>
      <c r="N80" s="71" t="s">
        <v>83</v>
      </c>
      <c r="O80" s="71" t="s">
        <v>83</v>
      </c>
      <c r="P80" s="71" t="s">
        <v>83</v>
      </c>
    </row>
    <row r="81" spans="2:16" x14ac:dyDescent="0.2">
      <c r="B81">
        <f t="shared" si="11"/>
        <v>73</v>
      </c>
      <c r="C81" s="71" t="s">
        <v>80</v>
      </c>
      <c r="D81" s="247" t="str">
        <f t="shared" si="9"/>
        <v xml:space="preserve"> </v>
      </c>
      <c r="E81">
        <f t="shared" si="10"/>
        <v>0</v>
      </c>
      <c r="F81">
        <f t="shared" si="10"/>
        <v>0</v>
      </c>
      <c r="G81">
        <f t="shared" si="10"/>
        <v>0</v>
      </c>
      <c r="H81">
        <f t="shared" si="10"/>
        <v>0</v>
      </c>
      <c r="K81">
        <f t="shared" si="8"/>
        <v>77</v>
      </c>
      <c r="L81" s="71" t="s">
        <v>83</v>
      </c>
      <c r="M81" s="71" t="s">
        <v>83</v>
      </c>
      <c r="N81" s="71" t="s">
        <v>83</v>
      </c>
      <c r="O81" s="71" t="s">
        <v>83</v>
      </c>
      <c r="P81" s="71" t="s">
        <v>83</v>
      </c>
    </row>
    <row r="82" spans="2:16" x14ac:dyDescent="0.2">
      <c r="B82">
        <f t="shared" si="11"/>
        <v>74</v>
      </c>
      <c r="C82" s="71" t="s">
        <v>80</v>
      </c>
      <c r="D82" s="247" t="str">
        <f t="shared" si="9"/>
        <v xml:space="preserve"> </v>
      </c>
      <c r="E82">
        <f t="shared" si="10"/>
        <v>0</v>
      </c>
      <c r="F82">
        <f t="shared" si="10"/>
        <v>0</v>
      </c>
      <c r="G82">
        <f t="shared" si="10"/>
        <v>0</v>
      </c>
      <c r="H82">
        <f t="shared" si="10"/>
        <v>0</v>
      </c>
      <c r="K82">
        <f t="shared" si="8"/>
        <v>78</v>
      </c>
      <c r="L82" s="71" t="s">
        <v>87</v>
      </c>
      <c r="M82" s="71" t="s">
        <v>87</v>
      </c>
      <c r="N82" s="71" t="s">
        <v>87</v>
      </c>
      <c r="O82" s="71" t="s">
        <v>87</v>
      </c>
      <c r="P82" s="71" t="s">
        <v>87</v>
      </c>
    </row>
    <row r="83" spans="2:16" x14ac:dyDescent="0.2">
      <c r="B83">
        <f t="shared" si="11"/>
        <v>75</v>
      </c>
      <c r="C83" s="71" t="s">
        <v>80</v>
      </c>
      <c r="D83" s="247" t="str">
        <f t="shared" si="9"/>
        <v xml:space="preserve"> </v>
      </c>
      <c r="E83">
        <f t="shared" si="10"/>
        <v>0</v>
      </c>
      <c r="F83">
        <f t="shared" si="10"/>
        <v>0</v>
      </c>
      <c r="G83">
        <f t="shared" si="10"/>
        <v>0</v>
      </c>
      <c r="H83">
        <f t="shared" si="10"/>
        <v>0</v>
      </c>
      <c r="K83">
        <f t="shared" si="8"/>
        <v>79</v>
      </c>
      <c r="L83" s="71" t="s">
        <v>76</v>
      </c>
      <c r="M83" s="71" t="s">
        <v>76</v>
      </c>
      <c r="N83" s="71" t="s">
        <v>76</v>
      </c>
      <c r="O83" s="71" t="s">
        <v>76</v>
      </c>
      <c r="P83" s="71" t="s">
        <v>76</v>
      </c>
    </row>
    <row r="84" spans="2:16" x14ac:dyDescent="0.2">
      <c r="B84">
        <f t="shared" si="11"/>
        <v>76</v>
      </c>
      <c r="C84" s="71" t="s">
        <v>83</v>
      </c>
      <c r="D84" s="247" t="str">
        <f t="shared" si="9"/>
        <v xml:space="preserve"> </v>
      </c>
      <c r="E84">
        <f t="shared" si="10"/>
        <v>0</v>
      </c>
      <c r="F84">
        <f t="shared" si="10"/>
        <v>0</v>
      </c>
      <c r="G84">
        <f t="shared" si="10"/>
        <v>0</v>
      </c>
      <c r="H84">
        <f t="shared" si="10"/>
        <v>0</v>
      </c>
      <c r="K84">
        <f t="shared" si="8"/>
        <v>80</v>
      </c>
      <c r="L84" s="71" t="s">
        <v>87</v>
      </c>
      <c r="M84" s="71" t="s">
        <v>87</v>
      </c>
      <c r="N84" s="71" t="s">
        <v>87</v>
      </c>
      <c r="O84" s="71" t="s">
        <v>87</v>
      </c>
      <c r="P84" s="71" t="s">
        <v>87</v>
      </c>
    </row>
    <row r="85" spans="2:16" x14ac:dyDescent="0.2">
      <c r="B85">
        <f t="shared" si="11"/>
        <v>77</v>
      </c>
      <c r="C85" s="71" t="s">
        <v>83</v>
      </c>
      <c r="D85" s="247" t="str">
        <f t="shared" si="9"/>
        <v xml:space="preserve"> </v>
      </c>
      <c r="E85">
        <f t="shared" si="10"/>
        <v>0</v>
      </c>
      <c r="F85">
        <f t="shared" si="10"/>
        <v>0</v>
      </c>
      <c r="G85">
        <f t="shared" si="10"/>
        <v>0</v>
      </c>
      <c r="H85">
        <f t="shared" si="10"/>
        <v>0</v>
      </c>
      <c r="K85">
        <f t="shared" si="8"/>
        <v>81</v>
      </c>
      <c r="L85" s="71" t="s">
        <v>81</v>
      </c>
      <c r="M85" s="71" t="s">
        <v>81</v>
      </c>
      <c r="N85" s="71" t="s">
        <v>81</v>
      </c>
      <c r="O85" s="71" t="s">
        <v>81</v>
      </c>
      <c r="P85" s="71" t="s">
        <v>81</v>
      </c>
    </row>
    <row r="86" spans="2:16" x14ac:dyDescent="0.2">
      <c r="B86">
        <f t="shared" si="11"/>
        <v>78</v>
      </c>
      <c r="C86" s="71" t="s">
        <v>87</v>
      </c>
      <c r="D86" s="247" t="str">
        <f t="shared" si="9"/>
        <v>C1</v>
      </c>
      <c r="E86">
        <f t="shared" si="10"/>
        <v>0</v>
      </c>
      <c r="F86">
        <f t="shared" si="10"/>
        <v>0</v>
      </c>
      <c r="G86">
        <f t="shared" si="10"/>
        <v>1</v>
      </c>
      <c r="H86">
        <f t="shared" si="10"/>
        <v>0</v>
      </c>
      <c r="K86">
        <f t="shared" si="8"/>
        <v>82</v>
      </c>
      <c r="L86" s="71" t="s">
        <v>81</v>
      </c>
      <c r="M86" s="71" t="s">
        <v>81</v>
      </c>
      <c r="N86" s="71" t="s">
        <v>81</v>
      </c>
      <c r="O86" s="71" t="s">
        <v>81</v>
      </c>
      <c r="P86" s="71" t="s">
        <v>81</v>
      </c>
    </row>
    <row r="87" spans="2:16" x14ac:dyDescent="0.2">
      <c r="B87">
        <f t="shared" si="11"/>
        <v>79</v>
      </c>
      <c r="C87" s="71" t="s">
        <v>76</v>
      </c>
      <c r="D87" s="247" t="str">
        <f t="shared" si="9"/>
        <v xml:space="preserve"> </v>
      </c>
      <c r="E87">
        <f t="shared" si="10"/>
        <v>0</v>
      </c>
      <c r="F87">
        <f t="shared" si="10"/>
        <v>0</v>
      </c>
      <c r="G87">
        <f t="shared" si="10"/>
        <v>0</v>
      </c>
      <c r="H87">
        <f t="shared" si="10"/>
        <v>0</v>
      </c>
      <c r="K87">
        <f t="shared" si="8"/>
        <v>83</v>
      </c>
      <c r="L87" s="71" t="s">
        <v>83</v>
      </c>
      <c r="M87" s="71" t="s">
        <v>83</v>
      </c>
      <c r="N87" s="71" t="s">
        <v>83</v>
      </c>
      <c r="O87" s="71" t="s">
        <v>83</v>
      </c>
      <c r="P87" s="71" t="s">
        <v>83</v>
      </c>
    </row>
    <row r="88" spans="2:16" x14ac:dyDescent="0.2">
      <c r="B88">
        <f t="shared" si="11"/>
        <v>80</v>
      </c>
      <c r="C88" s="71" t="s">
        <v>87</v>
      </c>
      <c r="D88" s="247" t="str">
        <f t="shared" si="9"/>
        <v>C1</v>
      </c>
      <c r="E88">
        <f t="shared" si="10"/>
        <v>1</v>
      </c>
      <c r="F88">
        <f t="shared" si="10"/>
        <v>0</v>
      </c>
      <c r="G88">
        <f t="shared" si="10"/>
        <v>0</v>
      </c>
      <c r="H88">
        <f t="shared" si="10"/>
        <v>0</v>
      </c>
      <c r="K88">
        <f t="shared" si="8"/>
        <v>84</v>
      </c>
      <c r="L88" s="71" t="s">
        <v>83</v>
      </c>
      <c r="M88" s="71" t="s">
        <v>83</v>
      </c>
      <c r="N88" s="71" t="s">
        <v>83</v>
      </c>
      <c r="O88" s="71" t="s">
        <v>83</v>
      </c>
      <c r="P88" s="71" t="s">
        <v>83</v>
      </c>
    </row>
    <row r="89" spans="2:16" x14ac:dyDescent="0.2">
      <c r="B89">
        <f t="shared" si="11"/>
        <v>81</v>
      </c>
      <c r="C89" s="71" t="s">
        <v>403</v>
      </c>
      <c r="D89" s="247" t="str">
        <f t="shared" si="9"/>
        <v xml:space="preserve"> </v>
      </c>
      <c r="E89">
        <f t="shared" si="10"/>
        <v>0</v>
      </c>
      <c r="F89">
        <f t="shared" si="10"/>
        <v>0</v>
      </c>
      <c r="G89">
        <f t="shared" si="10"/>
        <v>0</v>
      </c>
      <c r="H89">
        <f t="shared" si="10"/>
        <v>0</v>
      </c>
      <c r="K89">
        <f t="shared" si="8"/>
        <v>85</v>
      </c>
      <c r="L89" s="71" t="s">
        <v>83</v>
      </c>
      <c r="M89" s="71" t="s">
        <v>83</v>
      </c>
      <c r="N89" s="71" t="s">
        <v>83</v>
      </c>
      <c r="O89" s="71" t="s">
        <v>83</v>
      </c>
      <c r="P89" s="71" t="s">
        <v>83</v>
      </c>
    </row>
    <row r="90" spans="2:16" x14ac:dyDescent="0.2">
      <c r="B90">
        <f t="shared" si="11"/>
        <v>82</v>
      </c>
      <c r="C90" s="71" t="s">
        <v>403</v>
      </c>
      <c r="D90" s="247" t="str">
        <f t="shared" si="9"/>
        <v xml:space="preserve"> </v>
      </c>
      <c r="E90">
        <f t="shared" ref="E90:H105" si="12">IF(AND(EXACT(E$4,$D90),EXACT(E$5,$D91),EXACT(E$6,$D92)),1,0)</f>
        <v>0</v>
      </c>
      <c r="F90">
        <f t="shared" si="12"/>
        <v>0</v>
      </c>
      <c r="G90">
        <f t="shared" si="12"/>
        <v>0</v>
      </c>
      <c r="H90">
        <f t="shared" si="12"/>
        <v>0</v>
      </c>
      <c r="K90">
        <f t="shared" si="8"/>
        <v>86</v>
      </c>
      <c r="L90" s="71" t="s">
        <v>87</v>
      </c>
      <c r="M90" s="71" t="s">
        <v>87</v>
      </c>
      <c r="N90" s="71" t="s">
        <v>87</v>
      </c>
      <c r="O90" s="71" t="s">
        <v>87</v>
      </c>
      <c r="P90" s="71" t="s">
        <v>87</v>
      </c>
    </row>
    <row r="91" spans="2:16" x14ac:dyDescent="0.2">
      <c r="B91">
        <f t="shared" si="11"/>
        <v>83</v>
      </c>
      <c r="C91" s="71" t="s">
        <v>83</v>
      </c>
      <c r="D91" s="247" t="str">
        <f t="shared" si="9"/>
        <v xml:space="preserve"> </v>
      </c>
      <c r="E91">
        <f t="shared" si="12"/>
        <v>0</v>
      </c>
      <c r="F91">
        <f t="shared" si="12"/>
        <v>0</v>
      </c>
      <c r="G91">
        <f t="shared" si="12"/>
        <v>0</v>
      </c>
      <c r="H91">
        <f t="shared" si="12"/>
        <v>0</v>
      </c>
      <c r="K91">
        <f t="shared" si="8"/>
        <v>87</v>
      </c>
      <c r="L91" s="71" t="s">
        <v>82</v>
      </c>
      <c r="M91" s="71" t="s">
        <v>82</v>
      </c>
      <c r="N91" s="71" t="s">
        <v>82</v>
      </c>
      <c r="O91" s="71" t="s">
        <v>82</v>
      </c>
      <c r="P91" s="71" t="s">
        <v>82</v>
      </c>
    </row>
    <row r="92" spans="2:16" x14ac:dyDescent="0.2">
      <c r="B92">
        <f t="shared" si="11"/>
        <v>84</v>
      </c>
      <c r="C92" s="71" t="s">
        <v>83</v>
      </c>
      <c r="D92" s="247" t="str">
        <f t="shared" si="9"/>
        <v xml:space="preserve"> </v>
      </c>
      <c r="E92">
        <f t="shared" si="12"/>
        <v>0</v>
      </c>
      <c r="F92">
        <f t="shared" si="12"/>
        <v>0</v>
      </c>
      <c r="G92">
        <f t="shared" si="12"/>
        <v>0</v>
      </c>
      <c r="H92">
        <f t="shared" si="12"/>
        <v>0</v>
      </c>
      <c r="K92">
        <f t="shared" si="8"/>
        <v>88</v>
      </c>
      <c r="L92" s="71" t="s">
        <v>82</v>
      </c>
      <c r="M92" s="71" t="s">
        <v>82</v>
      </c>
      <c r="N92" s="71" t="s">
        <v>82</v>
      </c>
      <c r="O92" s="71" t="s">
        <v>82</v>
      </c>
      <c r="P92" s="71" t="s">
        <v>82</v>
      </c>
    </row>
    <row r="93" spans="2:16" x14ac:dyDescent="0.2">
      <c r="B93">
        <f t="shared" si="11"/>
        <v>85</v>
      </c>
      <c r="C93" s="71" t="s">
        <v>83</v>
      </c>
      <c r="D93" s="247" t="str">
        <f t="shared" si="9"/>
        <v xml:space="preserve"> </v>
      </c>
      <c r="E93">
        <f t="shared" si="12"/>
        <v>0</v>
      </c>
      <c r="F93">
        <f t="shared" si="12"/>
        <v>0</v>
      </c>
      <c r="G93">
        <f t="shared" si="12"/>
        <v>0</v>
      </c>
      <c r="H93">
        <f t="shared" si="12"/>
        <v>0</v>
      </c>
      <c r="K93">
        <f t="shared" si="8"/>
        <v>89</v>
      </c>
      <c r="L93" s="71" t="s">
        <v>82</v>
      </c>
      <c r="M93" s="71" t="s">
        <v>82</v>
      </c>
      <c r="N93" s="71" t="s">
        <v>82</v>
      </c>
      <c r="O93" s="71" t="s">
        <v>82</v>
      </c>
      <c r="P93" s="71" t="s">
        <v>82</v>
      </c>
    </row>
    <row r="94" spans="2:16" x14ac:dyDescent="0.2">
      <c r="B94">
        <f t="shared" si="11"/>
        <v>86</v>
      </c>
      <c r="C94" s="71" t="s">
        <v>87</v>
      </c>
      <c r="D94" s="247" t="str">
        <f t="shared" si="9"/>
        <v>C1</v>
      </c>
      <c r="E94">
        <f t="shared" si="12"/>
        <v>1</v>
      </c>
      <c r="F94">
        <f t="shared" si="12"/>
        <v>0</v>
      </c>
      <c r="G94">
        <f t="shared" si="12"/>
        <v>0</v>
      </c>
      <c r="H94">
        <f t="shared" si="12"/>
        <v>0</v>
      </c>
      <c r="K94">
        <f t="shared" si="8"/>
        <v>90</v>
      </c>
      <c r="L94" s="71" t="s">
        <v>76</v>
      </c>
      <c r="M94" s="71" t="s">
        <v>76</v>
      </c>
      <c r="N94" s="71" t="s">
        <v>76</v>
      </c>
      <c r="O94" s="71" t="s">
        <v>76</v>
      </c>
      <c r="P94" s="71" t="s">
        <v>76</v>
      </c>
    </row>
    <row r="95" spans="2:16" x14ac:dyDescent="0.2">
      <c r="B95">
        <f t="shared" si="11"/>
        <v>87</v>
      </c>
      <c r="C95" s="71" t="s">
        <v>82</v>
      </c>
      <c r="D95" s="247" t="str">
        <f t="shared" si="9"/>
        <v xml:space="preserve"> </v>
      </c>
      <c r="E95">
        <f t="shared" si="12"/>
        <v>0</v>
      </c>
      <c r="F95">
        <f t="shared" si="12"/>
        <v>0</v>
      </c>
      <c r="G95">
        <f t="shared" si="12"/>
        <v>0</v>
      </c>
      <c r="H95">
        <f t="shared" si="12"/>
        <v>0</v>
      </c>
      <c r="K95">
        <f t="shared" si="8"/>
        <v>91</v>
      </c>
      <c r="L95" s="71" t="s">
        <v>76</v>
      </c>
      <c r="M95" s="71" t="s">
        <v>76</v>
      </c>
      <c r="N95" s="71" t="s">
        <v>76</v>
      </c>
      <c r="O95" s="71" t="s">
        <v>76</v>
      </c>
      <c r="P95" s="71" t="s">
        <v>76</v>
      </c>
    </row>
    <row r="96" spans="2:16" x14ac:dyDescent="0.2">
      <c r="B96">
        <f t="shared" si="11"/>
        <v>88</v>
      </c>
      <c r="C96" s="71" t="s">
        <v>82</v>
      </c>
      <c r="D96" s="247" t="str">
        <f t="shared" si="9"/>
        <v xml:space="preserve"> </v>
      </c>
      <c r="E96">
        <f t="shared" si="12"/>
        <v>0</v>
      </c>
      <c r="F96">
        <f t="shared" si="12"/>
        <v>0</v>
      </c>
      <c r="G96">
        <f t="shared" si="12"/>
        <v>0</v>
      </c>
      <c r="H96">
        <f t="shared" si="12"/>
        <v>0</v>
      </c>
      <c r="K96">
        <f t="shared" si="8"/>
        <v>92</v>
      </c>
      <c r="L96" s="71" t="s">
        <v>76</v>
      </c>
      <c r="M96" s="71" t="s">
        <v>76</v>
      </c>
      <c r="N96" s="71" t="s">
        <v>76</v>
      </c>
      <c r="O96" s="71" t="s">
        <v>76</v>
      </c>
      <c r="P96" s="71" t="s">
        <v>76</v>
      </c>
    </row>
    <row r="97" spans="2:16" x14ac:dyDescent="0.2">
      <c r="B97">
        <f t="shared" si="11"/>
        <v>89</v>
      </c>
      <c r="C97" s="71" t="s">
        <v>82</v>
      </c>
      <c r="D97" s="247" t="str">
        <f t="shared" si="9"/>
        <v xml:space="preserve"> </v>
      </c>
      <c r="E97">
        <f t="shared" si="12"/>
        <v>0</v>
      </c>
      <c r="F97">
        <f t="shared" si="12"/>
        <v>0</v>
      </c>
      <c r="G97">
        <f t="shared" si="12"/>
        <v>0</v>
      </c>
      <c r="H97">
        <f t="shared" si="12"/>
        <v>0</v>
      </c>
      <c r="K97">
        <f t="shared" si="8"/>
        <v>93</v>
      </c>
      <c r="L97" s="71" t="s">
        <v>87</v>
      </c>
      <c r="M97" s="71" t="s">
        <v>87</v>
      </c>
      <c r="N97" s="71" t="s">
        <v>87</v>
      </c>
      <c r="O97" s="71" t="s">
        <v>87</v>
      </c>
      <c r="P97" s="71" t="s">
        <v>87</v>
      </c>
    </row>
    <row r="98" spans="2:16" x14ac:dyDescent="0.2">
      <c r="B98">
        <f t="shared" si="11"/>
        <v>90</v>
      </c>
      <c r="C98" s="71" t="s">
        <v>76</v>
      </c>
      <c r="D98" s="247" t="str">
        <f t="shared" si="9"/>
        <v xml:space="preserve"> </v>
      </c>
      <c r="E98">
        <f t="shared" si="12"/>
        <v>0</v>
      </c>
      <c r="F98">
        <f t="shared" si="12"/>
        <v>0</v>
      </c>
      <c r="G98">
        <f t="shared" si="12"/>
        <v>0</v>
      </c>
      <c r="H98">
        <f t="shared" si="12"/>
        <v>0</v>
      </c>
      <c r="K98">
        <f t="shared" si="8"/>
        <v>94</v>
      </c>
      <c r="L98" s="71" t="s">
        <v>87</v>
      </c>
      <c r="M98" s="71" t="s">
        <v>87</v>
      </c>
      <c r="N98" s="71" t="s">
        <v>87</v>
      </c>
      <c r="O98" s="71" t="s">
        <v>87</v>
      </c>
      <c r="P98" s="71" t="s">
        <v>87</v>
      </c>
    </row>
    <row r="99" spans="2:16" x14ac:dyDescent="0.2">
      <c r="B99">
        <f t="shared" si="11"/>
        <v>91</v>
      </c>
      <c r="C99" s="71" t="s">
        <v>76</v>
      </c>
      <c r="D99" s="247" t="str">
        <f t="shared" si="9"/>
        <v xml:space="preserve"> </v>
      </c>
      <c r="E99">
        <f t="shared" si="12"/>
        <v>0</v>
      </c>
      <c r="F99">
        <f t="shared" si="12"/>
        <v>0</v>
      </c>
      <c r="G99">
        <f t="shared" si="12"/>
        <v>0</v>
      </c>
      <c r="H99">
        <f t="shared" si="12"/>
        <v>0</v>
      </c>
      <c r="K99">
        <f t="shared" si="8"/>
        <v>95</v>
      </c>
      <c r="L99" s="71" t="s">
        <v>87</v>
      </c>
      <c r="M99" s="71" t="s">
        <v>87</v>
      </c>
      <c r="N99" s="71" t="s">
        <v>87</v>
      </c>
      <c r="O99" s="71" t="s">
        <v>87</v>
      </c>
      <c r="P99" s="71" t="s">
        <v>87</v>
      </c>
    </row>
    <row r="100" spans="2:16" x14ac:dyDescent="0.2">
      <c r="B100">
        <f t="shared" si="11"/>
        <v>92</v>
      </c>
      <c r="C100" s="71" t="s">
        <v>76</v>
      </c>
      <c r="D100" s="247" t="str">
        <f t="shared" si="9"/>
        <v xml:space="preserve"> </v>
      </c>
      <c r="E100">
        <f t="shared" si="12"/>
        <v>0</v>
      </c>
      <c r="F100">
        <f t="shared" si="12"/>
        <v>0</v>
      </c>
      <c r="G100">
        <f t="shared" si="12"/>
        <v>0</v>
      </c>
      <c r="H100">
        <f t="shared" si="12"/>
        <v>0</v>
      </c>
      <c r="K100">
        <f t="shared" si="8"/>
        <v>96</v>
      </c>
      <c r="L100" s="71" t="s">
        <v>78</v>
      </c>
      <c r="M100" s="71" t="s">
        <v>78</v>
      </c>
      <c r="N100" s="71" t="s">
        <v>78</v>
      </c>
      <c r="O100" s="71" t="s">
        <v>78</v>
      </c>
      <c r="P100" s="71" t="s">
        <v>78</v>
      </c>
    </row>
    <row r="101" spans="2:16" x14ac:dyDescent="0.2">
      <c r="B101">
        <f t="shared" si="11"/>
        <v>93</v>
      </c>
      <c r="C101" s="71" t="s">
        <v>87</v>
      </c>
      <c r="D101" s="247" t="str">
        <f t="shared" si="9"/>
        <v>C1</v>
      </c>
      <c r="E101">
        <f t="shared" si="12"/>
        <v>0</v>
      </c>
      <c r="F101">
        <f t="shared" si="12"/>
        <v>0</v>
      </c>
      <c r="G101">
        <f t="shared" si="12"/>
        <v>0</v>
      </c>
      <c r="H101">
        <f t="shared" si="12"/>
        <v>1</v>
      </c>
      <c r="K101">
        <f t="shared" si="8"/>
        <v>97</v>
      </c>
      <c r="L101" s="71" t="s">
        <v>78</v>
      </c>
      <c r="M101" s="71" t="s">
        <v>78</v>
      </c>
      <c r="N101" s="71" t="s">
        <v>78</v>
      </c>
      <c r="O101" s="71" t="s">
        <v>78</v>
      </c>
      <c r="P101" s="71" t="s">
        <v>78</v>
      </c>
    </row>
    <row r="102" spans="2:16" x14ac:dyDescent="0.2">
      <c r="B102">
        <f t="shared" si="11"/>
        <v>94</v>
      </c>
      <c r="C102" s="71" t="s">
        <v>87</v>
      </c>
      <c r="D102" s="247" t="str">
        <f t="shared" si="9"/>
        <v>C1</v>
      </c>
      <c r="E102">
        <f t="shared" si="12"/>
        <v>0</v>
      </c>
      <c r="F102">
        <f t="shared" si="12"/>
        <v>1</v>
      </c>
      <c r="G102">
        <f t="shared" si="12"/>
        <v>0</v>
      </c>
      <c r="H102">
        <f t="shared" si="12"/>
        <v>0</v>
      </c>
      <c r="K102">
        <f t="shared" si="8"/>
        <v>98</v>
      </c>
      <c r="L102" s="71" t="s">
        <v>81</v>
      </c>
      <c r="M102" s="71" t="s">
        <v>81</v>
      </c>
      <c r="N102" s="71" t="s">
        <v>81</v>
      </c>
      <c r="O102" s="71" t="s">
        <v>81</v>
      </c>
      <c r="P102" s="71" t="s">
        <v>81</v>
      </c>
    </row>
    <row r="103" spans="2:16" x14ac:dyDescent="0.2">
      <c r="B103">
        <f t="shared" si="11"/>
        <v>95</v>
      </c>
      <c r="C103" s="71" t="s">
        <v>87</v>
      </c>
      <c r="D103" s="247" t="str">
        <f t="shared" si="9"/>
        <v>C1</v>
      </c>
      <c r="E103">
        <f t="shared" si="12"/>
        <v>1</v>
      </c>
      <c r="F103">
        <f t="shared" si="12"/>
        <v>0</v>
      </c>
      <c r="G103">
        <f t="shared" si="12"/>
        <v>0</v>
      </c>
      <c r="H103">
        <f t="shared" si="12"/>
        <v>0</v>
      </c>
      <c r="K103">
        <f t="shared" si="8"/>
        <v>99</v>
      </c>
      <c r="L103" s="71" t="s">
        <v>81</v>
      </c>
      <c r="M103" s="71" t="s">
        <v>81</v>
      </c>
      <c r="N103" s="71" t="s">
        <v>81</v>
      </c>
      <c r="O103" s="71" t="s">
        <v>81</v>
      </c>
      <c r="P103" s="71" t="s">
        <v>81</v>
      </c>
    </row>
    <row r="104" spans="2:16" x14ac:dyDescent="0.2">
      <c r="B104">
        <f t="shared" si="11"/>
        <v>96</v>
      </c>
      <c r="C104" s="71" t="s">
        <v>403</v>
      </c>
      <c r="D104" s="247" t="str">
        <f t="shared" si="9"/>
        <v xml:space="preserve"> </v>
      </c>
      <c r="E104">
        <f t="shared" si="12"/>
        <v>0</v>
      </c>
      <c r="F104">
        <f t="shared" si="12"/>
        <v>0</v>
      </c>
      <c r="G104">
        <f t="shared" si="12"/>
        <v>0</v>
      </c>
      <c r="H104">
        <f t="shared" si="12"/>
        <v>0</v>
      </c>
      <c r="K104">
        <f t="shared" si="8"/>
        <v>100</v>
      </c>
      <c r="L104" s="71" t="s">
        <v>81</v>
      </c>
      <c r="M104" s="71" t="s">
        <v>81</v>
      </c>
      <c r="N104" s="71" t="s">
        <v>81</v>
      </c>
      <c r="O104" s="71" t="s">
        <v>81</v>
      </c>
      <c r="P104" s="71" t="s">
        <v>81</v>
      </c>
    </row>
    <row r="105" spans="2:16" x14ac:dyDescent="0.2">
      <c r="B105">
        <f t="shared" si="11"/>
        <v>97</v>
      </c>
      <c r="C105" s="71" t="s">
        <v>403</v>
      </c>
      <c r="D105" s="247" t="str">
        <f t="shared" si="9"/>
        <v xml:space="preserve"> </v>
      </c>
      <c r="E105">
        <f t="shared" si="12"/>
        <v>0</v>
      </c>
      <c r="F105">
        <f t="shared" si="12"/>
        <v>0</v>
      </c>
      <c r="G105">
        <f t="shared" si="12"/>
        <v>0</v>
      </c>
      <c r="H105">
        <f t="shared" si="12"/>
        <v>0</v>
      </c>
      <c r="K105">
        <f t="shared" si="8"/>
        <v>101</v>
      </c>
      <c r="L105" s="71" t="s">
        <v>78</v>
      </c>
      <c r="M105" s="71" t="s">
        <v>78</v>
      </c>
      <c r="N105" s="71" t="s">
        <v>78</v>
      </c>
      <c r="O105" s="71" t="s">
        <v>78</v>
      </c>
      <c r="P105" s="71" t="s">
        <v>78</v>
      </c>
    </row>
    <row r="106" spans="2:16" x14ac:dyDescent="0.2">
      <c r="B106">
        <f t="shared" si="11"/>
        <v>98</v>
      </c>
      <c r="C106" s="71" t="s">
        <v>81</v>
      </c>
      <c r="D106" s="247" t="str">
        <f t="shared" si="9"/>
        <v xml:space="preserve"> </v>
      </c>
      <c r="E106">
        <f t="shared" ref="E106:H121" si="13">IF(AND(EXACT(E$4,$D106),EXACT(E$5,$D107),EXACT(E$6,$D108)),1,0)</f>
        <v>0</v>
      </c>
      <c r="F106">
        <f t="shared" si="13"/>
        <v>0</v>
      </c>
      <c r="G106">
        <f t="shared" si="13"/>
        <v>0</v>
      </c>
      <c r="H106">
        <f t="shared" si="13"/>
        <v>0</v>
      </c>
      <c r="K106">
        <f t="shared" si="8"/>
        <v>102</v>
      </c>
      <c r="L106" s="71" t="s">
        <v>82</v>
      </c>
      <c r="M106" s="71" t="s">
        <v>82</v>
      </c>
      <c r="N106" s="71" t="s">
        <v>82</v>
      </c>
      <c r="O106" s="71" t="s">
        <v>82</v>
      </c>
      <c r="P106" s="71" t="s">
        <v>82</v>
      </c>
    </row>
    <row r="107" spans="2:16" x14ac:dyDescent="0.2">
      <c r="B107">
        <f t="shared" si="11"/>
        <v>99</v>
      </c>
      <c r="C107" s="71" t="s">
        <v>81</v>
      </c>
      <c r="D107" s="247" t="str">
        <f t="shared" si="9"/>
        <v xml:space="preserve"> </v>
      </c>
      <c r="E107">
        <f t="shared" si="13"/>
        <v>0</v>
      </c>
      <c r="F107">
        <f t="shared" si="13"/>
        <v>0</v>
      </c>
      <c r="G107">
        <f t="shared" si="13"/>
        <v>0</v>
      </c>
      <c r="H107">
        <f t="shared" si="13"/>
        <v>0</v>
      </c>
      <c r="K107">
        <f t="shared" si="8"/>
        <v>103</v>
      </c>
      <c r="L107" s="71" t="s">
        <v>82</v>
      </c>
      <c r="M107" s="71" t="s">
        <v>82</v>
      </c>
      <c r="N107" s="71" t="s">
        <v>82</v>
      </c>
      <c r="O107" s="71" t="s">
        <v>82</v>
      </c>
      <c r="P107" s="71" t="s">
        <v>82</v>
      </c>
    </row>
    <row r="108" spans="2:16" x14ac:dyDescent="0.2">
      <c r="B108">
        <f t="shared" si="11"/>
        <v>100</v>
      </c>
      <c r="C108" s="71" t="s">
        <v>81</v>
      </c>
      <c r="D108" s="247" t="str">
        <f t="shared" si="9"/>
        <v xml:space="preserve"> </v>
      </c>
      <c r="E108">
        <f t="shared" si="13"/>
        <v>0</v>
      </c>
      <c r="F108">
        <f t="shared" si="13"/>
        <v>0</v>
      </c>
      <c r="G108">
        <f t="shared" si="13"/>
        <v>0</v>
      </c>
      <c r="H108">
        <f t="shared" si="13"/>
        <v>0</v>
      </c>
      <c r="K108">
        <f t="shared" si="8"/>
        <v>104</v>
      </c>
      <c r="L108" s="71" t="s">
        <v>87</v>
      </c>
      <c r="M108" s="71" t="s">
        <v>87</v>
      </c>
      <c r="N108" s="71" t="s">
        <v>87</v>
      </c>
      <c r="O108" s="71" t="s">
        <v>87</v>
      </c>
      <c r="P108" s="71" t="s">
        <v>87</v>
      </c>
    </row>
    <row r="109" spans="2:16" x14ac:dyDescent="0.2">
      <c r="B109">
        <f t="shared" si="11"/>
        <v>101</v>
      </c>
      <c r="C109" s="71" t="s">
        <v>78</v>
      </c>
      <c r="D109" s="247" t="str">
        <f t="shared" si="9"/>
        <v xml:space="preserve"> </v>
      </c>
      <c r="E109">
        <f t="shared" si="13"/>
        <v>0</v>
      </c>
      <c r="F109">
        <f t="shared" si="13"/>
        <v>0</v>
      </c>
      <c r="G109">
        <f t="shared" si="13"/>
        <v>0</v>
      </c>
      <c r="H109">
        <f t="shared" si="13"/>
        <v>0</v>
      </c>
      <c r="K109">
        <f t="shared" si="8"/>
        <v>105</v>
      </c>
      <c r="L109" s="71" t="s">
        <v>82</v>
      </c>
      <c r="M109" s="71" t="s">
        <v>82</v>
      </c>
      <c r="N109" s="71" t="s">
        <v>82</v>
      </c>
      <c r="O109" s="71" t="s">
        <v>82</v>
      </c>
      <c r="P109" s="71" t="s">
        <v>82</v>
      </c>
    </row>
    <row r="110" spans="2:16" x14ac:dyDescent="0.2">
      <c r="B110">
        <f t="shared" si="11"/>
        <v>102</v>
      </c>
      <c r="C110" s="71" t="s">
        <v>82</v>
      </c>
      <c r="D110" s="247" t="str">
        <f t="shared" si="9"/>
        <v xml:space="preserve"> </v>
      </c>
      <c r="E110">
        <f t="shared" si="13"/>
        <v>0</v>
      </c>
      <c r="F110">
        <f t="shared" si="13"/>
        <v>0</v>
      </c>
      <c r="G110">
        <f t="shared" si="13"/>
        <v>0</v>
      </c>
      <c r="H110">
        <f t="shared" si="13"/>
        <v>0</v>
      </c>
      <c r="K110">
        <f t="shared" si="8"/>
        <v>106</v>
      </c>
      <c r="L110" s="71" t="s">
        <v>78</v>
      </c>
      <c r="M110" s="71" t="s">
        <v>78</v>
      </c>
      <c r="N110" s="71" t="s">
        <v>78</v>
      </c>
      <c r="O110" s="71" t="s">
        <v>78</v>
      </c>
      <c r="P110" s="71" t="s">
        <v>78</v>
      </c>
    </row>
    <row r="111" spans="2:16" x14ac:dyDescent="0.2">
      <c r="B111">
        <f t="shared" si="11"/>
        <v>103</v>
      </c>
      <c r="C111" s="71" t="s">
        <v>82</v>
      </c>
      <c r="D111" s="247" t="str">
        <f t="shared" si="9"/>
        <v xml:space="preserve"> </v>
      </c>
      <c r="E111">
        <f t="shared" si="13"/>
        <v>0</v>
      </c>
      <c r="F111">
        <f t="shared" si="13"/>
        <v>0</v>
      </c>
      <c r="G111">
        <f t="shared" si="13"/>
        <v>0</v>
      </c>
      <c r="H111">
        <f t="shared" si="13"/>
        <v>0</v>
      </c>
      <c r="K111">
        <f t="shared" si="8"/>
        <v>107</v>
      </c>
      <c r="L111" s="71" t="s">
        <v>81</v>
      </c>
      <c r="M111" s="71" t="s">
        <v>81</v>
      </c>
      <c r="N111" s="71" t="s">
        <v>81</v>
      </c>
      <c r="O111" s="71" t="s">
        <v>81</v>
      </c>
      <c r="P111" s="71" t="s">
        <v>81</v>
      </c>
    </row>
    <row r="112" spans="2:16" x14ac:dyDescent="0.2">
      <c r="B112">
        <f t="shared" si="11"/>
        <v>104</v>
      </c>
      <c r="C112" s="71" t="s">
        <v>87</v>
      </c>
      <c r="D112" s="247" t="str">
        <f t="shared" si="9"/>
        <v>C1</v>
      </c>
      <c r="E112">
        <f t="shared" si="13"/>
        <v>1</v>
      </c>
      <c r="F112">
        <f t="shared" si="13"/>
        <v>0</v>
      </c>
      <c r="G112">
        <f t="shared" si="13"/>
        <v>0</v>
      </c>
      <c r="H112">
        <f t="shared" si="13"/>
        <v>0</v>
      </c>
      <c r="K112">
        <f t="shared" si="8"/>
        <v>108</v>
      </c>
      <c r="L112" s="71" t="s">
        <v>81</v>
      </c>
      <c r="M112" s="71" t="s">
        <v>81</v>
      </c>
      <c r="N112" s="71" t="s">
        <v>81</v>
      </c>
      <c r="O112" s="71" t="s">
        <v>81</v>
      </c>
      <c r="P112" s="71" t="s">
        <v>81</v>
      </c>
    </row>
    <row r="113" spans="2:16" x14ac:dyDescent="0.2">
      <c r="B113">
        <f t="shared" si="11"/>
        <v>105</v>
      </c>
      <c r="C113" s="71" t="s">
        <v>82</v>
      </c>
      <c r="D113" s="247" t="str">
        <f t="shared" si="9"/>
        <v xml:space="preserve"> </v>
      </c>
      <c r="E113">
        <f t="shared" si="13"/>
        <v>0</v>
      </c>
      <c r="F113">
        <f t="shared" si="13"/>
        <v>0</v>
      </c>
      <c r="G113">
        <f t="shared" si="13"/>
        <v>0</v>
      </c>
      <c r="H113">
        <f t="shared" si="13"/>
        <v>0</v>
      </c>
      <c r="K113">
        <f t="shared" si="8"/>
        <v>109</v>
      </c>
      <c r="L113" s="71" t="s">
        <v>81</v>
      </c>
      <c r="M113" s="71" t="s">
        <v>81</v>
      </c>
      <c r="N113" s="71" t="s">
        <v>81</v>
      </c>
      <c r="O113" s="71" t="s">
        <v>81</v>
      </c>
      <c r="P113" s="71" t="s">
        <v>81</v>
      </c>
    </row>
    <row r="114" spans="2:16" x14ac:dyDescent="0.2">
      <c r="B114">
        <f t="shared" si="11"/>
        <v>106</v>
      </c>
      <c r="C114" s="71" t="s">
        <v>403</v>
      </c>
      <c r="D114" s="247" t="str">
        <f t="shared" si="9"/>
        <v xml:space="preserve"> </v>
      </c>
      <c r="E114">
        <f t="shared" si="13"/>
        <v>0</v>
      </c>
      <c r="F114">
        <f t="shared" si="13"/>
        <v>0</v>
      </c>
      <c r="G114">
        <f t="shared" si="13"/>
        <v>0</v>
      </c>
      <c r="H114">
        <f t="shared" si="13"/>
        <v>0</v>
      </c>
      <c r="K114">
        <f t="shared" si="8"/>
        <v>110</v>
      </c>
      <c r="L114" s="71" t="s">
        <v>74</v>
      </c>
      <c r="M114" s="71" t="s">
        <v>74</v>
      </c>
      <c r="N114" s="71" t="s">
        <v>74</v>
      </c>
      <c r="O114" s="71" t="s">
        <v>74</v>
      </c>
      <c r="P114" s="71" t="s">
        <v>74</v>
      </c>
    </row>
    <row r="115" spans="2:16" x14ac:dyDescent="0.2">
      <c r="B115">
        <f t="shared" si="11"/>
        <v>107</v>
      </c>
      <c r="C115" s="71" t="s">
        <v>81</v>
      </c>
      <c r="D115" s="247" t="str">
        <f t="shared" si="9"/>
        <v xml:space="preserve"> </v>
      </c>
      <c r="E115">
        <f t="shared" si="13"/>
        <v>0</v>
      </c>
      <c r="F115">
        <f t="shared" si="13"/>
        <v>0</v>
      </c>
      <c r="G115">
        <f t="shared" si="13"/>
        <v>0</v>
      </c>
      <c r="H115">
        <f t="shared" si="13"/>
        <v>0</v>
      </c>
      <c r="K115">
        <f t="shared" si="8"/>
        <v>111</v>
      </c>
      <c r="L115" s="71" t="s">
        <v>74</v>
      </c>
      <c r="M115" s="71" t="s">
        <v>74</v>
      </c>
      <c r="N115" s="71" t="s">
        <v>74</v>
      </c>
      <c r="O115" s="71" t="s">
        <v>74</v>
      </c>
      <c r="P115" s="71" t="s">
        <v>74</v>
      </c>
    </row>
    <row r="116" spans="2:16" x14ac:dyDescent="0.2">
      <c r="B116">
        <f t="shared" si="11"/>
        <v>108</v>
      </c>
      <c r="C116" s="71" t="s">
        <v>81</v>
      </c>
      <c r="D116" s="247" t="str">
        <f t="shared" si="9"/>
        <v xml:space="preserve"> </v>
      </c>
      <c r="E116">
        <f t="shared" si="13"/>
        <v>0</v>
      </c>
      <c r="F116">
        <f t="shared" si="13"/>
        <v>0</v>
      </c>
      <c r="G116">
        <f t="shared" si="13"/>
        <v>0</v>
      </c>
      <c r="H116">
        <f t="shared" si="13"/>
        <v>0</v>
      </c>
      <c r="K116">
        <f t="shared" si="8"/>
        <v>112</v>
      </c>
      <c r="L116" s="71" t="s">
        <v>87</v>
      </c>
      <c r="M116" s="71" t="s">
        <v>87</v>
      </c>
      <c r="N116" s="71" t="s">
        <v>87</v>
      </c>
      <c r="O116" s="71" t="s">
        <v>87</v>
      </c>
      <c r="P116" s="71" t="s">
        <v>87</v>
      </c>
    </row>
    <row r="117" spans="2:16" x14ac:dyDescent="0.2">
      <c r="B117">
        <f t="shared" si="11"/>
        <v>109</v>
      </c>
      <c r="C117" s="71" t="s">
        <v>81</v>
      </c>
      <c r="D117" s="247" t="str">
        <f t="shared" si="9"/>
        <v xml:space="preserve"> </v>
      </c>
      <c r="E117">
        <f t="shared" si="13"/>
        <v>0</v>
      </c>
      <c r="F117">
        <f t="shared" si="13"/>
        <v>0</v>
      </c>
      <c r="G117">
        <f t="shared" si="13"/>
        <v>0</v>
      </c>
      <c r="H117">
        <f t="shared" si="13"/>
        <v>0</v>
      </c>
      <c r="K117">
        <f t="shared" si="8"/>
        <v>113</v>
      </c>
      <c r="L117" s="71" t="s">
        <v>78</v>
      </c>
      <c r="M117" s="71" t="s">
        <v>78</v>
      </c>
      <c r="N117" s="71" t="s">
        <v>78</v>
      </c>
      <c r="O117" s="71" t="s">
        <v>78</v>
      </c>
      <c r="P117" s="71" t="s">
        <v>78</v>
      </c>
    </row>
    <row r="118" spans="2:16" x14ac:dyDescent="0.2">
      <c r="B118">
        <f t="shared" si="11"/>
        <v>110</v>
      </c>
      <c r="C118" s="71" t="s">
        <v>74</v>
      </c>
      <c r="D118" s="247" t="str">
        <f t="shared" si="9"/>
        <v xml:space="preserve"> </v>
      </c>
      <c r="E118">
        <f t="shared" si="13"/>
        <v>0</v>
      </c>
      <c r="F118">
        <f t="shared" si="13"/>
        <v>0</v>
      </c>
      <c r="G118">
        <f t="shared" si="13"/>
        <v>0</v>
      </c>
      <c r="H118">
        <f t="shared" si="13"/>
        <v>0</v>
      </c>
      <c r="K118">
        <f t="shared" si="8"/>
        <v>114</v>
      </c>
      <c r="L118" s="71" t="s">
        <v>87</v>
      </c>
      <c r="M118" s="71" t="s">
        <v>87</v>
      </c>
      <c r="N118" s="71" t="s">
        <v>87</v>
      </c>
      <c r="O118" s="71" t="s">
        <v>87</v>
      </c>
      <c r="P118" s="71" t="s">
        <v>87</v>
      </c>
    </row>
    <row r="119" spans="2:16" x14ac:dyDescent="0.2">
      <c r="B119">
        <f t="shared" si="11"/>
        <v>111</v>
      </c>
      <c r="C119" s="71" t="s">
        <v>74</v>
      </c>
      <c r="D119" s="247" t="str">
        <f t="shared" si="9"/>
        <v xml:space="preserve"> </v>
      </c>
      <c r="E119">
        <f t="shared" si="13"/>
        <v>0</v>
      </c>
      <c r="F119">
        <f t="shared" si="13"/>
        <v>0</v>
      </c>
      <c r="G119">
        <f t="shared" si="13"/>
        <v>0</v>
      </c>
      <c r="H119">
        <f t="shared" si="13"/>
        <v>0</v>
      </c>
      <c r="K119">
        <f t="shared" si="8"/>
        <v>115</v>
      </c>
      <c r="L119" s="71" t="s">
        <v>78</v>
      </c>
      <c r="M119" s="71" t="s">
        <v>78</v>
      </c>
      <c r="N119" s="71" t="s">
        <v>78</v>
      </c>
      <c r="O119" s="71" t="s">
        <v>78</v>
      </c>
      <c r="P119" s="71" t="s">
        <v>78</v>
      </c>
    </row>
    <row r="120" spans="2:16" x14ac:dyDescent="0.2">
      <c r="B120">
        <f t="shared" si="11"/>
        <v>112</v>
      </c>
      <c r="C120" s="71" t="s">
        <v>87</v>
      </c>
      <c r="D120" s="247" t="str">
        <f t="shared" si="9"/>
        <v>C1</v>
      </c>
      <c r="E120">
        <f t="shared" si="13"/>
        <v>0</v>
      </c>
      <c r="F120">
        <f t="shared" si="13"/>
        <v>0</v>
      </c>
      <c r="G120">
        <f t="shared" si="13"/>
        <v>1</v>
      </c>
      <c r="H120">
        <f t="shared" si="13"/>
        <v>0</v>
      </c>
      <c r="K120">
        <f t="shared" si="8"/>
        <v>116</v>
      </c>
      <c r="L120" s="71" t="s">
        <v>80</v>
      </c>
      <c r="M120" s="71" t="s">
        <v>80</v>
      </c>
      <c r="N120" s="71" t="s">
        <v>80</v>
      </c>
      <c r="O120" s="71" t="s">
        <v>80</v>
      </c>
      <c r="P120" s="71" t="s">
        <v>80</v>
      </c>
    </row>
    <row r="121" spans="2:16" x14ac:dyDescent="0.2">
      <c r="B121">
        <f t="shared" si="11"/>
        <v>113</v>
      </c>
      <c r="C121" s="71" t="s">
        <v>78</v>
      </c>
      <c r="D121" s="247" t="str">
        <f t="shared" si="9"/>
        <v xml:space="preserve"> </v>
      </c>
      <c r="E121">
        <f t="shared" si="13"/>
        <v>0</v>
      </c>
      <c r="F121">
        <f t="shared" si="13"/>
        <v>0</v>
      </c>
      <c r="G121">
        <f t="shared" si="13"/>
        <v>0</v>
      </c>
      <c r="H121">
        <f t="shared" si="13"/>
        <v>0</v>
      </c>
      <c r="K121">
        <f t="shared" si="8"/>
        <v>117</v>
      </c>
      <c r="L121" s="71" t="s">
        <v>80</v>
      </c>
      <c r="M121" s="71" t="s">
        <v>80</v>
      </c>
      <c r="N121" s="71" t="s">
        <v>80</v>
      </c>
      <c r="O121" s="71" t="s">
        <v>80</v>
      </c>
      <c r="P121" s="71" t="s">
        <v>80</v>
      </c>
    </row>
    <row r="122" spans="2:16" x14ac:dyDescent="0.2">
      <c r="B122">
        <f t="shared" si="11"/>
        <v>114</v>
      </c>
      <c r="C122" s="71" t="s">
        <v>87</v>
      </c>
      <c r="D122" s="247" t="str">
        <f t="shared" si="9"/>
        <v>C1</v>
      </c>
      <c r="E122">
        <f t="shared" ref="E122:H131" si="14">IF(AND(EXACT(E$4,$D122),EXACT(E$5,$D123),EXACT(E$6,$D124)),1,0)</f>
        <v>1</v>
      </c>
      <c r="F122">
        <f t="shared" si="14"/>
        <v>0</v>
      </c>
      <c r="G122">
        <f t="shared" si="14"/>
        <v>0</v>
      </c>
      <c r="H122">
        <f t="shared" si="14"/>
        <v>0</v>
      </c>
      <c r="K122">
        <f t="shared" si="8"/>
        <v>118</v>
      </c>
      <c r="L122" s="71" t="s">
        <v>80</v>
      </c>
      <c r="M122" s="71" t="s">
        <v>80</v>
      </c>
      <c r="N122" s="71" t="s">
        <v>80</v>
      </c>
      <c r="O122" s="71" t="s">
        <v>80</v>
      </c>
      <c r="P122" s="71" t="s">
        <v>80</v>
      </c>
    </row>
    <row r="123" spans="2:16" x14ac:dyDescent="0.2">
      <c r="B123">
        <f t="shared" si="11"/>
        <v>115</v>
      </c>
      <c r="C123" s="71" t="s">
        <v>78</v>
      </c>
      <c r="D123" s="247" t="str">
        <f t="shared" si="9"/>
        <v xml:space="preserve"> </v>
      </c>
      <c r="E123">
        <f t="shared" si="14"/>
        <v>0</v>
      </c>
      <c r="F123">
        <f t="shared" si="14"/>
        <v>0</v>
      </c>
      <c r="G123">
        <f t="shared" si="14"/>
        <v>0</v>
      </c>
      <c r="H123">
        <f t="shared" si="14"/>
        <v>0</v>
      </c>
      <c r="K123">
        <f t="shared" si="8"/>
        <v>119</v>
      </c>
      <c r="L123" s="71" t="s">
        <v>82</v>
      </c>
      <c r="M123" s="71" t="s">
        <v>82</v>
      </c>
      <c r="N123" s="71" t="s">
        <v>82</v>
      </c>
      <c r="O123" s="71" t="s">
        <v>82</v>
      </c>
      <c r="P123" s="71" t="s">
        <v>82</v>
      </c>
    </row>
    <row r="124" spans="2:16" x14ac:dyDescent="0.2">
      <c r="B124">
        <f t="shared" si="11"/>
        <v>116</v>
      </c>
      <c r="C124" s="71" t="s">
        <v>80</v>
      </c>
      <c r="D124" s="247" t="str">
        <f t="shared" si="9"/>
        <v xml:space="preserve"> </v>
      </c>
      <c r="E124">
        <f t="shared" si="14"/>
        <v>0</v>
      </c>
      <c r="F124">
        <f t="shared" si="14"/>
        <v>0</v>
      </c>
      <c r="G124">
        <f t="shared" si="14"/>
        <v>0</v>
      </c>
      <c r="H124">
        <f t="shared" si="14"/>
        <v>0</v>
      </c>
      <c r="K124">
        <f t="shared" si="8"/>
        <v>120</v>
      </c>
      <c r="L124" s="71" t="s">
        <v>87</v>
      </c>
      <c r="M124" s="71" t="s">
        <v>87</v>
      </c>
      <c r="N124" s="71" t="s">
        <v>87</v>
      </c>
      <c r="O124" s="71" t="s">
        <v>87</v>
      </c>
      <c r="P124" s="71" t="s">
        <v>87</v>
      </c>
    </row>
    <row r="125" spans="2:16" x14ac:dyDescent="0.2">
      <c r="B125">
        <f t="shared" si="11"/>
        <v>117</v>
      </c>
      <c r="C125" s="71" t="s">
        <v>80</v>
      </c>
      <c r="D125" s="247" t="str">
        <f t="shared" si="9"/>
        <v xml:space="preserve"> </v>
      </c>
      <c r="E125">
        <f t="shared" si="14"/>
        <v>0</v>
      </c>
      <c r="F125">
        <f t="shared" si="14"/>
        <v>0</v>
      </c>
      <c r="G125">
        <f t="shared" si="14"/>
        <v>0</v>
      </c>
      <c r="H125">
        <f t="shared" si="14"/>
        <v>0</v>
      </c>
      <c r="K125">
        <f t="shared" si="8"/>
        <v>121</v>
      </c>
      <c r="L125" s="71" t="s">
        <v>78</v>
      </c>
      <c r="M125" s="71" t="s">
        <v>78</v>
      </c>
      <c r="N125" s="71" t="s">
        <v>78</v>
      </c>
      <c r="O125" s="71" t="s">
        <v>78</v>
      </c>
      <c r="P125" s="71" t="s">
        <v>78</v>
      </c>
    </row>
    <row r="126" spans="2:16" x14ac:dyDescent="0.2">
      <c r="B126">
        <f t="shared" si="11"/>
        <v>118</v>
      </c>
      <c r="C126" s="71" t="s">
        <v>80</v>
      </c>
      <c r="D126" s="247" t="str">
        <f t="shared" si="9"/>
        <v xml:space="preserve"> </v>
      </c>
      <c r="E126">
        <f t="shared" si="14"/>
        <v>0</v>
      </c>
      <c r="F126">
        <f t="shared" si="14"/>
        <v>0</v>
      </c>
      <c r="G126">
        <f t="shared" si="14"/>
        <v>0</v>
      </c>
      <c r="H126">
        <f t="shared" si="14"/>
        <v>0</v>
      </c>
      <c r="K126">
        <f t="shared" si="8"/>
        <v>122</v>
      </c>
      <c r="L126" s="71" t="s">
        <v>78</v>
      </c>
      <c r="M126" s="71" t="s">
        <v>78</v>
      </c>
      <c r="N126" s="71" t="s">
        <v>78</v>
      </c>
      <c r="O126" s="71" t="s">
        <v>78</v>
      </c>
      <c r="P126" s="71" t="s">
        <v>78</v>
      </c>
    </row>
    <row r="127" spans="2:16" x14ac:dyDescent="0.2">
      <c r="B127">
        <f t="shared" si="11"/>
        <v>119</v>
      </c>
      <c r="C127" s="71" t="s">
        <v>82</v>
      </c>
      <c r="D127" s="247" t="str">
        <f t="shared" si="9"/>
        <v xml:space="preserve"> </v>
      </c>
      <c r="E127">
        <f t="shared" si="14"/>
        <v>0</v>
      </c>
      <c r="F127">
        <f t="shared" si="14"/>
        <v>0</v>
      </c>
      <c r="G127">
        <f t="shared" si="14"/>
        <v>0</v>
      </c>
      <c r="H127">
        <f t="shared" si="14"/>
        <v>0</v>
      </c>
      <c r="K127">
        <f t="shared" si="8"/>
        <v>123</v>
      </c>
      <c r="L127" s="71" t="s">
        <v>78</v>
      </c>
      <c r="M127" s="71" t="s">
        <v>78</v>
      </c>
      <c r="N127" s="71" t="s">
        <v>78</v>
      </c>
      <c r="O127" s="71" t="s">
        <v>78</v>
      </c>
      <c r="P127" s="71" t="s">
        <v>78</v>
      </c>
    </row>
    <row r="128" spans="2:16" x14ac:dyDescent="0.2">
      <c r="B128">
        <f t="shared" si="11"/>
        <v>120</v>
      </c>
      <c r="C128" s="71" t="s">
        <v>87</v>
      </c>
      <c r="D128" s="247" t="str">
        <f t="shared" si="9"/>
        <v>C1</v>
      </c>
      <c r="E128">
        <f t="shared" si="14"/>
        <v>1</v>
      </c>
      <c r="F128">
        <f t="shared" si="14"/>
        <v>0</v>
      </c>
      <c r="G128">
        <f t="shared" si="14"/>
        <v>0</v>
      </c>
      <c r="H128">
        <f t="shared" si="14"/>
        <v>0</v>
      </c>
      <c r="L128" s="247"/>
      <c r="M128" s="247"/>
      <c r="N128" s="247"/>
      <c r="O128" s="247"/>
      <c r="P128" s="247"/>
    </row>
    <row r="129" spans="2:16" x14ac:dyDescent="0.2">
      <c r="B129">
        <f t="shared" si="11"/>
        <v>121</v>
      </c>
      <c r="C129" s="71" t="s">
        <v>78</v>
      </c>
      <c r="D129" s="247" t="str">
        <f t="shared" si="9"/>
        <v xml:space="preserve"> </v>
      </c>
      <c r="E129">
        <f t="shared" si="14"/>
        <v>0</v>
      </c>
      <c r="F129">
        <f t="shared" si="14"/>
        <v>0</v>
      </c>
      <c r="G129">
        <f t="shared" si="14"/>
        <v>0</v>
      </c>
      <c r="H129">
        <f t="shared" si="14"/>
        <v>0</v>
      </c>
      <c r="L129" s="247"/>
      <c r="M129" s="247"/>
      <c r="N129" s="247"/>
      <c r="O129" s="247"/>
      <c r="P129" s="247"/>
    </row>
    <row r="130" spans="2:16" x14ac:dyDescent="0.2">
      <c r="B130">
        <f t="shared" si="11"/>
        <v>122</v>
      </c>
      <c r="C130" s="71" t="s">
        <v>78</v>
      </c>
      <c r="D130" s="247" t="str">
        <f t="shared" si="9"/>
        <v xml:space="preserve"> </v>
      </c>
      <c r="E130">
        <f t="shared" si="14"/>
        <v>0</v>
      </c>
      <c r="F130">
        <f t="shared" si="14"/>
        <v>0</v>
      </c>
      <c r="G130">
        <f t="shared" si="14"/>
        <v>0</v>
      </c>
      <c r="H130">
        <f t="shared" si="14"/>
        <v>0</v>
      </c>
      <c r="L130" s="247"/>
      <c r="M130" s="247"/>
      <c r="N130" s="247"/>
      <c r="O130" s="247"/>
      <c r="P130" s="247"/>
    </row>
    <row r="131" spans="2:16" x14ac:dyDescent="0.2">
      <c r="B131">
        <f t="shared" si="11"/>
        <v>123</v>
      </c>
      <c r="C131" s="71" t="s">
        <v>403</v>
      </c>
      <c r="D131" s="247" t="str">
        <f t="shared" si="9"/>
        <v xml:space="preserve"> </v>
      </c>
      <c r="E131">
        <f t="shared" si="14"/>
        <v>0</v>
      </c>
      <c r="F131">
        <f t="shared" si="14"/>
        <v>0</v>
      </c>
      <c r="G131">
        <f t="shared" si="14"/>
        <v>0</v>
      </c>
      <c r="H131">
        <f t="shared" si="14"/>
        <v>0</v>
      </c>
      <c r="L131" s="247"/>
      <c r="M131" s="247"/>
      <c r="N131" s="247"/>
      <c r="O131" s="247"/>
      <c r="P131" s="247"/>
    </row>
    <row r="132" spans="2:16" x14ac:dyDescent="0.2">
      <c r="C132" s="247"/>
      <c r="D132" s="247"/>
      <c r="L132" s="247"/>
      <c r="M132" s="247"/>
      <c r="N132" s="247"/>
      <c r="O132" s="247"/>
      <c r="P132" s="247"/>
    </row>
    <row r="133" spans="2:16" x14ac:dyDescent="0.2">
      <c r="C133" s="247"/>
      <c r="D133" s="247"/>
      <c r="L133" s="247"/>
      <c r="M133" s="247"/>
      <c r="N133" s="247"/>
      <c r="O133" s="247"/>
      <c r="P133" s="247"/>
    </row>
    <row r="134" spans="2:16" x14ac:dyDescent="0.2">
      <c r="C134" s="247"/>
      <c r="D134" s="247"/>
      <c r="L134" s="247"/>
      <c r="M134" s="247"/>
      <c r="N134" s="247"/>
      <c r="O134" s="247"/>
      <c r="P134" s="247"/>
    </row>
    <row r="135" spans="2:16" x14ac:dyDescent="0.2">
      <c r="C135" s="247"/>
      <c r="D135" s="247"/>
      <c r="L135" s="247"/>
      <c r="M135" s="247"/>
      <c r="N135" s="247"/>
      <c r="O135" s="247"/>
      <c r="P135" s="247"/>
    </row>
    <row r="136" spans="2:16" x14ac:dyDescent="0.2">
      <c r="C136" s="247"/>
      <c r="D136" s="247"/>
      <c r="L136" s="247"/>
      <c r="M136" s="247"/>
      <c r="N136" s="247"/>
      <c r="O136" s="247"/>
      <c r="P136" s="247"/>
    </row>
    <row r="137" spans="2:16" x14ac:dyDescent="0.2">
      <c r="C137" s="247"/>
      <c r="D137" s="247"/>
      <c r="L137" s="247"/>
    </row>
    <row r="138" spans="2:16" x14ac:dyDescent="0.2">
      <c r="C138" s="247"/>
      <c r="D138" s="247"/>
      <c r="L138" s="247"/>
    </row>
  </sheetData>
  <conditionalFormatting sqref="C9:C131">
    <cfRule type="cellIs" dxfId="45" priority="41" operator="equal">
      <formula>"W1"</formula>
    </cfRule>
    <cfRule type="cellIs" dxfId="44" priority="43" operator="equal">
      <formula>"S2"</formula>
    </cfRule>
    <cfRule type="cellIs" dxfId="43" priority="44" operator="equal">
      <formula>"S1"</formula>
    </cfRule>
    <cfRule type="cellIs" dxfId="42" priority="45" operator="equal">
      <formula>"XX"</formula>
    </cfRule>
  </conditionalFormatting>
  <conditionalFormatting sqref="L20:L100 L102:L109 L111:L127 L5:L18">
    <cfRule type="cellIs" dxfId="41" priority="36" operator="equal">
      <formula>"W1"</formula>
    </cfRule>
    <cfRule type="cellIs" dxfId="40" priority="38" operator="equal">
      <formula>"S2"</formula>
    </cfRule>
    <cfRule type="cellIs" dxfId="39" priority="39" operator="equal">
      <formula>"S1"</formula>
    </cfRule>
    <cfRule type="cellIs" dxfId="38" priority="40" operator="equal">
      <formula>"XX"</formula>
    </cfRule>
  </conditionalFormatting>
  <conditionalFormatting sqref="M20:P100 M102:P109 M111:P127 M5:P18">
    <cfRule type="cellIs" dxfId="37" priority="31" operator="equal">
      <formula>"W1"</formula>
    </cfRule>
    <cfRule type="cellIs" dxfId="36" priority="33" operator="equal">
      <formula>"S2"</formula>
    </cfRule>
    <cfRule type="cellIs" dxfId="35" priority="34" operator="equal">
      <formula>"S1"</formula>
    </cfRule>
    <cfRule type="cellIs" dxfId="34" priority="35" operator="equal">
      <formula>"XX"</formula>
    </cfRule>
  </conditionalFormatting>
  <conditionalFormatting sqref="L19">
    <cfRule type="cellIs" dxfId="33" priority="26" operator="equal">
      <formula>"W1"</formula>
    </cfRule>
    <cfRule type="cellIs" dxfId="32" priority="28" operator="equal">
      <formula>"S2"</formula>
    </cfRule>
    <cfRule type="cellIs" dxfId="31" priority="29" operator="equal">
      <formula>"S1"</formula>
    </cfRule>
    <cfRule type="cellIs" dxfId="30" priority="30" operator="equal">
      <formula>"XX"</formula>
    </cfRule>
  </conditionalFormatting>
  <conditionalFormatting sqref="M19:P19">
    <cfRule type="cellIs" dxfId="29" priority="21" operator="equal">
      <formula>"W1"</formula>
    </cfRule>
    <cfRule type="cellIs" dxfId="28" priority="23" operator="equal">
      <formula>"S2"</formula>
    </cfRule>
    <cfRule type="cellIs" dxfId="27" priority="24" operator="equal">
      <formula>"S1"</formula>
    </cfRule>
    <cfRule type="cellIs" dxfId="26" priority="25" operator="equal">
      <formula>"XX"</formula>
    </cfRule>
  </conditionalFormatting>
  <conditionalFormatting sqref="L101">
    <cfRule type="cellIs" dxfId="25" priority="16" operator="equal">
      <formula>"W1"</formula>
    </cfRule>
    <cfRule type="cellIs" dxfId="24" priority="18" operator="equal">
      <formula>"S2"</formula>
    </cfRule>
    <cfRule type="cellIs" dxfId="23" priority="19" operator="equal">
      <formula>"S1"</formula>
    </cfRule>
    <cfRule type="cellIs" dxfId="22" priority="20" operator="equal">
      <formula>"XX"</formula>
    </cfRule>
  </conditionalFormatting>
  <conditionalFormatting sqref="M101:P101">
    <cfRule type="cellIs" dxfId="21" priority="11" operator="equal">
      <formula>"W1"</formula>
    </cfRule>
    <cfRule type="cellIs" dxfId="20" priority="13" operator="equal">
      <formula>"S2"</formula>
    </cfRule>
    <cfRule type="cellIs" dxfId="19" priority="14" operator="equal">
      <formula>"S1"</formula>
    </cfRule>
    <cfRule type="cellIs" dxfId="18" priority="15" operator="equal">
      <formula>"XX"</formula>
    </cfRule>
  </conditionalFormatting>
  <conditionalFormatting sqref="L110">
    <cfRule type="cellIs" dxfId="17" priority="6" operator="equal">
      <formula>"W1"</formula>
    </cfRule>
    <cfRule type="cellIs" dxfId="16" priority="8" operator="equal">
      <formula>"S2"</formula>
    </cfRule>
    <cfRule type="cellIs" dxfId="15" priority="9" operator="equal">
      <formula>"S1"</formula>
    </cfRule>
    <cfRule type="cellIs" dxfId="14" priority="10" operator="equal">
      <formula>"XX"</formula>
    </cfRule>
  </conditionalFormatting>
  <conditionalFormatting sqref="M110:P110">
    <cfRule type="cellIs" dxfId="13" priority="1" operator="equal">
      <formula>"W1"</formula>
    </cfRule>
    <cfRule type="cellIs" dxfId="12" priority="3" operator="equal">
      <formula>"S2"</formula>
    </cfRule>
    <cfRule type="cellIs" dxfId="11" priority="4" operator="equal">
      <formula>"S1"</formula>
    </cfRule>
    <cfRule type="cellIs" dxfId="10" priority="5" operator="equal">
      <formula>"XX"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2" operator="containsText" id="{678EA326-C03D-4D7C-8EF4-6AAB9A9A221E}">
            <xm:f>NOT(ISERROR(SEARCH("C",C9)))</xm:f>
            <xm:f>"C"</xm:f>
            <x14:dxf>
              <fill>
                <patternFill>
                  <bgColor rgb="FFFFFF00"/>
                </patternFill>
              </fill>
            </x14:dxf>
          </x14:cfRule>
          <xm:sqref>C9:C131</xm:sqref>
        </x14:conditionalFormatting>
        <x14:conditionalFormatting xmlns:xm="http://schemas.microsoft.com/office/excel/2006/main">
          <x14:cfRule type="containsText" priority="37" operator="containsText" id="{F98323A5-D000-4A26-9C9B-6F1EF725B42A}">
            <xm:f>NOT(ISERROR(SEARCH("C",L5)))</xm:f>
            <xm:f>"C"</xm:f>
            <x14:dxf>
              <fill>
                <patternFill>
                  <bgColor rgb="FFFFFF00"/>
                </patternFill>
              </fill>
            </x14:dxf>
          </x14:cfRule>
          <xm:sqref>L20:L100 L102:L109 L111:L127 L5:L18</xm:sqref>
        </x14:conditionalFormatting>
        <x14:conditionalFormatting xmlns:xm="http://schemas.microsoft.com/office/excel/2006/main">
          <x14:cfRule type="containsText" priority="32" operator="containsText" id="{03F42411-1625-411E-A39B-1C541110E734}">
            <xm:f>NOT(ISERROR(SEARCH("C",M5)))</xm:f>
            <xm:f>"C"</xm:f>
            <x14:dxf>
              <fill>
                <patternFill>
                  <bgColor rgb="FFFFFF00"/>
                </patternFill>
              </fill>
            </x14:dxf>
          </x14:cfRule>
          <xm:sqref>M20:P100 M102:P109 M111:P127 M5:P18</xm:sqref>
        </x14:conditionalFormatting>
        <x14:conditionalFormatting xmlns:xm="http://schemas.microsoft.com/office/excel/2006/main">
          <x14:cfRule type="containsText" priority="27" operator="containsText" id="{E7655C9A-35FF-9848-B4AB-EB91D4BA4336}">
            <xm:f>NOT(ISERROR(SEARCH("C",L19)))</xm:f>
            <xm:f>"C"</xm:f>
            <x14:dxf>
              <fill>
                <patternFill>
                  <bgColor rgb="FFFFFF00"/>
                </patternFill>
              </fill>
            </x14:dxf>
          </x14:cfRule>
          <xm:sqref>L19</xm:sqref>
        </x14:conditionalFormatting>
        <x14:conditionalFormatting xmlns:xm="http://schemas.microsoft.com/office/excel/2006/main">
          <x14:cfRule type="containsText" priority="22" operator="containsText" id="{B33D0CDD-0544-DE4E-A941-9D6C93535CD1}">
            <xm:f>NOT(ISERROR(SEARCH("C",M19)))</xm:f>
            <xm:f>"C"</xm:f>
            <x14:dxf>
              <fill>
                <patternFill>
                  <bgColor rgb="FFFFFF00"/>
                </patternFill>
              </fill>
            </x14:dxf>
          </x14:cfRule>
          <xm:sqref>M19:P19</xm:sqref>
        </x14:conditionalFormatting>
        <x14:conditionalFormatting xmlns:xm="http://schemas.microsoft.com/office/excel/2006/main">
          <x14:cfRule type="containsText" priority="17" operator="containsText" id="{86F6A856-779F-9542-8C0C-82C925DAF0E7}">
            <xm:f>NOT(ISERROR(SEARCH("C",L101)))</xm:f>
            <xm:f>"C"</xm:f>
            <x14:dxf>
              <fill>
                <patternFill>
                  <bgColor rgb="FFFFFF00"/>
                </patternFill>
              </fill>
            </x14:dxf>
          </x14:cfRule>
          <xm:sqref>L101</xm:sqref>
        </x14:conditionalFormatting>
        <x14:conditionalFormatting xmlns:xm="http://schemas.microsoft.com/office/excel/2006/main">
          <x14:cfRule type="containsText" priority="12" operator="containsText" id="{EA67F0B4-535F-F64F-A82E-EF0D14B1B0C4}">
            <xm:f>NOT(ISERROR(SEARCH("C",M101)))</xm:f>
            <xm:f>"C"</xm:f>
            <x14:dxf>
              <fill>
                <patternFill>
                  <bgColor rgb="FFFFFF00"/>
                </patternFill>
              </fill>
            </x14:dxf>
          </x14:cfRule>
          <xm:sqref>M101:P101</xm:sqref>
        </x14:conditionalFormatting>
        <x14:conditionalFormatting xmlns:xm="http://schemas.microsoft.com/office/excel/2006/main">
          <x14:cfRule type="containsText" priority="7" operator="containsText" id="{94DBB6E6-D7C1-C343-8488-E295A838300B}">
            <xm:f>NOT(ISERROR(SEARCH("C",L110)))</xm:f>
            <xm:f>"C"</xm:f>
            <x14:dxf>
              <fill>
                <patternFill>
                  <bgColor rgb="FFFFFF00"/>
                </patternFill>
              </fill>
            </x14:dxf>
          </x14:cfRule>
          <xm:sqref>L110</xm:sqref>
        </x14:conditionalFormatting>
        <x14:conditionalFormatting xmlns:xm="http://schemas.microsoft.com/office/excel/2006/main">
          <x14:cfRule type="containsText" priority="2" operator="containsText" id="{2CF5E043-6092-C748-BB5F-1D9F50724E54}">
            <xm:f>NOT(ISERROR(SEARCH("C",M110)))</xm:f>
            <xm:f>"C"</xm:f>
            <x14:dxf>
              <fill>
                <patternFill>
                  <bgColor rgb="FFFFFF00"/>
                </patternFill>
              </fill>
            </x14:dxf>
          </x14:cfRule>
          <xm:sqref>M110:P110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>
    <tabColor theme="5"/>
  </sheetPr>
  <dimension ref="B2:T44"/>
  <sheetViews>
    <sheetView workbookViewId="0">
      <selection activeCell="X47" sqref="X47"/>
    </sheetView>
  </sheetViews>
  <sheetFormatPr baseColWidth="10" defaultColWidth="8.83203125" defaultRowHeight="15" x14ac:dyDescent="0.2"/>
  <cols>
    <col min="1" max="1" width="3" customWidth="1"/>
    <col min="2" max="2" width="8.5" customWidth="1"/>
    <col min="3" max="3" width="6.33203125" customWidth="1"/>
    <col min="4" max="4" width="8.83203125" customWidth="1"/>
    <col min="5" max="7" width="7.83203125" customWidth="1"/>
    <col min="9" max="9" width="5" customWidth="1"/>
    <col min="10" max="14" width="6" customWidth="1"/>
    <col min="16" max="20" width="6" customWidth="1"/>
  </cols>
  <sheetData>
    <row r="2" spans="2:20" x14ac:dyDescent="0.2">
      <c r="B2" s="26" t="s">
        <v>404</v>
      </c>
    </row>
    <row r="3" spans="2:20" x14ac:dyDescent="0.2">
      <c r="J3" s="26"/>
      <c r="P3" s="135"/>
      <c r="R3" t="s">
        <v>405</v>
      </c>
    </row>
    <row r="4" spans="2:20" x14ac:dyDescent="0.2">
      <c r="C4" s="289" t="s">
        <v>406</v>
      </c>
      <c r="D4" s="290" t="s">
        <v>407</v>
      </c>
      <c r="E4" s="290"/>
      <c r="F4" s="290" t="s">
        <v>79</v>
      </c>
      <c r="G4" s="290"/>
      <c r="I4" s="121" t="s">
        <v>408</v>
      </c>
      <c r="J4" s="26"/>
      <c r="M4" t="s">
        <v>409</v>
      </c>
      <c r="N4">
        <v>3</v>
      </c>
    </row>
    <row r="5" spans="2:20" x14ac:dyDescent="0.2">
      <c r="C5" s="289"/>
      <c r="D5" s="246" t="s">
        <v>410</v>
      </c>
      <c r="E5" s="246" t="s">
        <v>411</v>
      </c>
      <c r="F5" s="246" t="s">
        <v>410</v>
      </c>
      <c r="G5" s="246" t="s">
        <v>411</v>
      </c>
      <c r="J5" s="1"/>
      <c r="K5" s="1"/>
      <c r="L5" s="1" t="s">
        <v>139</v>
      </c>
      <c r="M5" s="1"/>
      <c r="N5" s="1"/>
      <c r="P5" s="136" t="s">
        <v>412</v>
      </c>
      <c r="R5" t="s">
        <v>413</v>
      </c>
    </row>
    <row r="6" spans="2:20" x14ac:dyDescent="0.2">
      <c r="B6" s="2" t="s">
        <v>408</v>
      </c>
      <c r="C6" s="2">
        <f>3</f>
        <v>3</v>
      </c>
      <c r="D6" s="2">
        <v>3</v>
      </c>
      <c r="E6" s="2">
        <v>1</v>
      </c>
      <c r="F6" s="2">
        <f>D6</f>
        <v>3</v>
      </c>
      <c r="G6" s="2">
        <v>1</v>
      </c>
      <c r="J6" s="1" t="s">
        <v>414</v>
      </c>
      <c r="K6" s="1"/>
      <c r="L6" s="1"/>
      <c r="M6" s="1"/>
      <c r="N6" s="1" t="s">
        <v>191</v>
      </c>
    </row>
    <row r="7" spans="2:20" x14ac:dyDescent="0.2">
      <c r="B7" s="2" t="s">
        <v>415</v>
      </c>
      <c r="C7" s="2">
        <f t="shared" ref="C7:C13" si="0">IF(SUM(D7:E7),3,C6-1)</f>
        <v>3</v>
      </c>
      <c r="D7" s="2">
        <v>8</v>
      </c>
      <c r="E7" s="2">
        <v>0</v>
      </c>
      <c r="F7" s="2">
        <f t="shared" ref="F7:G13" si="1">F6+D7</f>
        <v>11</v>
      </c>
      <c r="G7" s="2">
        <f t="shared" si="1"/>
        <v>1</v>
      </c>
      <c r="J7" s="1"/>
      <c r="K7" s="1"/>
      <c r="L7" s="1"/>
      <c r="M7" s="1" t="s">
        <v>414</v>
      </c>
      <c r="N7" s="1"/>
      <c r="P7" s="109"/>
      <c r="R7" t="s">
        <v>416</v>
      </c>
    </row>
    <row r="8" spans="2:20" x14ac:dyDescent="0.2">
      <c r="B8" s="2" t="s">
        <v>417</v>
      </c>
      <c r="C8" s="2">
        <f t="shared" si="0"/>
        <v>2</v>
      </c>
      <c r="D8" s="2">
        <v>0</v>
      </c>
      <c r="E8" s="2">
        <v>0</v>
      </c>
      <c r="F8" s="2">
        <f t="shared" si="1"/>
        <v>11</v>
      </c>
      <c r="G8" s="2">
        <f t="shared" si="1"/>
        <v>1</v>
      </c>
      <c r="J8" s="247"/>
      <c r="K8" s="247"/>
      <c r="L8" s="247"/>
      <c r="M8" s="247"/>
      <c r="N8" s="247"/>
    </row>
    <row r="9" spans="2:20" x14ac:dyDescent="0.2">
      <c r="B9" s="2" t="s">
        <v>418</v>
      </c>
      <c r="C9" s="2">
        <f t="shared" si="0"/>
        <v>1</v>
      </c>
      <c r="D9" s="2">
        <v>0</v>
      </c>
      <c r="E9" s="2">
        <v>0</v>
      </c>
      <c r="F9" s="2">
        <f t="shared" si="1"/>
        <v>11</v>
      </c>
      <c r="G9" s="2">
        <f t="shared" si="1"/>
        <v>1</v>
      </c>
      <c r="K9" s="247"/>
      <c r="L9" s="247"/>
      <c r="M9" s="247"/>
      <c r="N9" s="247"/>
    </row>
    <row r="10" spans="2:20" x14ac:dyDescent="0.2">
      <c r="B10" s="2" t="s">
        <v>419</v>
      </c>
      <c r="C10" s="2">
        <f t="shared" si="0"/>
        <v>3</v>
      </c>
      <c r="D10" s="2">
        <v>4</v>
      </c>
      <c r="E10" s="2">
        <v>1</v>
      </c>
      <c r="F10" s="2">
        <f t="shared" si="1"/>
        <v>15</v>
      </c>
      <c r="G10" s="2">
        <f t="shared" si="1"/>
        <v>2</v>
      </c>
      <c r="J10" s="291" t="s">
        <v>407</v>
      </c>
      <c r="K10" s="291"/>
      <c r="L10" s="291"/>
      <c r="M10" s="291"/>
      <c r="N10" s="291"/>
      <c r="P10" s="291" t="s">
        <v>420</v>
      </c>
      <c r="Q10" s="291"/>
      <c r="R10" s="291"/>
      <c r="S10" s="291"/>
      <c r="T10" s="291"/>
    </row>
    <row r="11" spans="2:20" ht="15" customHeight="1" x14ac:dyDescent="0.2">
      <c r="B11" s="2" t="s">
        <v>421</v>
      </c>
      <c r="C11" s="2">
        <f t="shared" si="0"/>
        <v>2</v>
      </c>
      <c r="D11" s="2">
        <v>0</v>
      </c>
      <c r="E11" s="2">
        <v>0</v>
      </c>
      <c r="F11" s="2">
        <f t="shared" si="1"/>
        <v>15</v>
      </c>
      <c r="G11" s="2">
        <f t="shared" si="1"/>
        <v>2</v>
      </c>
      <c r="I11" s="137" t="s">
        <v>407</v>
      </c>
      <c r="J11" s="27">
        <v>1</v>
      </c>
      <c r="M11" s="137" t="s">
        <v>406</v>
      </c>
      <c r="N11" s="27">
        <v>2</v>
      </c>
      <c r="P11" s="26"/>
      <c r="S11" s="137" t="s">
        <v>406</v>
      </c>
      <c r="T11" s="27">
        <v>3</v>
      </c>
    </row>
    <row r="12" spans="2:20" x14ac:dyDescent="0.2">
      <c r="B12" s="2" t="s">
        <v>422</v>
      </c>
      <c r="C12" s="2">
        <f t="shared" si="0"/>
        <v>1</v>
      </c>
      <c r="D12" s="2">
        <v>0</v>
      </c>
      <c r="E12" s="2">
        <v>0</v>
      </c>
      <c r="F12" s="2">
        <f t="shared" si="1"/>
        <v>15</v>
      </c>
      <c r="G12" s="2">
        <f t="shared" si="1"/>
        <v>2</v>
      </c>
      <c r="J12" s="136" t="s">
        <v>412</v>
      </c>
      <c r="K12" s="136" t="s">
        <v>412</v>
      </c>
      <c r="L12" s="135" t="s">
        <v>139</v>
      </c>
      <c r="M12" s="136" t="s">
        <v>412</v>
      </c>
      <c r="N12" s="136" t="s">
        <v>412</v>
      </c>
      <c r="P12" s="1"/>
      <c r="Q12" s="109" t="s">
        <v>217</v>
      </c>
      <c r="R12" s="135" t="s">
        <v>139</v>
      </c>
      <c r="S12" s="1"/>
      <c r="T12" s="1"/>
    </row>
    <row r="13" spans="2:20" x14ac:dyDescent="0.2">
      <c r="B13" s="2" t="s">
        <v>423</v>
      </c>
      <c r="C13" s="2">
        <f t="shared" si="0"/>
        <v>0</v>
      </c>
      <c r="D13" s="2">
        <v>0</v>
      </c>
      <c r="E13" s="2">
        <v>0</v>
      </c>
      <c r="F13" s="2">
        <f t="shared" si="1"/>
        <v>15</v>
      </c>
      <c r="G13" s="2">
        <f t="shared" si="1"/>
        <v>2</v>
      </c>
      <c r="J13" s="135" t="s">
        <v>414</v>
      </c>
      <c r="K13" s="136" t="s">
        <v>412</v>
      </c>
      <c r="L13" s="136" t="s">
        <v>412</v>
      </c>
      <c r="M13" s="136" t="s">
        <v>412</v>
      </c>
      <c r="N13" s="135" t="s">
        <v>191</v>
      </c>
      <c r="P13" s="135" t="s">
        <v>414</v>
      </c>
      <c r="Q13" s="1"/>
      <c r="R13" s="1"/>
      <c r="S13" s="109" t="s">
        <v>139</v>
      </c>
      <c r="T13" s="135" t="s">
        <v>191</v>
      </c>
    </row>
    <row r="14" spans="2:20" x14ac:dyDescent="0.2">
      <c r="J14" s="136" t="s">
        <v>412</v>
      </c>
      <c r="K14" s="136" t="s">
        <v>412</v>
      </c>
      <c r="L14" s="136" t="s">
        <v>412</v>
      </c>
      <c r="M14" s="135" t="s">
        <v>414</v>
      </c>
      <c r="N14" s="136" t="s">
        <v>412</v>
      </c>
      <c r="P14" s="1"/>
      <c r="Q14" s="1"/>
      <c r="R14" s="1"/>
      <c r="S14" s="135" t="s">
        <v>414</v>
      </c>
      <c r="T14" s="1"/>
    </row>
    <row r="15" spans="2:20" x14ac:dyDescent="0.2">
      <c r="C15" t="s">
        <v>424</v>
      </c>
    </row>
    <row r="16" spans="2:20" x14ac:dyDescent="0.2">
      <c r="D16" t="s">
        <v>410</v>
      </c>
      <c r="E16">
        <v>15</v>
      </c>
      <c r="F16" t="s">
        <v>425</v>
      </c>
      <c r="I16" s="137" t="s">
        <v>407</v>
      </c>
      <c r="J16" s="27">
        <f>J11+1</f>
        <v>2</v>
      </c>
      <c r="M16" s="137" t="s">
        <v>406</v>
      </c>
      <c r="N16" s="27">
        <v>2</v>
      </c>
      <c r="S16" s="137" t="s">
        <v>406</v>
      </c>
      <c r="T16" s="27">
        <f>N16</f>
        <v>2</v>
      </c>
    </row>
    <row r="17" spans="4:20" x14ac:dyDescent="0.2">
      <c r="D17" t="s">
        <v>426</v>
      </c>
      <c r="E17" s="73">
        <v>20</v>
      </c>
      <c r="F17" s="73" t="s">
        <v>425</v>
      </c>
      <c r="J17" s="136" t="s">
        <v>412</v>
      </c>
      <c r="K17" s="135" t="s">
        <v>217</v>
      </c>
      <c r="L17" s="135" t="s">
        <v>139</v>
      </c>
      <c r="M17" s="136" t="s">
        <v>412</v>
      </c>
      <c r="N17" s="136" t="s">
        <v>412</v>
      </c>
      <c r="P17" s="1"/>
      <c r="Q17" s="135" t="s">
        <v>217</v>
      </c>
      <c r="R17" s="135" t="s">
        <v>139</v>
      </c>
      <c r="S17" s="1"/>
      <c r="T17" s="1"/>
    </row>
    <row r="18" spans="4:20" x14ac:dyDescent="0.2">
      <c r="E18" s="26">
        <f>E17+E16</f>
        <v>35</v>
      </c>
      <c r="F18" s="26" t="s">
        <v>425</v>
      </c>
      <c r="J18" s="135" t="s">
        <v>414</v>
      </c>
      <c r="K18" s="136" t="s">
        <v>412</v>
      </c>
      <c r="L18" s="136" t="s">
        <v>412</v>
      </c>
      <c r="M18" s="135" t="s">
        <v>139</v>
      </c>
      <c r="N18" s="135" t="s">
        <v>191</v>
      </c>
      <c r="P18" s="135" t="s">
        <v>414</v>
      </c>
      <c r="Q18" s="1"/>
      <c r="R18" s="1"/>
      <c r="S18" s="135" t="s">
        <v>139</v>
      </c>
      <c r="T18" s="135" t="s">
        <v>191</v>
      </c>
    </row>
    <row r="19" spans="4:20" x14ac:dyDescent="0.2">
      <c r="J19" s="136" t="s">
        <v>412</v>
      </c>
      <c r="K19" s="136" t="s">
        <v>412</v>
      </c>
      <c r="L19" s="136" t="s">
        <v>412</v>
      </c>
      <c r="M19" s="135" t="s">
        <v>414</v>
      </c>
      <c r="N19" s="136" t="s">
        <v>412</v>
      </c>
      <c r="P19" s="1"/>
      <c r="Q19" s="1"/>
      <c r="R19" s="1"/>
      <c r="S19" s="135" t="s">
        <v>414</v>
      </c>
      <c r="T19" s="1"/>
    </row>
    <row r="21" spans="4:20" x14ac:dyDescent="0.2">
      <c r="I21" s="137" t="s">
        <v>407</v>
      </c>
      <c r="J21" s="27">
        <f>J16+1</f>
        <v>3</v>
      </c>
      <c r="M21" s="137" t="s">
        <v>406</v>
      </c>
      <c r="N21" s="27">
        <v>1</v>
      </c>
      <c r="S21" s="137" t="s">
        <v>406</v>
      </c>
      <c r="T21" s="27">
        <f>N21</f>
        <v>1</v>
      </c>
    </row>
    <row r="22" spans="4:20" x14ac:dyDescent="0.2">
      <c r="J22" s="136" t="s">
        <v>412</v>
      </c>
      <c r="K22" s="135" t="s">
        <v>217</v>
      </c>
      <c r="L22" s="135" t="s">
        <v>139</v>
      </c>
      <c r="M22" s="136" t="s">
        <v>412</v>
      </c>
      <c r="N22" s="136" t="s">
        <v>412</v>
      </c>
      <c r="P22" s="1"/>
      <c r="Q22" s="135" t="s">
        <v>217</v>
      </c>
      <c r="R22" s="135" t="s">
        <v>139</v>
      </c>
      <c r="S22" s="1"/>
      <c r="T22" s="1"/>
    </row>
    <row r="23" spans="4:20" x14ac:dyDescent="0.2">
      <c r="J23" s="135" t="s">
        <v>414</v>
      </c>
      <c r="K23" s="136" t="s">
        <v>412</v>
      </c>
      <c r="L23" s="136" t="s">
        <v>412</v>
      </c>
      <c r="M23" s="135" t="s">
        <v>139</v>
      </c>
      <c r="N23" s="135" t="s">
        <v>191</v>
      </c>
      <c r="P23" s="135" t="s">
        <v>414</v>
      </c>
      <c r="Q23" s="1"/>
      <c r="R23" s="1"/>
      <c r="S23" s="135" t="s">
        <v>139</v>
      </c>
      <c r="T23" s="135" t="s">
        <v>191</v>
      </c>
    </row>
    <row r="24" spans="4:20" x14ac:dyDescent="0.2">
      <c r="J24" s="136" t="s">
        <v>412</v>
      </c>
      <c r="K24" s="136" t="s">
        <v>412</v>
      </c>
      <c r="L24" s="136" t="s">
        <v>412</v>
      </c>
      <c r="M24" s="135" t="s">
        <v>414</v>
      </c>
      <c r="N24" s="136" t="s">
        <v>412</v>
      </c>
      <c r="P24" s="1"/>
      <c r="Q24" s="1"/>
      <c r="R24" s="1"/>
      <c r="S24" s="135" t="s">
        <v>414</v>
      </c>
      <c r="T24" s="1"/>
    </row>
    <row r="26" spans="4:20" x14ac:dyDescent="0.2">
      <c r="I26" s="137" t="s">
        <v>407</v>
      </c>
      <c r="J26" s="27">
        <f>J21+1</f>
        <v>4</v>
      </c>
      <c r="M26" s="137" t="s">
        <v>406</v>
      </c>
      <c r="N26" s="27">
        <v>0</v>
      </c>
      <c r="S26" s="137" t="s">
        <v>406</v>
      </c>
      <c r="T26" s="27">
        <v>3</v>
      </c>
    </row>
    <row r="27" spans="4:20" x14ac:dyDescent="0.2">
      <c r="J27" s="136" t="s">
        <v>412</v>
      </c>
      <c r="K27" s="135" t="s">
        <v>217</v>
      </c>
      <c r="L27" s="135" t="s">
        <v>139</v>
      </c>
      <c r="M27" s="136" t="s">
        <v>412</v>
      </c>
      <c r="N27" s="136" t="s">
        <v>412</v>
      </c>
      <c r="P27" s="1"/>
      <c r="Q27" s="135" t="s">
        <v>217</v>
      </c>
      <c r="R27" s="135" t="s">
        <v>139</v>
      </c>
      <c r="S27" s="1"/>
      <c r="T27" s="109" t="s">
        <v>204</v>
      </c>
    </row>
    <row r="28" spans="4:20" x14ac:dyDescent="0.2">
      <c r="J28" s="135" t="s">
        <v>414</v>
      </c>
      <c r="K28" s="136" t="s">
        <v>412</v>
      </c>
      <c r="L28" s="136" t="s">
        <v>412</v>
      </c>
      <c r="M28" s="135" t="s">
        <v>139</v>
      </c>
      <c r="N28" s="135" t="s">
        <v>191</v>
      </c>
      <c r="P28" s="135" t="s">
        <v>414</v>
      </c>
      <c r="Q28" s="1"/>
      <c r="R28" s="1"/>
      <c r="S28" s="135" t="s">
        <v>139</v>
      </c>
      <c r="T28" s="135" t="s">
        <v>191</v>
      </c>
    </row>
    <row r="29" spans="4:20" x14ac:dyDescent="0.2">
      <c r="J29" s="136" t="s">
        <v>412</v>
      </c>
      <c r="K29" s="136" t="s">
        <v>412</v>
      </c>
      <c r="L29" s="136" t="s">
        <v>412</v>
      </c>
      <c r="M29" s="135" t="s">
        <v>414</v>
      </c>
      <c r="N29" s="136" t="s">
        <v>412</v>
      </c>
      <c r="P29" s="1"/>
      <c r="Q29" s="1"/>
      <c r="R29" s="109" t="s">
        <v>191</v>
      </c>
      <c r="S29" s="135" t="s">
        <v>414</v>
      </c>
      <c r="T29" s="1"/>
    </row>
    <row r="31" spans="4:20" x14ac:dyDescent="0.2">
      <c r="I31" s="137" t="s">
        <v>407</v>
      </c>
      <c r="J31" s="27">
        <f>J26+1</f>
        <v>5</v>
      </c>
      <c r="M31" s="137" t="s">
        <v>406</v>
      </c>
      <c r="N31" s="27">
        <v>2</v>
      </c>
      <c r="S31" s="137" t="s">
        <v>406</v>
      </c>
      <c r="T31" s="27">
        <f>N31</f>
        <v>2</v>
      </c>
    </row>
    <row r="32" spans="4:20" x14ac:dyDescent="0.2">
      <c r="J32" s="136" t="s">
        <v>412</v>
      </c>
      <c r="K32" s="135" t="s">
        <v>217</v>
      </c>
      <c r="L32" s="135" t="s">
        <v>139</v>
      </c>
      <c r="M32" s="136" t="s">
        <v>412</v>
      </c>
      <c r="N32" s="135" t="s">
        <v>204</v>
      </c>
      <c r="P32" s="1"/>
      <c r="Q32" s="135" t="s">
        <v>217</v>
      </c>
      <c r="R32" s="135" t="s">
        <v>139</v>
      </c>
      <c r="S32" s="1"/>
      <c r="T32" s="135" t="s">
        <v>204</v>
      </c>
    </row>
    <row r="33" spans="9:20" x14ac:dyDescent="0.2">
      <c r="J33" s="135" t="s">
        <v>414</v>
      </c>
      <c r="K33" s="136" t="s">
        <v>412</v>
      </c>
      <c r="L33" s="136" t="s">
        <v>412</v>
      </c>
      <c r="M33" s="135" t="s">
        <v>139</v>
      </c>
      <c r="N33" s="135" t="s">
        <v>191</v>
      </c>
      <c r="P33" s="135" t="s">
        <v>414</v>
      </c>
      <c r="Q33" s="1"/>
      <c r="R33" s="1"/>
      <c r="S33" s="135" t="s">
        <v>139</v>
      </c>
      <c r="T33" s="135" t="s">
        <v>191</v>
      </c>
    </row>
    <row r="34" spans="9:20" x14ac:dyDescent="0.2">
      <c r="J34" s="136" t="s">
        <v>412</v>
      </c>
      <c r="K34" s="136" t="s">
        <v>412</v>
      </c>
      <c r="L34" s="135" t="s">
        <v>191</v>
      </c>
      <c r="M34" s="135" t="s">
        <v>414</v>
      </c>
      <c r="N34" s="136" t="s">
        <v>412</v>
      </c>
      <c r="P34" s="1"/>
      <c r="Q34" s="1"/>
      <c r="R34" s="135" t="s">
        <v>191</v>
      </c>
      <c r="S34" s="135" t="s">
        <v>414</v>
      </c>
      <c r="T34" s="1"/>
    </row>
    <row r="35" spans="9:20" x14ac:dyDescent="0.2">
      <c r="K35" s="138"/>
    </row>
    <row r="36" spans="9:20" x14ac:dyDescent="0.2">
      <c r="I36" s="137" t="s">
        <v>407</v>
      </c>
      <c r="J36" s="27">
        <f>J31+1</f>
        <v>6</v>
      </c>
      <c r="M36" s="137" t="s">
        <v>406</v>
      </c>
      <c r="N36" s="27">
        <v>1</v>
      </c>
      <c r="S36" s="137" t="s">
        <v>406</v>
      </c>
      <c r="T36" s="27">
        <f>N36</f>
        <v>1</v>
      </c>
    </row>
    <row r="37" spans="9:20" x14ac:dyDescent="0.2">
      <c r="J37" s="136" t="s">
        <v>412</v>
      </c>
      <c r="K37" s="135" t="s">
        <v>217</v>
      </c>
      <c r="L37" s="135" t="s">
        <v>139</v>
      </c>
      <c r="M37" s="136" t="s">
        <v>412</v>
      </c>
      <c r="N37" s="135" t="s">
        <v>204</v>
      </c>
      <c r="P37" s="1"/>
      <c r="Q37" s="135" t="s">
        <v>217</v>
      </c>
      <c r="R37" s="135" t="s">
        <v>139</v>
      </c>
      <c r="S37" s="1"/>
      <c r="T37" s="135" t="s">
        <v>204</v>
      </c>
    </row>
    <row r="38" spans="9:20" x14ac:dyDescent="0.2">
      <c r="J38" s="135" t="s">
        <v>414</v>
      </c>
      <c r="K38" s="136" t="s">
        <v>412</v>
      </c>
      <c r="L38" s="136" t="s">
        <v>412</v>
      </c>
      <c r="M38" s="135" t="s">
        <v>139</v>
      </c>
      <c r="N38" s="135" t="s">
        <v>191</v>
      </c>
      <c r="P38" s="135" t="s">
        <v>414</v>
      </c>
      <c r="Q38" s="1"/>
      <c r="R38" s="1"/>
      <c r="S38" s="135" t="s">
        <v>139</v>
      </c>
      <c r="T38" s="135" t="s">
        <v>191</v>
      </c>
    </row>
    <row r="39" spans="9:20" x14ac:dyDescent="0.2">
      <c r="J39" s="136" t="s">
        <v>412</v>
      </c>
      <c r="K39" s="136" t="s">
        <v>412</v>
      </c>
      <c r="L39" s="135" t="s">
        <v>191</v>
      </c>
      <c r="M39" s="135" t="s">
        <v>414</v>
      </c>
      <c r="N39" s="136" t="s">
        <v>412</v>
      </c>
      <c r="P39" s="1"/>
      <c r="Q39" s="1"/>
      <c r="R39" s="135" t="s">
        <v>191</v>
      </c>
      <c r="S39" s="135" t="s">
        <v>414</v>
      </c>
      <c r="T39" s="1"/>
    </row>
    <row r="41" spans="9:20" x14ac:dyDescent="0.2">
      <c r="I41" s="137" t="s">
        <v>407</v>
      </c>
      <c r="J41" s="27">
        <f>J36+1</f>
        <v>7</v>
      </c>
      <c r="M41" s="137" t="s">
        <v>406</v>
      </c>
      <c r="N41" s="27">
        <v>0</v>
      </c>
      <c r="S41" s="137" t="s">
        <v>406</v>
      </c>
      <c r="T41" s="27">
        <f>N41</f>
        <v>0</v>
      </c>
    </row>
    <row r="42" spans="9:20" x14ac:dyDescent="0.2">
      <c r="J42" s="136" t="s">
        <v>412</v>
      </c>
      <c r="K42" s="135" t="s">
        <v>217</v>
      </c>
      <c r="L42" s="135" t="s">
        <v>139</v>
      </c>
      <c r="M42" s="136" t="s">
        <v>412</v>
      </c>
      <c r="N42" s="135" t="s">
        <v>204</v>
      </c>
      <c r="P42" s="1"/>
      <c r="Q42" s="135" t="s">
        <v>217</v>
      </c>
      <c r="R42" s="135" t="s">
        <v>139</v>
      </c>
      <c r="S42" s="1"/>
      <c r="T42" s="135" t="s">
        <v>204</v>
      </c>
    </row>
    <row r="43" spans="9:20" x14ac:dyDescent="0.2">
      <c r="J43" s="135" t="s">
        <v>414</v>
      </c>
      <c r="K43" s="136" t="s">
        <v>412</v>
      </c>
      <c r="L43" s="136" t="s">
        <v>412</v>
      </c>
      <c r="M43" s="135" t="s">
        <v>139</v>
      </c>
      <c r="N43" s="135" t="s">
        <v>191</v>
      </c>
      <c r="P43" s="135" t="s">
        <v>414</v>
      </c>
      <c r="Q43" s="1"/>
      <c r="R43" s="1"/>
      <c r="S43" s="135" t="s">
        <v>139</v>
      </c>
      <c r="T43" s="135" t="s">
        <v>191</v>
      </c>
    </row>
    <row r="44" spans="9:20" x14ac:dyDescent="0.2">
      <c r="J44" s="136" t="s">
        <v>412</v>
      </c>
      <c r="K44" s="136" t="s">
        <v>412</v>
      </c>
      <c r="L44" s="135" t="s">
        <v>191</v>
      </c>
      <c r="M44" s="135" t="s">
        <v>414</v>
      </c>
      <c r="N44" s="136" t="s">
        <v>412</v>
      </c>
      <c r="P44" s="1"/>
      <c r="Q44" s="1"/>
      <c r="R44" s="135" t="s">
        <v>191</v>
      </c>
      <c r="S44" s="135" t="s">
        <v>414</v>
      </c>
      <c r="T44" s="1"/>
    </row>
  </sheetData>
  <mergeCells count="5">
    <mergeCell ref="C4:C5"/>
    <mergeCell ref="D4:E4"/>
    <mergeCell ref="F4:G4"/>
    <mergeCell ref="J10:N10"/>
    <mergeCell ref="P10:T10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>
    <tabColor theme="5"/>
  </sheetPr>
  <dimension ref="B3:M35"/>
  <sheetViews>
    <sheetView zoomScaleNormal="100" workbookViewId="0">
      <selection activeCell="I17" sqref="I17"/>
    </sheetView>
  </sheetViews>
  <sheetFormatPr baseColWidth="10" defaultColWidth="8.83203125" defaultRowHeight="15" x14ac:dyDescent="0.2"/>
  <cols>
    <col min="2" max="2" width="7" customWidth="1"/>
    <col min="3" max="7" width="5.83203125" style="175" customWidth="1"/>
    <col min="11" max="11" width="10.5" customWidth="1"/>
  </cols>
  <sheetData>
    <row r="3" spans="2:13" ht="16" thickBot="1" x14ac:dyDescent="0.25">
      <c r="C3" s="196" t="s">
        <v>427</v>
      </c>
      <c r="D3" s="197"/>
      <c r="E3" s="197"/>
      <c r="F3" s="247"/>
      <c r="G3" s="247"/>
    </row>
    <row r="4" spans="2:13" x14ac:dyDescent="0.2">
      <c r="C4" s="198"/>
      <c r="D4" s="199"/>
      <c r="E4" s="199"/>
      <c r="F4" s="200" t="s">
        <v>87</v>
      </c>
      <c r="G4" s="201"/>
      <c r="H4" t="s">
        <v>428</v>
      </c>
      <c r="J4" t="s">
        <v>429</v>
      </c>
    </row>
    <row r="5" spans="2:13" x14ac:dyDescent="0.2">
      <c r="C5" s="78"/>
      <c r="D5" s="202" t="s">
        <v>87</v>
      </c>
      <c r="E5" s="1"/>
      <c r="F5" s="1"/>
      <c r="G5" s="203" t="s">
        <v>87</v>
      </c>
      <c r="J5" t="s">
        <v>430</v>
      </c>
    </row>
    <row r="6" spans="2:13" ht="16" thickBot="1" x14ac:dyDescent="0.25">
      <c r="C6" s="69"/>
      <c r="D6" s="96"/>
      <c r="E6" s="96"/>
      <c r="F6" s="96"/>
      <c r="G6" s="98"/>
      <c r="J6" t="s">
        <v>431</v>
      </c>
    </row>
    <row r="7" spans="2:13" x14ac:dyDescent="0.2">
      <c r="C7" s="247"/>
      <c r="D7" s="247"/>
      <c r="E7" s="247"/>
      <c r="F7" s="247"/>
      <c r="G7" s="247"/>
      <c r="K7" s="26" t="s">
        <v>432</v>
      </c>
      <c r="L7" s="26"/>
      <c r="M7" s="26" t="s">
        <v>433</v>
      </c>
    </row>
    <row r="8" spans="2:13" ht="16" thickBot="1" x14ac:dyDescent="0.25">
      <c r="B8" t="s">
        <v>415</v>
      </c>
      <c r="C8" s="204" t="s">
        <v>434</v>
      </c>
      <c r="D8" s="205"/>
      <c r="E8" s="247"/>
      <c r="F8" s="206" t="s">
        <v>435</v>
      </c>
      <c r="G8" s="207"/>
      <c r="K8" s="247">
        <v>1</v>
      </c>
      <c r="M8" t="s">
        <v>436</v>
      </c>
    </row>
    <row r="9" spans="2:13" x14ac:dyDescent="0.2">
      <c r="C9" s="208" t="s">
        <v>87</v>
      </c>
      <c r="D9" s="199"/>
      <c r="E9" s="199"/>
      <c r="F9" s="209" t="s">
        <v>87</v>
      </c>
      <c r="G9" s="201"/>
      <c r="H9" t="s">
        <v>428</v>
      </c>
      <c r="K9" s="247">
        <v>4</v>
      </c>
      <c r="M9" t="s">
        <v>437</v>
      </c>
    </row>
    <row r="10" spans="2:13" x14ac:dyDescent="0.2">
      <c r="C10" s="210" t="s">
        <v>87</v>
      </c>
      <c r="D10" s="135" t="s">
        <v>87</v>
      </c>
      <c r="E10" s="1"/>
      <c r="F10" s="211" t="s">
        <v>87</v>
      </c>
      <c r="G10" s="212" t="s">
        <v>87</v>
      </c>
      <c r="K10" s="247" t="s">
        <v>438</v>
      </c>
      <c r="M10" t="s">
        <v>439</v>
      </c>
    </row>
    <row r="11" spans="2:13" ht="16" thickBot="1" x14ac:dyDescent="0.25">
      <c r="C11" s="69" t="s">
        <v>81</v>
      </c>
      <c r="D11" s="96"/>
      <c r="E11" s="96"/>
      <c r="F11" s="96"/>
      <c r="G11" s="98"/>
      <c r="H11" t="s">
        <v>440</v>
      </c>
    </row>
    <row r="14" spans="2:13" ht="16" thickBot="1" x14ac:dyDescent="0.25">
      <c r="B14" t="s">
        <v>417</v>
      </c>
      <c r="C14" s="204" t="s">
        <v>434</v>
      </c>
      <c r="D14" s="205"/>
      <c r="E14" s="247"/>
      <c r="F14" s="206" t="s">
        <v>435</v>
      </c>
      <c r="G14" s="207"/>
    </row>
    <row r="15" spans="2:13" x14ac:dyDescent="0.2">
      <c r="C15" s="213" t="s">
        <v>87</v>
      </c>
      <c r="D15" s="199"/>
      <c r="E15" s="199"/>
      <c r="F15" s="209" t="s">
        <v>87</v>
      </c>
      <c r="G15" s="214" t="s">
        <v>87</v>
      </c>
      <c r="H15" t="s">
        <v>428</v>
      </c>
    </row>
    <row r="16" spans="2:13" x14ac:dyDescent="0.2">
      <c r="C16" s="215" t="s">
        <v>87</v>
      </c>
      <c r="D16" s="135" t="s">
        <v>87</v>
      </c>
      <c r="E16" s="1"/>
      <c r="F16" s="135" t="s">
        <v>87</v>
      </c>
      <c r="G16" s="212" t="s">
        <v>87</v>
      </c>
    </row>
    <row r="17" spans="2:8" ht="16" thickBot="1" x14ac:dyDescent="0.25">
      <c r="C17" s="69"/>
      <c r="D17" s="216" t="s">
        <v>87</v>
      </c>
      <c r="E17" s="96"/>
      <c r="F17" s="96"/>
      <c r="G17" s="98"/>
      <c r="H17" t="s">
        <v>441</v>
      </c>
    </row>
    <row r="20" spans="2:8" ht="16" thickBot="1" x14ac:dyDescent="0.25">
      <c r="B20" t="s">
        <v>418</v>
      </c>
      <c r="C20" s="204" t="s">
        <v>434</v>
      </c>
      <c r="D20" s="205"/>
      <c r="E20" s="247"/>
      <c r="F20" s="206" t="s">
        <v>435</v>
      </c>
      <c r="G20" s="207"/>
    </row>
    <row r="21" spans="2:8" x14ac:dyDescent="0.2">
      <c r="C21" s="213" t="s">
        <v>87</v>
      </c>
      <c r="D21" s="199"/>
      <c r="E21" s="199"/>
      <c r="F21" s="209" t="s">
        <v>87</v>
      </c>
      <c r="G21" s="217" t="s">
        <v>87</v>
      </c>
      <c r="H21" t="s">
        <v>442</v>
      </c>
    </row>
    <row r="22" spans="2:8" x14ac:dyDescent="0.2">
      <c r="C22" s="215" t="s">
        <v>87</v>
      </c>
      <c r="D22" s="135" t="s">
        <v>87</v>
      </c>
      <c r="E22" s="1"/>
      <c r="F22" s="135" t="s">
        <v>87</v>
      </c>
      <c r="G22" s="212" t="s">
        <v>87</v>
      </c>
    </row>
    <row r="23" spans="2:8" ht="16" thickBot="1" x14ac:dyDescent="0.25">
      <c r="C23" s="69"/>
      <c r="D23" s="218" t="s">
        <v>87</v>
      </c>
      <c r="E23" s="96"/>
      <c r="F23" s="96"/>
      <c r="G23" s="98"/>
      <c r="H23" t="s">
        <v>443</v>
      </c>
    </row>
    <row r="26" spans="2:8" ht="16" thickBot="1" x14ac:dyDescent="0.25">
      <c r="B26" t="s">
        <v>419</v>
      </c>
      <c r="C26" s="204" t="s">
        <v>434</v>
      </c>
      <c r="D26" s="205"/>
      <c r="E26" s="247"/>
      <c r="F26" s="206" t="s">
        <v>435</v>
      </c>
      <c r="G26" s="207"/>
    </row>
    <row r="27" spans="2:8" x14ac:dyDescent="0.2">
      <c r="C27" s="213" t="s">
        <v>87</v>
      </c>
      <c r="D27" s="199"/>
      <c r="E27" s="199"/>
      <c r="F27" s="209" t="s">
        <v>87</v>
      </c>
      <c r="G27" s="217" t="s">
        <v>87</v>
      </c>
      <c r="H27" t="s">
        <v>444</v>
      </c>
    </row>
    <row r="28" spans="2:8" x14ac:dyDescent="0.2">
      <c r="C28" s="215" t="s">
        <v>87</v>
      </c>
      <c r="D28" s="135" t="s">
        <v>87</v>
      </c>
      <c r="E28" s="1"/>
      <c r="F28" s="135" t="s">
        <v>87</v>
      </c>
      <c r="G28" s="212" t="s">
        <v>87</v>
      </c>
    </row>
    <row r="29" spans="2:8" ht="16" thickBot="1" x14ac:dyDescent="0.25">
      <c r="C29" s="69"/>
      <c r="D29" s="218" t="s">
        <v>87</v>
      </c>
      <c r="E29" s="96"/>
      <c r="F29" s="96"/>
      <c r="G29" s="98"/>
      <c r="H29" t="s">
        <v>443</v>
      </c>
    </row>
    <row r="32" spans="2:8" ht="16" thickBot="1" x14ac:dyDescent="0.25">
      <c r="B32" t="s">
        <v>421</v>
      </c>
      <c r="C32" s="204" t="s">
        <v>434</v>
      </c>
      <c r="D32" s="205"/>
      <c r="E32" s="247"/>
      <c r="F32" s="206" t="s">
        <v>435</v>
      </c>
      <c r="G32" s="207"/>
    </row>
    <row r="33" spans="3:8" x14ac:dyDescent="0.2">
      <c r="C33" s="213" t="s">
        <v>87</v>
      </c>
      <c r="D33" s="199"/>
      <c r="E33" s="199"/>
      <c r="F33" s="209" t="s">
        <v>87</v>
      </c>
      <c r="G33" s="217" t="s">
        <v>87</v>
      </c>
      <c r="H33" t="s">
        <v>445</v>
      </c>
    </row>
    <row r="34" spans="3:8" x14ac:dyDescent="0.2">
      <c r="C34" s="215" t="s">
        <v>87</v>
      </c>
      <c r="D34" s="135" t="s">
        <v>87</v>
      </c>
      <c r="E34" s="1"/>
      <c r="F34" s="135" t="s">
        <v>87</v>
      </c>
      <c r="G34" s="212" t="s">
        <v>87</v>
      </c>
    </row>
    <row r="35" spans="3:8" ht="16" thickBot="1" x14ac:dyDescent="0.25">
      <c r="C35" s="69"/>
      <c r="D35" s="218" t="s">
        <v>87</v>
      </c>
      <c r="E35" s="96"/>
      <c r="F35" s="96"/>
      <c r="G35" s="98"/>
      <c r="H35" t="s">
        <v>443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7">
    <tabColor theme="7" tint="0.39997558519241921"/>
  </sheetPr>
  <dimension ref="B2:V36"/>
  <sheetViews>
    <sheetView workbookViewId="0"/>
  </sheetViews>
  <sheetFormatPr baseColWidth="10" defaultColWidth="8.83203125" defaultRowHeight="15" x14ac:dyDescent="0.2"/>
  <cols>
    <col min="1" max="1" width="4.5" customWidth="1"/>
    <col min="2" max="2" width="3.5" customWidth="1"/>
    <col min="3" max="3" width="10.5" customWidth="1"/>
    <col min="8" max="8" width="8.5" customWidth="1"/>
    <col min="9" max="13" width="4.6640625" customWidth="1"/>
    <col min="14" max="14" width="10.1640625" customWidth="1"/>
    <col min="15" max="16" width="5" customWidth="1"/>
    <col min="17" max="17" width="4.6640625" customWidth="1"/>
    <col min="18" max="18" width="11.33203125" customWidth="1"/>
    <col min="19" max="20" width="8.83203125" customWidth="1"/>
    <col min="21" max="22" width="10.33203125" customWidth="1"/>
  </cols>
  <sheetData>
    <row r="2" spans="2:22" x14ac:dyDescent="0.2">
      <c r="B2" s="26" t="s">
        <v>446</v>
      </c>
      <c r="O2" s="26" t="s">
        <v>447</v>
      </c>
      <c r="P2" s="26"/>
    </row>
    <row r="3" spans="2:22" x14ac:dyDescent="0.2">
      <c r="P3" s="26"/>
    </row>
    <row r="4" spans="2:22" x14ac:dyDescent="0.2">
      <c r="C4" t="s">
        <v>448</v>
      </c>
      <c r="P4" s="26" t="s">
        <v>449</v>
      </c>
    </row>
    <row r="5" spans="2:22" x14ac:dyDescent="0.2">
      <c r="C5">
        <v>1</v>
      </c>
      <c r="D5" t="s">
        <v>450</v>
      </c>
      <c r="Q5" s="110" t="s">
        <v>451</v>
      </c>
    </row>
    <row r="6" spans="2:22" x14ac:dyDescent="0.2">
      <c r="C6">
        <v>2</v>
      </c>
      <c r="D6" t="s">
        <v>452</v>
      </c>
      <c r="Q6" s="110" t="s">
        <v>453</v>
      </c>
    </row>
    <row r="7" spans="2:22" x14ac:dyDescent="0.2">
      <c r="C7">
        <v>3</v>
      </c>
      <c r="D7" t="s">
        <v>454</v>
      </c>
      <c r="Q7" s="110"/>
      <c r="R7" t="s">
        <v>455</v>
      </c>
      <c r="V7" s="131" t="str">
        <f>'FreeSpins Bands'!Q3</f>
        <v>FS Reels 3</v>
      </c>
    </row>
    <row r="8" spans="2:22" x14ac:dyDescent="0.2">
      <c r="Q8" t="s">
        <v>339</v>
      </c>
    </row>
    <row r="9" spans="2:22" x14ac:dyDescent="0.2">
      <c r="B9" s="26" t="s">
        <v>456</v>
      </c>
      <c r="R9" t="s">
        <v>457</v>
      </c>
      <c r="V9" s="131" t="str">
        <f>Q11</f>
        <v>Reel Table 1</v>
      </c>
    </row>
    <row r="11" spans="2:22" x14ac:dyDescent="0.2">
      <c r="B11" t="s">
        <v>458</v>
      </c>
      <c r="Q11" s="121" t="s">
        <v>459</v>
      </c>
    </row>
    <row r="12" spans="2:22" x14ac:dyDescent="0.2">
      <c r="B12" t="s">
        <v>460</v>
      </c>
      <c r="S12" s="246" t="s">
        <v>113</v>
      </c>
      <c r="T12" s="246" t="s">
        <v>114</v>
      </c>
    </row>
    <row r="13" spans="2:22" x14ac:dyDescent="0.2">
      <c r="O13" s="26"/>
      <c r="P13" s="26"/>
      <c r="R13" s="108" t="s">
        <v>461</v>
      </c>
      <c r="S13" s="2">
        <v>60</v>
      </c>
      <c r="T13" s="100">
        <f>S13/$S$15</f>
        <v>0.8</v>
      </c>
    </row>
    <row r="14" spans="2:22" x14ac:dyDescent="0.2">
      <c r="C14" s="246" t="s">
        <v>118</v>
      </c>
      <c r="D14" s="246" t="s">
        <v>113</v>
      </c>
      <c r="E14" s="246" t="s">
        <v>114</v>
      </c>
      <c r="R14" s="108" t="s">
        <v>462</v>
      </c>
      <c r="S14" s="2">
        <v>15</v>
      </c>
      <c r="T14" s="100">
        <f>S14/$S$15</f>
        <v>0.2</v>
      </c>
    </row>
    <row r="15" spans="2:22" x14ac:dyDescent="0.2">
      <c r="C15" s="2" t="s">
        <v>449</v>
      </c>
      <c r="D15" s="2">
        <v>75</v>
      </c>
      <c r="E15" s="103">
        <f>D15/$D$17</f>
        <v>0.75</v>
      </c>
      <c r="P15" s="110"/>
      <c r="S15">
        <f>SUM(S13:S14)</f>
        <v>75</v>
      </c>
    </row>
    <row r="16" spans="2:22" x14ac:dyDescent="0.2">
      <c r="C16" s="2" t="s">
        <v>463</v>
      </c>
      <c r="D16" s="2">
        <v>25</v>
      </c>
      <c r="E16" s="103">
        <f>D16/$D$17</f>
        <v>0.25</v>
      </c>
      <c r="P16" s="110"/>
    </row>
    <row r="17" spans="2:22" x14ac:dyDescent="0.2">
      <c r="D17">
        <f>SUM(D15:D16)</f>
        <v>100</v>
      </c>
      <c r="P17" s="26" t="s">
        <v>463</v>
      </c>
    </row>
    <row r="18" spans="2:22" x14ac:dyDescent="0.2">
      <c r="Q18" s="110" t="s">
        <v>464</v>
      </c>
      <c r="V18" s="131" t="str">
        <f>Q20</f>
        <v>Reel Table 2</v>
      </c>
    </row>
    <row r="19" spans="2:22" x14ac:dyDescent="0.2">
      <c r="B19" s="26" t="s">
        <v>465</v>
      </c>
      <c r="C19" s="26"/>
      <c r="P19" s="110"/>
    </row>
    <row r="20" spans="2:22" x14ac:dyDescent="0.2">
      <c r="P20" s="110"/>
      <c r="Q20" s="121" t="s">
        <v>466</v>
      </c>
    </row>
    <row r="21" spans="2:22" x14ac:dyDescent="0.2">
      <c r="C21" s="110" t="s">
        <v>467</v>
      </c>
      <c r="P21" s="110"/>
      <c r="S21" s="246" t="s">
        <v>113</v>
      </c>
      <c r="T21" s="246" t="s">
        <v>114</v>
      </c>
    </row>
    <row r="22" spans="2:22" x14ac:dyDescent="0.2">
      <c r="C22" s="110" t="s">
        <v>468</v>
      </c>
      <c r="R22" s="108" t="s">
        <v>461</v>
      </c>
      <c r="S22" s="2">
        <v>60</v>
      </c>
      <c r="T22" s="100">
        <f>S22/$S$24</f>
        <v>0.6</v>
      </c>
    </row>
    <row r="23" spans="2:22" x14ac:dyDescent="0.2">
      <c r="R23" s="108" t="s">
        <v>462</v>
      </c>
      <c r="S23" s="2">
        <v>40</v>
      </c>
      <c r="T23" s="100">
        <f>S23/$S$24</f>
        <v>0.4</v>
      </c>
    </row>
    <row r="24" spans="2:22" x14ac:dyDescent="0.2">
      <c r="C24" s="246" t="s">
        <v>58</v>
      </c>
      <c r="D24" s="246" t="s">
        <v>113</v>
      </c>
      <c r="E24" s="246" t="s">
        <v>114</v>
      </c>
      <c r="S24">
        <f>SUM(S22:S23)</f>
        <v>100</v>
      </c>
    </row>
    <row r="25" spans="2:22" x14ac:dyDescent="0.2">
      <c r="C25" s="1" t="s">
        <v>139</v>
      </c>
      <c r="D25" s="2">
        <v>35</v>
      </c>
      <c r="E25" s="100">
        <f>D25/$D$27</f>
        <v>0.35</v>
      </c>
    </row>
    <row r="26" spans="2:22" x14ac:dyDescent="0.2">
      <c r="C26" s="1" t="s">
        <v>203</v>
      </c>
      <c r="D26" s="2">
        <v>65</v>
      </c>
      <c r="E26" s="100">
        <f>D26/$D$27</f>
        <v>0.65</v>
      </c>
    </row>
    <row r="27" spans="2:22" x14ac:dyDescent="0.2">
      <c r="D27">
        <f>SUM(D25:D26)</f>
        <v>100</v>
      </c>
      <c r="O27" s="113"/>
    </row>
    <row r="28" spans="2:22" x14ac:dyDescent="0.2">
      <c r="O28" s="113"/>
    </row>
    <row r="29" spans="2:22" x14ac:dyDescent="0.2">
      <c r="C29" s="113" t="s">
        <v>140</v>
      </c>
      <c r="O29" s="113"/>
    </row>
    <row r="30" spans="2:22" x14ac:dyDescent="0.2">
      <c r="C30" t="s">
        <v>142</v>
      </c>
      <c r="O30" s="113"/>
    </row>
    <row r="32" spans="2:22" x14ac:dyDescent="0.2">
      <c r="C32" s="112" t="s">
        <v>144</v>
      </c>
    </row>
    <row r="33" spans="4:14" x14ac:dyDescent="0.2">
      <c r="D33" s="113" t="s">
        <v>147</v>
      </c>
      <c r="E33" s="113"/>
      <c r="G33" s="114">
        <v>30</v>
      </c>
      <c r="I33" s="1" t="s">
        <v>81</v>
      </c>
      <c r="J33" s="1" t="s">
        <v>82</v>
      </c>
      <c r="K33" s="1" t="s">
        <v>80</v>
      </c>
      <c r="L33" s="246" t="s">
        <v>91</v>
      </c>
      <c r="M33" s="1" t="s">
        <v>76</v>
      </c>
      <c r="N33" s="149"/>
    </row>
    <row r="34" spans="4:14" x14ac:dyDescent="0.2">
      <c r="D34" s="113" t="s">
        <v>469</v>
      </c>
      <c r="E34" s="113"/>
      <c r="I34" s="145" t="s">
        <v>69</v>
      </c>
      <c r="J34" s="145" t="s">
        <v>69</v>
      </c>
      <c r="K34" s="140" t="s">
        <v>91</v>
      </c>
      <c r="L34" s="145" t="s">
        <v>80</v>
      </c>
      <c r="M34" s="145" t="s">
        <v>84</v>
      </c>
      <c r="N34" s="139" t="s">
        <v>470</v>
      </c>
    </row>
    <row r="35" spans="4:14" x14ac:dyDescent="0.2">
      <c r="D35" s="113" t="s">
        <v>150</v>
      </c>
      <c r="E35" s="113"/>
      <c r="G35">
        <v>6</v>
      </c>
      <c r="I35" s="1" t="s">
        <v>81</v>
      </c>
      <c r="J35" s="1" t="s">
        <v>74</v>
      </c>
      <c r="K35" s="1" t="s">
        <v>84</v>
      </c>
      <c r="L35" s="1" t="s">
        <v>84</v>
      </c>
      <c r="M35" s="1" t="s">
        <v>76</v>
      </c>
      <c r="N35" s="149"/>
    </row>
    <row r="36" spans="4:14" x14ac:dyDescent="0.2">
      <c r="D36" s="113" t="s">
        <v>151</v>
      </c>
      <c r="E36" s="113"/>
      <c r="G36" s="114">
        <f>G35*G33</f>
        <v>180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6">
    <tabColor theme="7" tint="0.39997558519241921"/>
  </sheetPr>
  <dimension ref="B1:Y64"/>
  <sheetViews>
    <sheetView topLeftCell="G8" workbookViewId="0">
      <selection activeCell="Y8" sqref="Y8"/>
    </sheetView>
  </sheetViews>
  <sheetFormatPr baseColWidth="10" defaultColWidth="8.83203125" defaultRowHeight="15" x14ac:dyDescent="0.2"/>
  <cols>
    <col min="1" max="1" width="4.5" customWidth="1"/>
    <col min="2" max="2" width="4.6640625" style="107" customWidth="1"/>
    <col min="3" max="7" width="7.33203125" style="99" customWidth="1"/>
    <col min="8" max="8" width="4.5" customWidth="1"/>
    <col min="9" max="9" width="4.5" style="107" customWidth="1"/>
    <col min="10" max="14" width="7.33203125" style="99" customWidth="1"/>
    <col min="15" max="15" width="4.5" customWidth="1"/>
    <col min="16" max="16" width="4.5" style="107" customWidth="1"/>
    <col min="17" max="21" width="7.33203125" style="143" customWidth="1"/>
  </cols>
  <sheetData>
    <row r="1" spans="2:25" x14ac:dyDescent="0.2">
      <c r="B1" s="147" t="s">
        <v>124</v>
      </c>
      <c r="C1" s="148"/>
      <c r="D1" s="148"/>
      <c r="E1" s="148"/>
      <c r="F1" s="148"/>
      <c r="G1" s="247"/>
      <c r="J1" s="247"/>
      <c r="K1" s="247"/>
      <c r="L1" s="247"/>
      <c r="M1" s="247"/>
      <c r="N1" s="247"/>
      <c r="Q1" s="247"/>
      <c r="R1" s="247"/>
      <c r="S1" s="247"/>
      <c r="T1" s="247"/>
      <c r="U1" s="247"/>
    </row>
    <row r="2" spans="2:25" x14ac:dyDescent="0.2">
      <c r="B2" s="147" t="s">
        <v>471</v>
      </c>
      <c r="C2" s="148"/>
      <c r="D2" s="148"/>
      <c r="E2" s="148"/>
      <c r="F2" s="148"/>
      <c r="G2" s="247"/>
      <c r="J2" s="247"/>
      <c r="K2" s="247"/>
      <c r="L2" s="247"/>
      <c r="M2" s="247"/>
      <c r="N2" s="247"/>
      <c r="Q2" s="247"/>
      <c r="R2" s="247"/>
      <c r="S2" s="247"/>
      <c r="T2" s="247"/>
      <c r="U2" s="247"/>
    </row>
    <row r="3" spans="2:25" x14ac:dyDescent="0.2">
      <c r="C3" s="64" t="s">
        <v>461</v>
      </c>
      <c r="D3" s="247"/>
      <c r="E3" s="247"/>
      <c r="F3" s="247"/>
      <c r="G3" s="247"/>
      <c r="J3" s="64" t="s">
        <v>462</v>
      </c>
      <c r="K3" s="247"/>
      <c r="L3" s="247"/>
      <c r="M3" s="247"/>
      <c r="N3" s="247"/>
      <c r="Q3" s="64" t="s">
        <v>472</v>
      </c>
      <c r="R3" s="247"/>
      <c r="S3" s="247"/>
      <c r="T3" s="247"/>
      <c r="U3" s="247"/>
    </row>
    <row r="5" spans="2:25" x14ac:dyDescent="0.2">
      <c r="C5" s="246" t="s">
        <v>131</v>
      </c>
      <c r="D5" s="246" t="s">
        <v>132</v>
      </c>
      <c r="E5" s="246" t="s">
        <v>133</v>
      </c>
      <c r="F5" s="246" t="s">
        <v>134</v>
      </c>
      <c r="G5" s="246" t="s">
        <v>135</v>
      </c>
      <c r="J5" s="246" t="s">
        <v>131</v>
      </c>
      <c r="K5" s="246" t="s">
        <v>132</v>
      </c>
      <c r="L5" s="246" t="s">
        <v>133</v>
      </c>
      <c r="M5" s="246" t="s">
        <v>134</v>
      </c>
      <c r="N5" s="246" t="s">
        <v>135</v>
      </c>
      <c r="Q5" s="246" t="s">
        <v>131</v>
      </c>
      <c r="R5" s="246" t="s">
        <v>132</v>
      </c>
      <c r="S5" s="246" t="s">
        <v>133</v>
      </c>
      <c r="T5" s="246" t="s">
        <v>134</v>
      </c>
      <c r="U5" s="246" t="s">
        <v>135</v>
      </c>
    </row>
    <row r="6" spans="2:25" x14ac:dyDescent="0.2">
      <c r="B6" s="246">
        <v>1</v>
      </c>
      <c r="C6" s="1" t="s">
        <v>80</v>
      </c>
      <c r="D6" s="1" t="s">
        <v>78</v>
      </c>
      <c r="E6" s="1" t="s">
        <v>84</v>
      </c>
      <c r="F6" s="1" t="s">
        <v>81</v>
      </c>
      <c r="G6" s="1" t="s">
        <v>84</v>
      </c>
      <c r="I6" s="246">
        <v>1</v>
      </c>
      <c r="J6" s="1" t="s">
        <v>69</v>
      </c>
      <c r="K6" s="1" t="s">
        <v>78</v>
      </c>
      <c r="L6" s="1" t="s">
        <v>84</v>
      </c>
      <c r="M6" s="1" t="s">
        <v>81</v>
      </c>
      <c r="N6" s="1" t="s">
        <v>84</v>
      </c>
      <c r="P6" s="246">
        <v>1</v>
      </c>
      <c r="Q6" s="1" t="s">
        <v>80</v>
      </c>
      <c r="R6" s="1" t="s">
        <v>78</v>
      </c>
      <c r="S6" s="1" t="s">
        <v>84</v>
      </c>
      <c r="T6" s="1" t="s">
        <v>81</v>
      </c>
      <c r="U6" s="1" t="s">
        <v>84</v>
      </c>
    </row>
    <row r="7" spans="2:25" x14ac:dyDescent="0.2">
      <c r="B7" s="246">
        <f>B6+1</f>
        <v>2</v>
      </c>
      <c r="C7" s="1" t="s">
        <v>80</v>
      </c>
      <c r="D7" s="1" t="s">
        <v>78</v>
      </c>
      <c r="E7" s="1" t="s">
        <v>84</v>
      </c>
      <c r="F7" s="1" t="s">
        <v>81</v>
      </c>
      <c r="G7" s="1" t="s">
        <v>84</v>
      </c>
      <c r="I7" s="246">
        <f>I6+1</f>
        <v>2</v>
      </c>
      <c r="J7" s="1" t="s">
        <v>69</v>
      </c>
      <c r="K7" s="1" t="s">
        <v>78</v>
      </c>
      <c r="L7" s="1" t="s">
        <v>84</v>
      </c>
      <c r="M7" s="1" t="s">
        <v>81</v>
      </c>
      <c r="N7" s="1" t="s">
        <v>84</v>
      </c>
      <c r="P7" s="246">
        <f>P6+1</f>
        <v>2</v>
      </c>
      <c r="Q7" s="1" t="s">
        <v>80</v>
      </c>
      <c r="R7" s="1" t="s">
        <v>78</v>
      </c>
      <c r="S7" s="1" t="s">
        <v>84</v>
      </c>
      <c r="T7" s="1" t="s">
        <v>81</v>
      </c>
      <c r="U7" s="1" t="s">
        <v>84</v>
      </c>
    </row>
    <row r="8" spans="2:25" x14ac:dyDescent="0.2">
      <c r="B8" s="246">
        <f t="shared" ref="B8:B59" si="0">B7+1</f>
        <v>3</v>
      </c>
      <c r="C8" s="1" t="s">
        <v>80</v>
      </c>
      <c r="D8" s="1" t="s">
        <v>80</v>
      </c>
      <c r="E8" s="1" t="s">
        <v>84</v>
      </c>
      <c r="F8" s="1" t="s">
        <v>81</v>
      </c>
      <c r="G8" s="1" t="s">
        <v>84</v>
      </c>
      <c r="I8" s="246">
        <f t="shared" ref="I8:I64" si="1">I7+1</f>
        <v>3</v>
      </c>
      <c r="J8" s="1" t="s">
        <v>83</v>
      </c>
      <c r="K8" s="1" t="s">
        <v>80</v>
      </c>
      <c r="L8" s="1" t="s">
        <v>84</v>
      </c>
      <c r="M8" s="1" t="s">
        <v>81</v>
      </c>
      <c r="N8" s="1" t="s">
        <v>76</v>
      </c>
      <c r="P8" s="246">
        <f t="shared" ref="P8:P58" si="2">P7+1</f>
        <v>3</v>
      </c>
      <c r="Q8" s="1" t="s">
        <v>80</v>
      </c>
      <c r="R8" s="1" t="s">
        <v>80</v>
      </c>
      <c r="S8" s="1" t="s">
        <v>84</v>
      </c>
      <c r="T8" s="1" t="s">
        <v>81</v>
      </c>
      <c r="U8" s="1" t="s">
        <v>84</v>
      </c>
      <c r="Y8" t="s">
        <v>576</v>
      </c>
    </row>
    <row r="9" spans="2:25" x14ac:dyDescent="0.2">
      <c r="B9" s="246">
        <f t="shared" si="0"/>
        <v>4</v>
      </c>
      <c r="C9" s="1" t="s">
        <v>83</v>
      </c>
      <c r="D9" s="1" t="s">
        <v>80</v>
      </c>
      <c r="E9" s="1" t="s">
        <v>80</v>
      </c>
      <c r="F9" s="1" t="s">
        <v>83</v>
      </c>
      <c r="G9" s="1" t="s">
        <v>76</v>
      </c>
      <c r="I9" s="246">
        <f t="shared" si="1"/>
        <v>4</v>
      </c>
      <c r="J9" s="1" t="s">
        <v>83</v>
      </c>
      <c r="K9" s="1" t="s">
        <v>80</v>
      </c>
      <c r="L9" s="1" t="s">
        <v>80</v>
      </c>
      <c r="M9" s="1" t="s">
        <v>83</v>
      </c>
      <c r="N9" s="1" t="s">
        <v>76</v>
      </c>
      <c r="P9" s="246">
        <f t="shared" si="2"/>
        <v>4</v>
      </c>
      <c r="Q9" s="1" t="s">
        <v>83</v>
      </c>
      <c r="R9" s="1" t="s">
        <v>80</v>
      </c>
      <c r="S9" s="1" t="s">
        <v>80</v>
      </c>
      <c r="T9" s="1" t="s">
        <v>83</v>
      </c>
      <c r="U9" s="1" t="s">
        <v>76</v>
      </c>
    </row>
    <row r="10" spans="2:25" x14ac:dyDescent="0.2">
      <c r="B10" s="246">
        <f t="shared" si="0"/>
        <v>5</v>
      </c>
      <c r="C10" s="1" t="s">
        <v>83</v>
      </c>
      <c r="D10" s="1" t="s">
        <v>80</v>
      </c>
      <c r="E10" s="1" t="s">
        <v>80</v>
      </c>
      <c r="F10" s="1" t="s">
        <v>83</v>
      </c>
      <c r="G10" s="1" t="s">
        <v>82</v>
      </c>
      <c r="I10" s="246">
        <f t="shared" si="1"/>
        <v>5</v>
      </c>
      <c r="J10" s="1" t="s">
        <v>80</v>
      </c>
      <c r="K10" s="1" t="s">
        <v>80</v>
      </c>
      <c r="L10" s="1" t="s">
        <v>80</v>
      </c>
      <c r="M10" s="1" t="s">
        <v>83</v>
      </c>
      <c r="N10" s="1" t="s">
        <v>76</v>
      </c>
      <c r="P10" s="246">
        <f t="shared" si="2"/>
        <v>5</v>
      </c>
      <c r="Q10" s="1" t="s">
        <v>83</v>
      </c>
      <c r="R10" s="1" t="s">
        <v>80</v>
      </c>
      <c r="S10" s="1" t="s">
        <v>80</v>
      </c>
      <c r="T10" s="1" t="s">
        <v>83</v>
      </c>
      <c r="U10" s="1" t="s">
        <v>82</v>
      </c>
    </row>
    <row r="11" spans="2:25" x14ac:dyDescent="0.2">
      <c r="B11" s="246">
        <f t="shared" si="0"/>
        <v>6</v>
      </c>
      <c r="C11" s="1" t="s">
        <v>93</v>
      </c>
      <c r="D11" s="1" t="s">
        <v>81</v>
      </c>
      <c r="E11" s="1" t="s">
        <v>83</v>
      </c>
      <c r="F11" s="1" t="s">
        <v>69</v>
      </c>
      <c r="G11" s="1" t="s">
        <v>84</v>
      </c>
      <c r="I11" s="246">
        <f t="shared" si="1"/>
        <v>6</v>
      </c>
      <c r="J11" s="1" t="s">
        <v>80</v>
      </c>
      <c r="K11" s="1" t="s">
        <v>81</v>
      </c>
      <c r="L11" s="1" t="s">
        <v>83</v>
      </c>
      <c r="M11" s="1" t="s">
        <v>69</v>
      </c>
      <c r="N11" s="1" t="s">
        <v>93</v>
      </c>
      <c r="P11" s="246">
        <f t="shared" si="2"/>
        <v>6</v>
      </c>
      <c r="Q11" s="1" t="s">
        <v>93</v>
      </c>
      <c r="R11" s="1" t="s">
        <v>81</v>
      </c>
      <c r="S11" s="1" t="s">
        <v>83</v>
      </c>
      <c r="T11" s="1" t="s">
        <v>69</v>
      </c>
      <c r="U11" s="1" t="s">
        <v>84</v>
      </c>
    </row>
    <row r="12" spans="2:25" x14ac:dyDescent="0.2">
      <c r="B12" s="246">
        <f t="shared" si="0"/>
        <v>7</v>
      </c>
      <c r="C12" s="1" t="s">
        <v>78</v>
      </c>
      <c r="D12" s="1" t="s">
        <v>80</v>
      </c>
      <c r="E12" s="1" t="s">
        <v>80</v>
      </c>
      <c r="F12" s="1" t="s">
        <v>91</v>
      </c>
      <c r="G12" s="1" t="s">
        <v>81</v>
      </c>
      <c r="I12" s="246">
        <f t="shared" si="1"/>
        <v>7</v>
      </c>
      <c r="J12" s="1" t="s">
        <v>78</v>
      </c>
      <c r="K12" s="1" t="s">
        <v>80</v>
      </c>
      <c r="L12" s="1" t="s">
        <v>80</v>
      </c>
      <c r="M12" s="1" t="s">
        <v>91</v>
      </c>
      <c r="N12" s="1" t="s">
        <v>84</v>
      </c>
      <c r="P12" s="246">
        <f t="shared" si="2"/>
        <v>7</v>
      </c>
      <c r="Q12" s="1" t="s">
        <v>78</v>
      </c>
      <c r="R12" s="1" t="s">
        <v>80</v>
      </c>
      <c r="S12" s="1" t="s">
        <v>80</v>
      </c>
      <c r="T12" s="1" t="s">
        <v>91</v>
      </c>
      <c r="U12" s="1" t="s">
        <v>81</v>
      </c>
    </row>
    <row r="13" spans="2:25" x14ac:dyDescent="0.2">
      <c r="B13" s="246">
        <f t="shared" si="0"/>
        <v>8</v>
      </c>
      <c r="C13" s="1" t="s">
        <v>80</v>
      </c>
      <c r="D13" s="1" t="s">
        <v>69</v>
      </c>
      <c r="E13" s="1" t="s">
        <v>69</v>
      </c>
      <c r="F13" s="1" t="s">
        <v>69</v>
      </c>
      <c r="G13" s="1" t="s">
        <v>93</v>
      </c>
      <c r="I13" s="246">
        <f t="shared" si="1"/>
        <v>8</v>
      </c>
      <c r="J13" s="1" t="s">
        <v>84</v>
      </c>
      <c r="K13" s="1" t="s">
        <v>82</v>
      </c>
      <c r="L13" s="1" t="s">
        <v>69</v>
      </c>
      <c r="M13" s="1" t="s">
        <v>69</v>
      </c>
      <c r="N13" s="1" t="s">
        <v>81</v>
      </c>
      <c r="P13" s="246">
        <f t="shared" si="2"/>
        <v>8</v>
      </c>
      <c r="Q13" s="1" t="s">
        <v>80</v>
      </c>
      <c r="R13" s="1" t="s">
        <v>82</v>
      </c>
      <c r="S13" s="1" t="s">
        <v>69</v>
      </c>
      <c r="T13" s="1" t="s">
        <v>69</v>
      </c>
      <c r="U13" s="1" t="s">
        <v>93</v>
      </c>
    </row>
    <row r="14" spans="2:25" x14ac:dyDescent="0.2">
      <c r="B14" s="246">
        <f t="shared" si="0"/>
        <v>9</v>
      </c>
      <c r="C14" s="1" t="s">
        <v>78</v>
      </c>
      <c r="D14" s="1" t="s">
        <v>91</v>
      </c>
      <c r="E14" s="1" t="s">
        <v>91</v>
      </c>
      <c r="F14" s="1" t="s">
        <v>82</v>
      </c>
      <c r="G14" s="1" t="s">
        <v>81</v>
      </c>
      <c r="I14" s="246">
        <f t="shared" si="1"/>
        <v>9</v>
      </c>
      <c r="J14" s="1" t="s">
        <v>93</v>
      </c>
      <c r="K14" s="1" t="s">
        <v>69</v>
      </c>
      <c r="L14" s="1" t="s">
        <v>91</v>
      </c>
      <c r="M14" s="1" t="s">
        <v>82</v>
      </c>
      <c r="N14" s="1" t="s">
        <v>84</v>
      </c>
      <c r="P14" s="246">
        <f t="shared" si="2"/>
        <v>9</v>
      </c>
      <c r="Q14" s="1" t="s">
        <v>78</v>
      </c>
      <c r="R14" s="1" t="s">
        <v>69</v>
      </c>
      <c r="S14" s="1" t="s">
        <v>91</v>
      </c>
      <c r="T14" s="1" t="s">
        <v>82</v>
      </c>
      <c r="U14" s="1" t="s">
        <v>81</v>
      </c>
    </row>
    <row r="15" spans="2:25" x14ac:dyDescent="0.2">
      <c r="B15" s="246">
        <f t="shared" si="0"/>
        <v>10</v>
      </c>
      <c r="C15" s="1" t="s">
        <v>76</v>
      </c>
      <c r="D15" s="1" t="s">
        <v>69</v>
      </c>
      <c r="E15" s="1" t="s">
        <v>69</v>
      </c>
      <c r="F15" s="1" t="s">
        <v>82</v>
      </c>
      <c r="G15" s="1" t="s">
        <v>80</v>
      </c>
      <c r="I15" s="246">
        <f t="shared" si="1"/>
        <v>10</v>
      </c>
      <c r="J15" s="1" t="s">
        <v>76</v>
      </c>
      <c r="K15" s="1" t="s">
        <v>91</v>
      </c>
      <c r="L15" s="1" t="s">
        <v>69</v>
      </c>
      <c r="M15" s="1" t="s">
        <v>82</v>
      </c>
      <c r="N15" s="1" t="s">
        <v>81</v>
      </c>
      <c r="P15" s="246">
        <f t="shared" si="2"/>
        <v>10</v>
      </c>
      <c r="Q15" s="1" t="s">
        <v>76</v>
      </c>
      <c r="R15" s="1" t="s">
        <v>91</v>
      </c>
      <c r="S15" s="1" t="s">
        <v>69</v>
      </c>
      <c r="T15" s="1" t="s">
        <v>82</v>
      </c>
      <c r="U15" s="1" t="s">
        <v>80</v>
      </c>
    </row>
    <row r="16" spans="2:25" x14ac:dyDescent="0.2">
      <c r="B16" s="246">
        <f t="shared" si="0"/>
        <v>11</v>
      </c>
      <c r="C16" s="1" t="s">
        <v>83</v>
      </c>
      <c r="D16" s="1" t="s">
        <v>84</v>
      </c>
      <c r="E16" s="1" t="s">
        <v>83</v>
      </c>
      <c r="F16" s="1" t="s">
        <v>80</v>
      </c>
      <c r="G16" s="1" t="s">
        <v>84</v>
      </c>
      <c r="I16" s="246">
        <f t="shared" si="1"/>
        <v>11</v>
      </c>
      <c r="J16" s="1" t="s">
        <v>76</v>
      </c>
      <c r="K16" s="1" t="s">
        <v>69</v>
      </c>
      <c r="L16" s="1" t="s">
        <v>83</v>
      </c>
      <c r="M16" s="1" t="s">
        <v>80</v>
      </c>
      <c r="N16" s="1" t="s">
        <v>69</v>
      </c>
      <c r="P16" s="246">
        <f t="shared" si="2"/>
        <v>11</v>
      </c>
      <c r="Q16" s="1" t="s">
        <v>83</v>
      </c>
      <c r="R16" s="1" t="s">
        <v>69</v>
      </c>
      <c r="S16" s="1" t="s">
        <v>83</v>
      </c>
      <c r="T16" s="1" t="s">
        <v>80</v>
      </c>
      <c r="U16" s="1" t="s">
        <v>84</v>
      </c>
    </row>
    <row r="17" spans="2:21" x14ac:dyDescent="0.2">
      <c r="B17" s="246">
        <f t="shared" si="0"/>
        <v>12</v>
      </c>
      <c r="C17" s="1" t="s">
        <v>84</v>
      </c>
      <c r="D17" s="1" t="s">
        <v>84</v>
      </c>
      <c r="E17" s="1" t="s">
        <v>83</v>
      </c>
      <c r="F17" s="1" t="s">
        <v>80</v>
      </c>
      <c r="G17" s="1" t="s">
        <v>84</v>
      </c>
      <c r="I17" s="246">
        <f t="shared" si="1"/>
        <v>12</v>
      </c>
      <c r="J17" s="1" t="s">
        <v>76</v>
      </c>
      <c r="K17" s="1" t="s">
        <v>84</v>
      </c>
      <c r="L17" s="1" t="s">
        <v>83</v>
      </c>
      <c r="M17" s="1" t="s">
        <v>80</v>
      </c>
      <c r="N17" s="1" t="s">
        <v>80</v>
      </c>
      <c r="P17" s="246">
        <f t="shared" si="2"/>
        <v>12</v>
      </c>
      <c r="Q17" s="1" t="s">
        <v>84</v>
      </c>
      <c r="R17" s="1" t="s">
        <v>84</v>
      </c>
      <c r="S17" s="1" t="s">
        <v>83</v>
      </c>
      <c r="T17" s="1" t="s">
        <v>80</v>
      </c>
      <c r="U17" s="1" t="s">
        <v>84</v>
      </c>
    </row>
    <row r="18" spans="2:21" x14ac:dyDescent="0.2">
      <c r="B18" s="246">
        <f t="shared" si="0"/>
        <v>13</v>
      </c>
      <c r="C18" s="1" t="s">
        <v>81</v>
      </c>
      <c r="D18" s="1" t="s">
        <v>78</v>
      </c>
      <c r="E18" s="1" t="s">
        <v>82</v>
      </c>
      <c r="F18" s="1" t="s">
        <v>81</v>
      </c>
      <c r="G18" s="1" t="s">
        <v>74</v>
      </c>
      <c r="I18" s="246">
        <f t="shared" si="1"/>
        <v>13</v>
      </c>
      <c r="J18" s="1" t="s">
        <v>81</v>
      </c>
      <c r="K18" s="1" t="s">
        <v>84</v>
      </c>
      <c r="L18" s="1" t="s">
        <v>83</v>
      </c>
      <c r="M18" s="1" t="s">
        <v>81</v>
      </c>
      <c r="N18" s="1" t="s">
        <v>84</v>
      </c>
      <c r="P18" s="246">
        <f t="shared" si="2"/>
        <v>13</v>
      </c>
      <c r="Q18" s="1" t="s">
        <v>81</v>
      </c>
      <c r="R18" s="1" t="s">
        <v>84</v>
      </c>
      <c r="S18" s="1" t="s">
        <v>82</v>
      </c>
      <c r="T18" s="1" t="s">
        <v>81</v>
      </c>
      <c r="U18" s="1" t="s">
        <v>74</v>
      </c>
    </row>
    <row r="19" spans="2:21" x14ac:dyDescent="0.2">
      <c r="B19" s="246">
        <f t="shared" si="0"/>
        <v>14</v>
      </c>
      <c r="C19" s="1" t="s">
        <v>93</v>
      </c>
      <c r="D19" s="1" t="s">
        <v>81</v>
      </c>
      <c r="E19" s="1" t="s">
        <v>82</v>
      </c>
      <c r="F19" s="1" t="s">
        <v>91</v>
      </c>
      <c r="G19" s="1" t="s">
        <v>93</v>
      </c>
      <c r="I19" s="246">
        <f t="shared" si="1"/>
        <v>14</v>
      </c>
      <c r="J19" s="1" t="s">
        <v>81</v>
      </c>
      <c r="K19" s="1" t="s">
        <v>78</v>
      </c>
      <c r="L19" s="1" t="s">
        <v>82</v>
      </c>
      <c r="M19" s="1" t="s">
        <v>91</v>
      </c>
      <c r="N19" s="1" t="s">
        <v>84</v>
      </c>
      <c r="P19" s="246">
        <f t="shared" si="2"/>
        <v>14</v>
      </c>
      <c r="Q19" s="1" t="s">
        <v>93</v>
      </c>
      <c r="R19" s="1" t="s">
        <v>78</v>
      </c>
      <c r="S19" s="1" t="s">
        <v>82</v>
      </c>
      <c r="T19" s="1" t="s">
        <v>91</v>
      </c>
      <c r="U19" s="1" t="s">
        <v>93</v>
      </c>
    </row>
    <row r="20" spans="2:21" x14ac:dyDescent="0.2">
      <c r="B20" s="246">
        <f t="shared" si="0"/>
        <v>15</v>
      </c>
      <c r="C20" s="1" t="s">
        <v>81</v>
      </c>
      <c r="D20" s="1" t="s">
        <v>91</v>
      </c>
      <c r="E20" s="1" t="s">
        <v>76</v>
      </c>
      <c r="F20" s="1" t="s">
        <v>81</v>
      </c>
      <c r="G20" s="1" t="s">
        <v>78</v>
      </c>
      <c r="I20" s="246">
        <f t="shared" si="1"/>
        <v>15</v>
      </c>
      <c r="J20" s="1" t="s">
        <v>84</v>
      </c>
      <c r="K20" s="1" t="s">
        <v>83</v>
      </c>
      <c r="L20" s="1" t="s">
        <v>82</v>
      </c>
      <c r="M20" s="1" t="s">
        <v>81</v>
      </c>
      <c r="N20" s="1" t="s">
        <v>74</v>
      </c>
      <c r="P20" s="246">
        <f t="shared" si="2"/>
        <v>15</v>
      </c>
      <c r="Q20" s="1" t="s">
        <v>81</v>
      </c>
      <c r="R20" s="1" t="s">
        <v>81</v>
      </c>
      <c r="S20" s="1" t="s">
        <v>76</v>
      </c>
      <c r="T20" s="1" t="s">
        <v>81</v>
      </c>
      <c r="U20" s="1" t="s">
        <v>78</v>
      </c>
    </row>
    <row r="21" spans="2:21" x14ac:dyDescent="0.2">
      <c r="B21" s="246">
        <f t="shared" si="0"/>
        <v>16</v>
      </c>
      <c r="C21" s="1" t="s">
        <v>83</v>
      </c>
      <c r="D21" s="1" t="s">
        <v>74</v>
      </c>
      <c r="E21" s="1" t="s">
        <v>76</v>
      </c>
      <c r="F21" s="1" t="s">
        <v>82</v>
      </c>
      <c r="G21" s="1" t="s">
        <v>84</v>
      </c>
      <c r="I21" s="246">
        <f t="shared" si="1"/>
        <v>16</v>
      </c>
      <c r="J21" s="1" t="s">
        <v>83</v>
      </c>
      <c r="K21" s="1" t="s">
        <v>81</v>
      </c>
      <c r="L21" s="1" t="s">
        <v>76</v>
      </c>
      <c r="M21" s="1" t="s">
        <v>82</v>
      </c>
      <c r="N21" s="1" t="s">
        <v>93</v>
      </c>
      <c r="P21" s="246">
        <f t="shared" si="2"/>
        <v>16</v>
      </c>
      <c r="Q21" s="1" t="s">
        <v>83</v>
      </c>
      <c r="R21" s="1" t="s">
        <v>91</v>
      </c>
      <c r="S21" s="1" t="s">
        <v>76</v>
      </c>
      <c r="T21" s="1" t="s">
        <v>82</v>
      </c>
      <c r="U21" s="1" t="s">
        <v>84</v>
      </c>
    </row>
    <row r="22" spans="2:21" x14ac:dyDescent="0.2">
      <c r="B22" s="246">
        <f t="shared" si="0"/>
        <v>17</v>
      </c>
      <c r="C22" s="1" t="s">
        <v>82</v>
      </c>
      <c r="D22" s="1" t="s">
        <v>74</v>
      </c>
      <c r="E22" s="1" t="s">
        <v>76</v>
      </c>
      <c r="F22" s="1" t="s">
        <v>80</v>
      </c>
      <c r="G22" s="1" t="s">
        <v>82</v>
      </c>
      <c r="I22" s="246">
        <f t="shared" si="1"/>
        <v>17</v>
      </c>
      <c r="J22" s="1" t="s">
        <v>83</v>
      </c>
      <c r="K22" s="1" t="s">
        <v>91</v>
      </c>
      <c r="L22" s="1" t="s">
        <v>76</v>
      </c>
      <c r="M22" s="1" t="s">
        <v>80</v>
      </c>
      <c r="N22" s="1" t="s">
        <v>78</v>
      </c>
      <c r="P22" s="246">
        <f t="shared" si="2"/>
        <v>17</v>
      </c>
      <c r="Q22" s="1" t="s">
        <v>82</v>
      </c>
      <c r="R22" s="1" t="s">
        <v>74</v>
      </c>
      <c r="S22" s="1" t="s">
        <v>76</v>
      </c>
      <c r="T22" s="1" t="s">
        <v>80</v>
      </c>
      <c r="U22" s="1" t="s">
        <v>82</v>
      </c>
    </row>
    <row r="23" spans="2:21" x14ac:dyDescent="0.2">
      <c r="B23" s="246">
        <f t="shared" si="0"/>
        <v>18</v>
      </c>
      <c r="C23" s="1" t="s">
        <v>74</v>
      </c>
      <c r="D23" s="1" t="s">
        <v>74</v>
      </c>
      <c r="E23" s="1" t="s">
        <v>91</v>
      </c>
      <c r="F23" s="1" t="s">
        <v>80</v>
      </c>
      <c r="G23" s="1" t="s">
        <v>81</v>
      </c>
      <c r="I23" s="246">
        <f t="shared" si="1"/>
        <v>18</v>
      </c>
      <c r="J23" s="1" t="s">
        <v>82</v>
      </c>
      <c r="K23" s="1" t="s">
        <v>74</v>
      </c>
      <c r="L23" s="1" t="s">
        <v>76</v>
      </c>
      <c r="M23" s="1" t="s">
        <v>80</v>
      </c>
      <c r="N23" s="1" t="s">
        <v>78</v>
      </c>
      <c r="P23" s="246">
        <f t="shared" si="2"/>
        <v>18</v>
      </c>
      <c r="Q23" s="1" t="s">
        <v>74</v>
      </c>
      <c r="R23" s="1" t="s">
        <v>74</v>
      </c>
      <c r="S23" s="1" t="s">
        <v>91</v>
      </c>
      <c r="T23" s="1" t="s">
        <v>80</v>
      </c>
      <c r="U23" s="1" t="s">
        <v>81</v>
      </c>
    </row>
    <row r="24" spans="2:21" x14ac:dyDescent="0.2">
      <c r="B24" s="246">
        <f t="shared" si="0"/>
        <v>19</v>
      </c>
      <c r="C24" s="1" t="s">
        <v>93</v>
      </c>
      <c r="D24" s="1" t="s">
        <v>82</v>
      </c>
      <c r="E24" s="1" t="s">
        <v>84</v>
      </c>
      <c r="F24" s="1" t="s">
        <v>80</v>
      </c>
      <c r="G24" s="1" t="s">
        <v>81</v>
      </c>
      <c r="I24" s="246">
        <f t="shared" si="1"/>
        <v>19</v>
      </c>
      <c r="J24" s="1" t="s">
        <v>82</v>
      </c>
      <c r="K24" s="1" t="s">
        <v>74</v>
      </c>
      <c r="L24" s="1" t="s">
        <v>91</v>
      </c>
      <c r="M24" s="1" t="s">
        <v>80</v>
      </c>
      <c r="N24" s="1" t="s">
        <v>78</v>
      </c>
      <c r="P24" s="246">
        <f t="shared" si="2"/>
        <v>19</v>
      </c>
      <c r="Q24" s="1" t="s">
        <v>93</v>
      </c>
      <c r="R24" s="1" t="s">
        <v>74</v>
      </c>
      <c r="S24" s="1" t="s">
        <v>84</v>
      </c>
      <c r="T24" s="1" t="s">
        <v>80</v>
      </c>
      <c r="U24" s="1" t="s">
        <v>81</v>
      </c>
    </row>
    <row r="25" spans="2:21" x14ac:dyDescent="0.2">
      <c r="B25" s="246">
        <f t="shared" si="0"/>
        <v>20</v>
      </c>
      <c r="C25" s="1" t="s">
        <v>82</v>
      </c>
      <c r="D25" s="1" t="s">
        <v>80</v>
      </c>
      <c r="E25" s="1" t="s">
        <v>78</v>
      </c>
      <c r="F25" s="1" t="s">
        <v>74</v>
      </c>
      <c r="G25" s="1" t="s">
        <v>80</v>
      </c>
      <c r="I25" s="246">
        <f t="shared" si="1"/>
        <v>20</v>
      </c>
      <c r="J25" s="1" t="s">
        <v>93</v>
      </c>
      <c r="K25" s="1" t="s">
        <v>74</v>
      </c>
      <c r="L25" s="1" t="s">
        <v>84</v>
      </c>
      <c r="M25" s="1" t="s">
        <v>84</v>
      </c>
      <c r="N25" s="1" t="s">
        <v>81</v>
      </c>
      <c r="P25" s="246">
        <f t="shared" si="2"/>
        <v>20</v>
      </c>
      <c r="Q25" s="1" t="s">
        <v>82</v>
      </c>
      <c r="R25" s="1" t="s">
        <v>82</v>
      </c>
      <c r="S25" s="1" t="s">
        <v>78</v>
      </c>
      <c r="T25" s="1" t="s">
        <v>74</v>
      </c>
      <c r="U25" s="1" t="s">
        <v>80</v>
      </c>
    </row>
    <row r="26" spans="2:21" x14ac:dyDescent="0.2">
      <c r="B26" s="246">
        <f t="shared" si="0"/>
        <v>21</v>
      </c>
      <c r="C26" s="1" t="s">
        <v>74</v>
      </c>
      <c r="D26" s="1" t="s">
        <v>91</v>
      </c>
      <c r="E26" s="1" t="s">
        <v>78</v>
      </c>
      <c r="F26" s="1" t="s">
        <v>80</v>
      </c>
      <c r="G26" s="1" t="s">
        <v>80</v>
      </c>
      <c r="I26" s="246">
        <f t="shared" si="1"/>
        <v>21</v>
      </c>
      <c r="J26" s="1" t="s">
        <v>74</v>
      </c>
      <c r="K26" s="1" t="s">
        <v>82</v>
      </c>
      <c r="L26" s="1" t="s">
        <v>78</v>
      </c>
      <c r="M26" s="1" t="s">
        <v>80</v>
      </c>
      <c r="N26" s="1" t="s">
        <v>84</v>
      </c>
      <c r="P26" s="246">
        <f t="shared" si="2"/>
        <v>21</v>
      </c>
      <c r="Q26" s="1" t="s">
        <v>74</v>
      </c>
      <c r="R26" s="1" t="s">
        <v>80</v>
      </c>
      <c r="S26" s="1" t="s">
        <v>78</v>
      </c>
      <c r="T26" s="1" t="s">
        <v>80</v>
      </c>
      <c r="U26" s="1" t="s">
        <v>80</v>
      </c>
    </row>
    <row r="27" spans="2:21" x14ac:dyDescent="0.2">
      <c r="B27" s="246">
        <f t="shared" si="0"/>
        <v>22</v>
      </c>
      <c r="C27" s="1" t="s">
        <v>82</v>
      </c>
      <c r="D27" s="1" t="s">
        <v>83</v>
      </c>
      <c r="E27" s="1" t="s">
        <v>84</v>
      </c>
      <c r="F27" s="1" t="s">
        <v>91</v>
      </c>
      <c r="G27" s="1" t="s">
        <v>80</v>
      </c>
      <c r="I27" s="246">
        <f t="shared" si="1"/>
        <v>22</v>
      </c>
      <c r="J27" s="1" t="s">
        <v>74</v>
      </c>
      <c r="K27" s="1" t="s">
        <v>80</v>
      </c>
      <c r="L27" s="1" t="s">
        <v>78</v>
      </c>
      <c r="M27" s="1" t="s">
        <v>91</v>
      </c>
      <c r="N27" s="1" t="s">
        <v>80</v>
      </c>
      <c r="P27" s="246">
        <f t="shared" si="2"/>
        <v>22</v>
      </c>
      <c r="Q27" s="1" t="s">
        <v>82</v>
      </c>
      <c r="R27" s="1" t="s">
        <v>83</v>
      </c>
      <c r="S27" s="1" t="s">
        <v>84</v>
      </c>
      <c r="T27" s="1" t="s">
        <v>91</v>
      </c>
      <c r="U27" s="1" t="s">
        <v>80</v>
      </c>
    </row>
    <row r="28" spans="2:21" x14ac:dyDescent="0.2">
      <c r="B28" s="246">
        <f t="shared" si="0"/>
        <v>23</v>
      </c>
      <c r="C28" s="1" t="s">
        <v>69</v>
      </c>
      <c r="D28" s="1" t="s">
        <v>81</v>
      </c>
      <c r="E28" s="1" t="s">
        <v>84</v>
      </c>
      <c r="F28" s="1" t="s">
        <v>83</v>
      </c>
      <c r="G28" s="1" t="s">
        <v>82</v>
      </c>
      <c r="I28" s="246">
        <f t="shared" si="1"/>
        <v>23</v>
      </c>
      <c r="J28" s="1" t="s">
        <v>74</v>
      </c>
      <c r="K28" s="1" t="s">
        <v>91</v>
      </c>
      <c r="L28" s="1" t="s">
        <v>84</v>
      </c>
      <c r="M28" s="1" t="s">
        <v>83</v>
      </c>
      <c r="N28" s="1" t="s">
        <v>80</v>
      </c>
      <c r="P28" s="246">
        <f t="shared" si="2"/>
        <v>23</v>
      </c>
      <c r="Q28" s="1" t="s">
        <v>69</v>
      </c>
      <c r="R28" s="1" t="s">
        <v>81</v>
      </c>
      <c r="S28" s="1" t="s">
        <v>84</v>
      </c>
      <c r="T28" s="1" t="s">
        <v>83</v>
      </c>
      <c r="U28" s="1" t="s">
        <v>82</v>
      </c>
    </row>
    <row r="29" spans="2:21" x14ac:dyDescent="0.2">
      <c r="B29" s="246">
        <f t="shared" si="0"/>
        <v>24</v>
      </c>
      <c r="C29" s="1" t="s">
        <v>93</v>
      </c>
      <c r="D29" s="1" t="s">
        <v>83</v>
      </c>
      <c r="E29" s="1" t="s">
        <v>82</v>
      </c>
      <c r="F29" s="1" t="s">
        <v>69</v>
      </c>
      <c r="G29" s="1" t="s">
        <v>84</v>
      </c>
      <c r="I29" s="246">
        <f t="shared" si="1"/>
        <v>24</v>
      </c>
      <c r="J29" s="1" t="s">
        <v>84</v>
      </c>
      <c r="K29" s="1" t="s">
        <v>83</v>
      </c>
      <c r="L29" s="1" t="s">
        <v>84</v>
      </c>
      <c r="M29" s="1" t="s">
        <v>83</v>
      </c>
      <c r="N29" s="1" t="s">
        <v>93</v>
      </c>
      <c r="P29" s="246">
        <f t="shared" si="2"/>
        <v>24</v>
      </c>
      <c r="Q29" s="1" t="s">
        <v>69</v>
      </c>
      <c r="R29" s="1" t="s">
        <v>83</v>
      </c>
      <c r="S29" s="1" t="s">
        <v>82</v>
      </c>
      <c r="T29" s="1" t="s">
        <v>69</v>
      </c>
      <c r="U29" s="1" t="s">
        <v>84</v>
      </c>
    </row>
    <row r="30" spans="2:21" x14ac:dyDescent="0.2">
      <c r="B30" s="246">
        <f t="shared" si="0"/>
        <v>25</v>
      </c>
      <c r="C30" s="1" t="s">
        <v>83</v>
      </c>
      <c r="D30" s="1" t="s">
        <v>83</v>
      </c>
      <c r="E30" s="1" t="s">
        <v>83</v>
      </c>
      <c r="F30" s="1" t="s">
        <v>83</v>
      </c>
      <c r="G30" s="1" t="s">
        <v>76</v>
      </c>
      <c r="I30" s="246">
        <f t="shared" si="1"/>
        <v>25</v>
      </c>
      <c r="J30" s="1" t="s">
        <v>83</v>
      </c>
      <c r="K30" s="1" t="s">
        <v>81</v>
      </c>
      <c r="L30" s="1" t="s">
        <v>82</v>
      </c>
      <c r="M30" s="1" t="s">
        <v>83</v>
      </c>
      <c r="N30" s="1" t="s">
        <v>82</v>
      </c>
      <c r="P30" s="246">
        <f t="shared" si="2"/>
        <v>25</v>
      </c>
      <c r="Q30" s="1" t="s">
        <v>83</v>
      </c>
      <c r="R30" s="1" t="s">
        <v>83</v>
      </c>
      <c r="S30" s="1" t="s">
        <v>83</v>
      </c>
      <c r="T30" s="1" t="s">
        <v>83</v>
      </c>
      <c r="U30" s="1" t="s">
        <v>76</v>
      </c>
    </row>
    <row r="31" spans="2:21" x14ac:dyDescent="0.2">
      <c r="B31" s="246">
        <f t="shared" si="0"/>
        <v>26</v>
      </c>
      <c r="C31" s="1" t="s">
        <v>84</v>
      </c>
      <c r="D31" s="1" t="s">
        <v>81</v>
      </c>
      <c r="E31" s="1" t="s">
        <v>83</v>
      </c>
      <c r="F31" s="1" t="s">
        <v>84</v>
      </c>
      <c r="G31" s="1" t="s">
        <v>93</v>
      </c>
      <c r="I31" s="246">
        <f t="shared" si="1"/>
        <v>26</v>
      </c>
      <c r="J31" s="1" t="s">
        <v>83</v>
      </c>
      <c r="K31" s="1" t="s">
        <v>83</v>
      </c>
      <c r="L31" s="1" t="s">
        <v>83</v>
      </c>
      <c r="M31" s="1" t="s">
        <v>84</v>
      </c>
      <c r="N31" s="1" t="s">
        <v>76</v>
      </c>
      <c r="P31" s="246">
        <f t="shared" si="2"/>
        <v>26</v>
      </c>
      <c r="Q31" s="1" t="s">
        <v>84</v>
      </c>
      <c r="R31" s="1" t="s">
        <v>81</v>
      </c>
      <c r="S31" s="1" t="s">
        <v>83</v>
      </c>
      <c r="T31" s="1" t="s">
        <v>84</v>
      </c>
      <c r="U31" s="1" t="s">
        <v>93</v>
      </c>
    </row>
    <row r="32" spans="2:21" x14ac:dyDescent="0.2">
      <c r="B32" s="246">
        <f t="shared" si="0"/>
        <v>27</v>
      </c>
      <c r="C32" s="1" t="s">
        <v>83</v>
      </c>
      <c r="D32" s="1" t="s">
        <v>81</v>
      </c>
      <c r="E32" s="1" t="s">
        <v>81</v>
      </c>
      <c r="F32" s="1" t="s">
        <v>84</v>
      </c>
      <c r="G32" s="1" t="s">
        <v>82</v>
      </c>
      <c r="I32" s="246">
        <f t="shared" si="1"/>
        <v>27</v>
      </c>
      <c r="J32" s="1" t="s">
        <v>84</v>
      </c>
      <c r="K32" s="1" t="s">
        <v>83</v>
      </c>
      <c r="L32" s="1" t="s">
        <v>83</v>
      </c>
      <c r="M32" s="1" t="s">
        <v>84</v>
      </c>
      <c r="N32" s="1" t="s">
        <v>76</v>
      </c>
      <c r="P32" s="246">
        <f t="shared" si="2"/>
        <v>27</v>
      </c>
      <c r="Q32" s="1" t="s">
        <v>83</v>
      </c>
      <c r="R32" s="1" t="s">
        <v>81</v>
      </c>
      <c r="S32" s="1" t="s">
        <v>81</v>
      </c>
      <c r="T32" s="1" t="s">
        <v>84</v>
      </c>
      <c r="U32" s="1" t="s">
        <v>82</v>
      </c>
    </row>
    <row r="33" spans="2:21" x14ac:dyDescent="0.2">
      <c r="B33" s="246">
        <f t="shared" si="0"/>
        <v>28</v>
      </c>
      <c r="C33" s="1" t="s">
        <v>84</v>
      </c>
      <c r="D33" s="1" t="s">
        <v>81</v>
      </c>
      <c r="E33" s="1" t="s">
        <v>83</v>
      </c>
      <c r="F33" s="1" t="s">
        <v>76</v>
      </c>
      <c r="G33" s="1" t="s">
        <v>82</v>
      </c>
      <c r="I33" s="246">
        <f t="shared" si="1"/>
        <v>28</v>
      </c>
      <c r="J33" s="1" t="s">
        <v>93</v>
      </c>
      <c r="K33" s="1" t="s">
        <v>81</v>
      </c>
      <c r="L33" s="1" t="s">
        <v>91</v>
      </c>
      <c r="M33" s="1" t="s">
        <v>76</v>
      </c>
      <c r="N33" s="1" t="s">
        <v>76</v>
      </c>
      <c r="P33" s="246">
        <f t="shared" si="2"/>
        <v>28</v>
      </c>
      <c r="Q33" s="1" t="s">
        <v>84</v>
      </c>
      <c r="R33" s="1" t="s">
        <v>81</v>
      </c>
      <c r="S33" s="1" t="s">
        <v>83</v>
      </c>
      <c r="T33" s="1" t="s">
        <v>76</v>
      </c>
      <c r="U33" s="1" t="s">
        <v>82</v>
      </c>
    </row>
    <row r="34" spans="2:21" x14ac:dyDescent="0.2">
      <c r="B34" s="246">
        <f t="shared" si="0"/>
        <v>29</v>
      </c>
      <c r="C34" s="1" t="s">
        <v>74</v>
      </c>
      <c r="D34" s="1" t="s">
        <v>82</v>
      </c>
      <c r="E34" s="1" t="s">
        <v>91</v>
      </c>
      <c r="F34" s="1" t="s">
        <v>76</v>
      </c>
      <c r="G34" s="1" t="s">
        <v>82</v>
      </c>
      <c r="I34" s="246">
        <f t="shared" si="1"/>
        <v>29</v>
      </c>
      <c r="J34" s="1" t="s">
        <v>83</v>
      </c>
      <c r="K34" s="1" t="s">
        <v>81</v>
      </c>
      <c r="L34" s="1" t="s">
        <v>81</v>
      </c>
      <c r="M34" s="1" t="s">
        <v>76</v>
      </c>
      <c r="N34" s="1" t="s">
        <v>82</v>
      </c>
      <c r="P34" s="246">
        <f t="shared" si="2"/>
        <v>29</v>
      </c>
      <c r="Q34" s="1" t="s">
        <v>74</v>
      </c>
      <c r="R34" s="1" t="s">
        <v>82</v>
      </c>
      <c r="S34" s="1" t="s">
        <v>82</v>
      </c>
      <c r="T34" s="1" t="s">
        <v>76</v>
      </c>
      <c r="U34" s="1" t="s">
        <v>82</v>
      </c>
    </row>
    <row r="35" spans="2:21" x14ac:dyDescent="0.2">
      <c r="B35" s="246">
        <f t="shared" si="0"/>
        <v>30</v>
      </c>
      <c r="C35" s="1" t="s">
        <v>93</v>
      </c>
      <c r="D35" s="1" t="s">
        <v>80</v>
      </c>
      <c r="E35" s="1" t="s">
        <v>82</v>
      </c>
      <c r="F35" s="1" t="s">
        <v>76</v>
      </c>
      <c r="G35" s="1" t="s">
        <v>83</v>
      </c>
      <c r="I35" s="246">
        <f t="shared" si="1"/>
        <v>30</v>
      </c>
      <c r="J35" s="1" t="s">
        <v>84</v>
      </c>
      <c r="K35" s="1" t="s">
        <v>81</v>
      </c>
      <c r="L35" s="1" t="s">
        <v>83</v>
      </c>
      <c r="M35" s="1" t="s">
        <v>91</v>
      </c>
      <c r="N35" s="1" t="s">
        <v>82</v>
      </c>
      <c r="P35" s="246">
        <f t="shared" si="2"/>
        <v>30</v>
      </c>
      <c r="Q35" s="1" t="s">
        <v>93</v>
      </c>
      <c r="R35" s="1" t="s">
        <v>80</v>
      </c>
      <c r="S35" s="1" t="s">
        <v>82</v>
      </c>
      <c r="T35" s="1" t="s">
        <v>76</v>
      </c>
      <c r="U35" s="1" t="s">
        <v>83</v>
      </c>
    </row>
    <row r="36" spans="2:21" x14ac:dyDescent="0.2">
      <c r="B36" s="246">
        <f t="shared" si="0"/>
        <v>31</v>
      </c>
      <c r="C36" s="1" t="s">
        <v>81</v>
      </c>
      <c r="D36" s="1" t="s">
        <v>82</v>
      </c>
      <c r="E36" s="1" t="s">
        <v>82</v>
      </c>
      <c r="F36" s="1" t="s">
        <v>83</v>
      </c>
      <c r="G36" s="1" t="s">
        <v>78</v>
      </c>
      <c r="I36" s="246">
        <f t="shared" si="1"/>
        <v>31</v>
      </c>
      <c r="J36" s="1" t="s">
        <v>84</v>
      </c>
      <c r="K36" s="1" t="s">
        <v>91</v>
      </c>
      <c r="L36" s="1" t="s">
        <v>91</v>
      </c>
      <c r="M36" s="1" t="s">
        <v>83</v>
      </c>
      <c r="N36" s="1" t="s">
        <v>83</v>
      </c>
      <c r="P36" s="246">
        <f t="shared" si="2"/>
        <v>31</v>
      </c>
      <c r="Q36" s="1" t="s">
        <v>81</v>
      </c>
      <c r="R36" s="1" t="s">
        <v>82</v>
      </c>
      <c r="S36" s="1" t="s">
        <v>82</v>
      </c>
      <c r="T36" s="1" t="s">
        <v>83</v>
      </c>
      <c r="U36" s="1" t="s">
        <v>78</v>
      </c>
    </row>
    <row r="37" spans="2:21" x14ac:dyDescent="0.2">
      <c r="B37" s="246">
        <f t="shared" si="0"/>
        <v>32</v>
      </c>
      <c r="C37" s="1" t="s">
        <v>81</v>
      </c>
      <c r="D37" s="1" t="s">
        <v>69</v>
      </c>
      <c r="E37" s="1" t="s">
        <v>82</v>
      </c>
      <c r="F37" s="1" t="s">
        <v>81</v>
      </c>
      <c r="G37" s="1" t="s">
        <v>80</v>
      </c>
      <c r="I37" s="246">
        <f t="shared" si="1"/>
        <v>32</v>
      </c>
      <c r="J37" s="1" t="s">
        <v>74</v>
      </c>
      <c r="K37" s="1" t="s">
        <v>82</v>
      </c>
      <c r="L37" s="1" t="s">
        <v>83</v>
      </c>
      <c r="M37" s="1" t="s">
        <v>81</v>
      </c>
      <c r="N37" s="1" t="s">
        <v>78</v>
      </c>
      <c r="P37" s="246">
        <f t="shared" si="2"/>
        <v>32</v>
      </c>
      <c r="Q37" s="1" t="s">
        <v>81</v>
      </c>
      <c r="R37" s="1" t="s">
        <v>80</v>
      </c>
      <c r="S37" s="1" t="s">
        <v>83</v>
      </c>
      <c r="T37" s="1" t="s">
        <v>81</v>
      </c>
      <c r="U37" s="1" t="s">
        <v>80</v>
      </c>
    </row>
    <row r="38" spans="2:21" x14ac:dyDescent="0.2">
      <c r="B38" s="246">
        <f t="shared" si="0"/>
        <v>33</v>
      </c>
      <c r="C38" s="1" t="s">
        <v>84</v>
      </c>
      <c r="D38" s="1" t="s">
        <v>83</v>
      </c>
      <c r="E38" s="1" t="s">
        <v>83</v>
      </c>
      <c r="F38" s="1" t="s">
        <v>83</v>
      </c>
      <c r="G38" s="1" t="s">
        <v>83</v>
      </c>
      <c r="I38" s="246">
        <f t="shared" si="1"/>
        <v>33</v>
      </c>
      <c r="J38" s="1" t="s">
        <v>81</v>
      </c>
      <c r="K38" s="1" t="s">
        <v>80</v>
      </c>
      <c r="L38" s="1" t="s">
        <v>82</v>
      </c>
      <c r="M38" s="1" t="s">
        <v>83</v>
      </c>
      <c r="N38" s="1" t="s">
        <v>93</v>
      </c>
      <c r="P38" s="246">
        <f t="shared" si="2"/>
        <v>33</v>
      </c>
      <c r="Q38" s="1" t="s">
        <v>84</v>
      </c>
      <c r="R38" s="1" t="s">
        <v>69</v>
      </c>
      <c r="S38" s="1" t="s">
        <v>74</v>
      </c>
      <c r="T38" s="1" t="s">
        <v>83</v>
      </c>
      <c r="U38" s="1" t="s">
        <v>83</v>
      </c>
    </row>
    <row r="39" spans="2:21" x14ac:dyDescent="0.2">
      <c r="B39" s="246">
        <f t="shared" si="0"/>
        <v>34</v>
      </c>
      <c r="C39" s="1" t="s">
        <v>84</v>
      </c>
      <c r="D39" s="1" t="s">
        <v>83</v>
      </c>
      <c r="E39" s="1" t="s">
        <v>74</v>
      </c>
      <c r="F39" s="1" t="s">
        <v>84</v>
      </c>
      <c r="G39" s="1" t="s">
        <v>80</v>
      </c>
      <c r="I39" s="246">
        <f t="shared" si="1"/>
        <v>34</v>
      </c>
      <c r="J39" s="1" t="s">
        <v>84</v>
      </c>
      <c r="K39" s="1" t="s">
        <v>82</v>
      </c>
      <c r="L39" s="1" t="s">
        <v>82</v>
      </c>
      <c r="M39" s="1" t="s">
        <v>84</v>
      </c>
      <c r="N39" s="1" t="s">
        <v>78</v>
      </c>
      <c r="P39" s="246">
        <f t="shared" si="2"/>
        <v>34</v>
      </c>
      <c r="Q39" s="1" t="s">
        <v>84</v>
      </c>
      <c r="R39" s="1" t="s">
        <v>81</v>
      </c>
      <c r="S39" s="1" t="s">
        <v>74</v>
      </c>
      <c r="T39" s="1" t="s">
        <v>84</v>
      </c>
      <c r="U39" s="1" t="s">
        <v>80</v>
      </c>
    </row>
    <row r="40" spans="2:21" x14ac:dyDescent="0.2">
      <c r="B40" s="246">
        <f t="shared" si="0"/>
        <v>35</v>
      </c>
      <c r="C40" s="1" t="s">
        <v>84</v>
      </c>
      <c r="D40" s="1" t="s">
        <v>83</v>
      </c>
      <c r="E40" s="1" t="s">
        <v>74</v>
      </c>
      <c r="F40" s="1" t="s">
        <v>80</v>
      </c>
      <c r="G40" s="1" t="s">
        <v>83</v>
      </c>
      <c r="I40" s="246">
        <f t="shared" si="1"/>
        <v>35</v>
      </c>
      <c r="J40" s="1" t="s">
        <v>81</v>
      </c>
      <c r="K40" s="1" t="s">
        <v>80</v>
      </c>
      <c r="L40" s="1" t="s">
        <v>82</v>
      </c>
      <c r="M40" s="1" t="s">
        <v>80</v>
      </c>
      <c r="N40" s="1" t="s">
        <v>80</v>
      </c>
      <c r="P40" s="246">
        <f t="shared" si="2"/>
        <v>35</v>
      </c>
      <c r="Q40" s="1" t="s">
        <v>84</v>
      </c>
      <c r="R40" s="1" t="s">
        <v>83</v>
      </c>
      <c r="S40" s="1" t="s">
        <v>91</v>
      </c>
      <c r="T40" s="1" t="s">
        <v>80</v>
      </c>
      <c r="U40" s="1" t="s">
        <v>83</v>
      </c>
    </row>
    <row r="41" spans="2:21" x14ac:dyDescent="0.2">
      <c r="B41" s="246">
        <f t="shared" si="0"/>
        <v>36</v>
      </c>
      <c r="C41" s="1" t="s">
        <v>69</v>
      </c>
      <c r="D41" s="1" t="s">
        <v>91</v>
      </c>
      <c r="E41" s="1" t="s">
        <v>91</v>
      </c>
      <c r="F41" s="1" t="s">
        <v>78</v>
      </c>
      <c r="G41" s="1" t="s">
        <v>69</v>
      </c>
      <c r="I41" s="246">
        <f t="shared" si="1"/>
        <v>36</v>
      </c>
      <c r="J41" s="1" t="s">
        <v>82</v>
      </c>
      <c r="K41" s="1" t="s">
        <v>69</v>
      </c>
      <c r="L41" s="1" t="s">
        <v>83</v>
      </c>
      <c r="M41" s="1" t="s">
        <v>82</v>
      </c>
      <c r="N41" s="1" t="s">
        <v>83</v>
      </c>
      <c r="P41" s="246">
        <f t="shared" si="2"/>
        <v>36</v>
      </c>
      <c r="Q41" s="1" t="s">
        <v>69</v>
      </c>
      <c r="R41" s="1" t="s">
        <v>83</v>
      </c>
      <c r="S41" s="1" t="s">
        <v>69</v>
      </c>
      <c r="T41" s="1" t="s">
        <v>78</v>
      </c>
      <c r="U41" s="1" t="s">
        <v>69</v>
      </c>
    </row>
    <row r="42" spans="2:21" x14ac:dyDescent="0.2">
      <c r="B42" s="246">
        <f t="shared" si="0"/>
        <v>37</v>
      </c>
      <c r="C42" s="1" t="s">
        <v>93</v>
      </c>
      <c r="D42" s="1" t="s">
        <v>76</v>
      </c>
      <c r="E42" s="1" t="s">
        <v>69</v>
      </c>
      <c r="F42" s="1" t="s">
        <v>81</v>
      </c>
      <c r="G42" s="1" t="s">
        <v>93</v>
      </c>
      <c r="I42" s="246">
        <f t="shared" si="1"/>
        <v>37</v>
      </c>
      <c r="J42" s="1" t="s">
        <v>82</v>
      </c>
      <c r="K42" s="1" t="s">
        <v>81</v>
      </c>
      <c r="L42" s="1" t="s">
        <v>84</v>
      </c>
      <c r="M42" s="1" t="s">
        <v>81</v>
      </c>
      <c r="N42" s="1" t="s">
        <v>82</v>
      </c>
      <c r="P42" s="246">
        <f t="shared" si="2"/>
        <v>37</v>
      </c>
      <c r="Q42" s="1" t="s">
        <v>93</v>
      </c>
      <c r="R42" s="1" t="s">
        <v>83</v>
      </c>
      <c r="S42" s="1" t="s">
        <v>81</v>
      </c>
      <c r="T42" s="1" t="s">
        <v>81</v>
      </c>
      <c r="U42" s="1" t="s">
        <v>93</v>
      </c>
    </row>
    <row r="43" spans="2:21" x14ac:dyDescent="0.2">
      <c r="B43" s="246">
        <f t="shared" si="0"/>
        <v>38</v>
      </c>
      <c r="C43" s="1" t="s">
        <v>82</v>
      </c>
      <c r="D43" s="1" t="s">
        <v>76</v>
      </c>
      <c r="E43" s="1" t="s">
        <v>81</v>
      </c>
      <c r="F43" s="1" t="s">
        <v>78</v>
      </c>
      <c r="G43" s="1" t="s">
        <v>81</v>
      </c>
      <c r="I43" s="246">
        <f t="shared" si="1"/>
        <v>38</v>
      </c>
      <c r="J43" s="1" t="s">
        <v>93</v>
      </c>
      <c r="K43" s="1" t="s">
        <v>83</v>
      </c>
      <c r="L43" s="1" t="s">
        <v>84</v>
      </c>
      <c r="M43" s="1" t="s">
        <v>91</v>
      </c>
      <c r="N43" s="1" t="s">
        <v>81</v>
      </c>
      <c r="P43" s="246">
        <f t="shared" si="2"/>
        <v>38</v>
      </c>
      <c r="Q43" s="1" t="s">
        <v>82</v>
      </c>
      <c r="R43" s="1" t="s">
        <v>91</v>
      </c>
      <c r="S43" s="1" t="s">
        <v>81</v>
      </c>
      <c r="T43" s="1" t="s">
        <v>78</v>
      </c>
      <c r="U43" s="1" t="s">
        <v>81</v>
      </c>
    </row>
    <row r="44" spans="2:21" x14ac:dyDescent="0.2">
      <c r="B44" s="246">
        <f t="shared" si="0"/>
        <v>39</v>
      </c>
      <c r="C44" s="1" t="s">
        <v>82</v>
      </c>
      <c r="D44" s="1" t="s">
        <v>76</v>
      </c>
      <c r="E44" s="1" t="s">
        <v>81</v>
      </c>
      <c r="F44" s="1" t="s">
        <v>78</v>
      </c>
      <c r="G44" s="1" t="s">
        <v>81</v>
      </c>
      <c r="I44" s="246">
        <f t="shared" si="1"/>
        <v>39</v>
      </c>
      <c r="J44" s="1" t="s">
        <v>69</v>
      </c>
      <c r="K44" s="1" t="s">
        <v>83</v>
      </c>
      <c r="L44" s="1" t="s">
        <v>74</v>
      </c>
      <c r="M44" s="1" t="s">
        <v>78</v>
      </c>
      <c r="N44" s="1" t="s">
        <v>81</v>
      </c>
      <c r="P44" s="246">
        <f t="shared" si="2"/>
        <v>39</v>
      </c>
      <c r="Q44" s="1" t="s">
        <v>82</v>
      </c>
      <c r="R44" s="1" t="s">
        <v>76</v>
      </c>
      <c r="S44" s="1" t="s">
        <v>78</v>
      </c>
      <c r="T44" s="1" t="s">
        <v>78</v>
      </c>
      <c r="U44" s="1" t="s">
        <v>81</v>
      </c>
    </row>
    <row r="45" spans="2:21" x14ac:dyDescent="0.2">
      <c r="B45" s="246">
        <f t="shared" si="0"/>
        <v>40</v>
      </c>
      <c r="C45" s="1" t="s">
        <v>82</v>
      </c>
      <c r="D45" s="1" t="s">
        <v>84</v>
      </c>
      <c r="E45" s="1" t="s">
        <v>78</v>
      </c>
      <c r="F45" s="1" t="s">
        <v>83</v>
      </c>
      <c r="G45" s="1" t="s">
        <v>81</v>
      </c>
      <c r="I45" s="246">
        <f t="shared" si="1"/>
        <v>40</v>
      </c>
      <c r="J45" s="1" t="s">
        <v>81</v>
      </c>
      <c r="K45" s="1" t="s">
        <v>83</v>
      </c>
      <c r="L45" s="1" t="s">
        <v>74</v>
      </c>
      <c r="M45" s="1" t="s">
        <v>78</v>
      </c>
      <c r="N45" s="1" t="s">
        <v>81</v>
      </c>
      <c r="P45" s="246">
        <f t="shared" si="2"/>
        <v>40</v>
      </c>
      <c r="Q45" s="1" t="s">
        <v>82</v>
      </c>
      <c r="R45" s="1" t="s">
        <v>76</v>
      </c>
      <c r="S45" s="1" t="s">
        <v>81</v>
      </c>
      <c r="T45" s="1" t="s">
        <v>83</v>
      </c>
      <c r="U45" s="1" t="s">
        <v>81</v>
      </c>
    </row>
    <row r="46" spans="2:21" x14ac:dyDescent="0.2">
      <c r="B46" s="246">
        <f t="shared" si="0"/>
        <v>41</v>
      </c>
      <c r="C46" s="1" t="s">
        <v>81</v>
      </c>
      <c r="D46" s="1" t="s">
        <v>84</v>
      </c>
      <c r="E46" s="1" t="s">
        <v>81</v>
      </c>
      <c r="F46" s="1" t="s">
        <v>82</v>
      </c>
      <c r="G46" s="1" t="s">
        <v>83</v>
      </c>
      <c r="I46" s="246">
        <f t="shared" si="1"/>
        <v>41</v>
      </c>
      <c r="J46" s="1" t="s">
        <v>81</v>
      </c>
      <c r="K46" s="1" t="s">
        <v>91</v>
      </c>
      <c r="L46" s="1" t="s">
        <v>91</v>
      </c>
      <c r="M46" s="1" t="s">
        <v>83</v>
      </c>
      <c r="N46" s="1" t="s">
        <v>83</v>
      </c>
      <c r="P46" s="246">
        <f t="shared" si="2"/>
        <v>41</v>
      </c>
      <c r="Q46" s="1" t="s">
        <v>81</v>
      </c>
      <c r="R46" s="1" t="s">
        <v>76</v>
      </c>
      <c r="S46" s="1" t="s">
        <v>80</v>
      </c>
      <c r="T46" s="1" t="s">
        <v>82</v>
      </c>
      <c r="U46" s="1" t="s">
        <v>83</v>
      </c>
    </row>
    <row r="47" spans="2:21" x14ac:dyDescent="0.2">
      <c r="B47" s="246">
        <f t="shared" si="0"/>
        <v>42</v>
      </c>
      <c r="C47" s="1" t="s">
        <v>82</v>
      </c>
      <c r="D47" s="1" t="s">
        <v>91</v>
      </c>
      <c r="E47" s="1" t="s">
        <v>80</v>
      </c>
      <c r="F47" s="1" t="s">
        <v>74</v>
      </c>
      <c r="G47" s="1" t="s">
        <v>93</v>
      </c>
      <c r="I47" s="246">
        <f t="shared" si="1"/>
        <v>42</v>
      </c>
      <c r="J47" s="1" t="s">
        <v>82</v>
      </c>
      <c r="K47" s="1" t="s">
        <v>76</v>
      </c>
      <c r="L47" s="1" t="s">
        <v>69</v>
      </c>
      <c r="M47" s="1" t="s">
        <v>82</v>
      </c>
      <c r="N47" s="1" t="s">
        <v>93</v>
      </c>
      <c r="P47" s="246">
        <f t="shared" si="2"/>
        <v>42</v>
      </c>
      <c r="Q47" s="1" t="s">
        <v>82</v>
      </c>
      <c r="R47" s="1" t="s">
        <v>84</v>
      </c>
      <c r="S47" s="1" t="s">
        <v>82</v>
      </c>
      <c r="T47" s="1" t="s">
        <v>74</v>
      </c>
      <c r="U47" s="1" t="s">
        <v>93</v>
      </c>
    </row>
    <row r="48" spans="2:21" x14ac:dyDescent="0.2">
      <c r="B48" s="246">
        <f t="shared" si="0"/>
        <v>43</v>
      </c>
      <c r="C48" s="1" t="s">
        <v>76</v>
      </c>
      <c r="D48" s="1" t="s">
        <v>82</v>
      </c>
      <c r="E48" s="1" t="s">
        <v>82</v>
      </c>
      <c r="F48" s="1" t="s">
        <v>74</v>
      </c>
      <c r="G48" s="1" t="s">
        <v>83</v>
      </c>
      <c r="I48" s="246">
        <f t="shared" si="1"/>
        <v>43</v>
      </c>
      <c r="J48" s="1" t="s">
        <v>82</v>
      </c>
      <c r="K48" s="1" t="s">
        <v>76</v>
      </c>
      <c r="L48" s="1" t="s">
        <v>81</v>
      </c>
      <c r="M48" s="1" t="s">
        <v>74</v>
      </c>
      <c r="N48" s="1" t="s">
        <v>83</v>
      </c>
      <c r="P48" s="246">
        <f t="shared" si="2"/>
        <v>43</v>
      </c>
      <c r="Q48" s="1" t="s">
        <v>76</v>
      </c>
      <c r="R48" s="1" t="s">
        <v>84</v>
      </c>
      <c r="S48" s="1" t="s">
        <v>81</v>
      </c>
      <c r="T48" s="1" t="s">
        <v>74</v>
      </c>
      <c r="U48" s="1" t="s">
        <v>83</v>
      </c>
    </row>
    <row r="49" spans="2:21" x14ac:dyDescent="0.2">
      <c r="B49" s="246">
        <f t="shared" si="0"/>
        <v>44</v>
      </c>
      <c r="C49" s="1" t="s">
        <v>76</v>
      </c>
      <c r="D49" s="1" t="s">
        <v>82</v>
      </c>
      <c r="E49" s="1" t="s">
        <v>81</v>
      </c>
      <c r="F49" s="1" t="s">
        <v>82</v>
      </c>
      <c r="G49" s="1" t="s">
        <v>82</v>
      </c>
      <c r="I49" s="246">
        <f t="shared" si="1"/>
        <v>44</v>
      </c>
      <c r="J49" s="1" t="s">
        <v>81</v>
      </c>
      <c r="K49" s="1" t="s">
        <v>76</v>
      </c>
      <c r="L49" s="1" t="s">
        <v>81</v>
      </c>
      <c r="M49" s="1" t="s">
        <v>74</v>
      </c>
      <c r="N49" s="1" t="s">
        <v>82</v>
      </c>
      <c r="P49" s="246">
        <f t="shared" si="2"/>
        <v>44</v>
      </c>
      <c r="Q49" s="1" t="s">
        <v>76</v>
      </c>
      <c r="R49" s="1" t="s">
        <v>91</v>
      </c>
      <c r="S49" s="1" t="s">
        <v>81</v>
      </c>
      <c r="T49" s="1" t="s">
        <v>82</v>
      </c>
      <c r="U49" s="1" t="s">
        <v>82</v>
      </c>
    </row>
    <row r="50" spans="2:21" x14ac:dyDescent="0.2">
      <c r="B50" s="246">
        <f t="shared" si="0"/>
        <v>45</v>
      </c>
      <c r="C50" s="1" t="s">
        <v>93</v>
      </c>
      <c r="D50" s="1" t="s">
        <v>82</v>
      </c>
      <c r="E50" s="1" t="s">
        <v>81</v>
      </c>
      <c r="F50" s="1" t="s">
        <v>82</v>
      </c>
      <c r="G50" s="1" t="s">
        <v>69</v>
      </c>
      <c r="I50" s="246">
        <f t="shared" si="1"/>
        <v>45</v>
      </c>
      <c r="J50" s="1" t="s">
        <v>82</v>
      </c>
      <c r="K50" s="1" t="s">
        <v>84</v>
      </c>
      <c r="L50" s="1" t="s">
        <v>78</v>
      </c>
      <c r="M50" s="1" t="s">
        <v>82</v>
      </c>
      <c r="N50" s="1" t="s">
        <v>69</v>
      </c>
      <c r="P50" s="246">
        <f t="shared" si="2"/>
        <v>45</v>
      </c>
      <c r="Q50" s="1" t="s">
        <v>93</v>
      </c>
      <c r="R50" s="1" t="s">
        <v>82</v>
      </c>
      <c r="S50" s="1" t="s">
        <v>91</v>
      </c>
      <c r="T50" s="1" t="s">
        <v>82</v>
      </c>
      <c r="U50" s="1" t="s">
        <v>69</v>
      </c>
    </row>
    <row r="51" spans="2:21" x14ac:dyDescent="0.2">
      <c r="B51" s="246">
        <f t="shared" si="0"/>
        <v>46</v>
      </c>
      <c r="C51" s="1" t="s">
        <v>80</v>
      </c>
      <c r="D51" s="1" t="s">
        <v>84</v>
      </c>
      <c r="E51" s="1" t="s">
        <v>91</v>
      </c>
      <c r="F51" s="1" t="s">
        <v>82</v>
      </c>
      <c r="G51" s="1" t="s">
        <v>93</v>
      </c>
      <c r="I51" s="246">
        <f t="shared" si="1"/>
        <v>46</v>
      </c>
      <c r="J51" s="1" t="s">
        <v>93</v>
      </c>
      <c r="K51" s="1" t="s">
        <v>84</v>
      </c>
      <c r="L51" s="1" t="s">
        <v>81</v>
      </c>
      <c r="M51" s="1" t="s">
        <v>82</v>
      </c>
      <c r="N51" s="1" t="s">
        <v>69</v>
      </c>
      <c r="P51" s="246">
        <f t="shared" si="2"/>
        <v>46</v>
      </c>
      <c r="Q51" s="1" t="s">
        <v>80</v>
      </c>
      <c r="R51" s="1" t="s">
        <v>82</v>
      </c>
      <c r="S51" s="1" t="s">
        <v>84</v>
      </c>
      <c r="T51" s="1" t="s">
        <v>82</v>
      </c>
      <c r="U51" s="1" t="s">
        <v>93</v>
      </c>
    </row>
    <row r="52" spans="2:21" x14ac:dyDescent="0.2">
      <c r="B52" s="246">
        <f t="shared" si="0"/>
        <v>47</v>
      </c>
      <c r="C52" s="1" t="s">
        <v>80</v>
      </c>
      <c r="D52" s="1" t="s">
        <v>82</v>
      </c>
      <c r="E52" s="1" t="s">
        <v>84</v>
      </c>
      <c r="F52" s="1" t="s">
        <v>78</v>
      </c>
      <c r="G52" s="1" t="s">
        <v>83</v>
      </c>
      <c r="I52" s="246">
        <f t="shared" si="1"/>
        <v>47</v>
      </c>
      <c r="J52" s="1" t="s">
        <v>76</v>
      </c>
      <c r="K52" s="1" t="s">
        <v>83</v>
      </c>
      <c r="L52" s="1" t="s">
        <v>80</v>
      </c>
      <c r="M52" s="1" t="s">
        <v>82</v>
      </c>
      <c r="N52" s="1" t="s">
        <v>82</v>
      </c>
      <c r="P52" s="246">
        <f t="shared" si="2"/>
        <v>47</v>
      </c>
      <c r="Q52" s="1" t="s">
        <v>80</v>
      </c>
      <c r="R52" s="1" t="s">
        <v>82</v>
      </c>
      <c r="S52" s="1" t="s">
        <v>81</v>
      </c>
      <c r="T52" s="1" t="s">
        <v>78</v>
      </c>
      <c r="U52" s="1" t="s">
        <v>83</v>
      </c>
    </row>
    <row r="53" spans="2:21" x14ac:dyDescent="0.2">
      <c r="B53" s="246">
        <f t="shared" si="0"/>
        <v>48</v>
      </c>
      <c r="C53" s="1" t="s">
        <v>80</v>
      </c>
      <c r="D53" s="1" t="s">
        <v>84</v>
      </c>
      <c r="E53" s="1" t="s">
        <v>81</v>
      </c>
      <c r="F53" s="1" t="s">
        <v>84</v>
      </c>
      <c r="G53" s="1" t="s">
        <v>82</v>
      </c>
      <c r="I53" s="246">
        <f t="shared" si="1"/>
        <v>48</v>
      </c>
      <c r="J53" s="1" t="s">
        <v>80</v>
      </c>
      <c r="K53" s="1" t="s">
        <v>84</v>
      </c>
      <c r="L53" s="1" t="s">
        <v>82</v>
      </c>
      <c r="M53" s="1" t="s">
        <v>91</v>
      </c>
      <c r="N53" s="1" t="s">
        <v>82</v>
      </c>
      <c r="P53" s="246">
        <f t="shared" si="2"/>
        <v>48</v>
      </c>
      <c r="Q53" s="1" t="s">
        <v>80</v>
      </c>
      <c r="R53" s="1" t="s">
        <v>84</v>
      </c>
      <c r="S53" s="1" t="s">
        <v>80</v>
      </c>
      <c r="T53" s="1" t="s">
        <v>84</v>
      </c>
      <c r="U53" s="1" t="s">
        <v>82</v>
      </c>
    </row>
    <row r="54" spans="2:21" x14ac:dyDescent="0.2">
      <c r="B54" s="246">
        <f t="shared" si="0"/>
        <v>49</v>
      </c>
      <c r="C54" s="1" t="s">
        <v>81</v>
      </c>
      <c r="D54" s="1"/>
      <c r="E54" s="1" t="s">
        <v>80</v>
      </c>
      <c r="F54" s="1" t="s">
        <v>84</v>
      </c>
      <c r="G54" s="1" t="s">
        <v>82</v>
      </c>
      <c r="I54" s="246">
        <f t="shared" si="1"/>
        <v>49</v>
      </c>
      <c r="J54" s="1" t="s">
        <v>80</v>
      </c>
      <c r="K54" s="1" t="s">
        <v>91</v>
      </c>
      <c r="L54" s="1" t="s">
        <v>81</v>
      </c>
      <c r="M54" s="1" t="s">
        <v>78</v>
      </c>
      <c r="N54" s="1" t="s">
        <v>83</v>
      </c>
      <c r="P54" s="246">
        <f t="shared" si="2"/>
        <v>49</v>
      </c>
      <c r="Q54" s="1" t="s">
        <v>81</v>
      </c>
      <c r="R54" s="1" t="s">
        <v>82</v>
      </c>
      <c r="S54" s="1" t="s">
        <v>80</v>
      </c>
      <c r="T54" s="1" t="s">
        <v>84</v>
      </c>
      <c r="U54" s="1" t="s">
        <v>82</v>
      </c>
    </row>
    <row r="55" spans="2:21" x14ac:dyDescent="0.2">
      <c r="B55" s="246">
        <f t="shared" si="0"/>
        <v>50</v>
      </c>
      <c r="C55" s="1" t="s">
        <v>81</v>
      </c>
      <c r="D55" s="1"/>
      <c r="E55" s="1" t="s">
        <v>80</v>
      </c>
      <c r="F55" s="1" t="s">
        <v>84</v>
      </c>
      <c r="G55" s="1" t="s">
        <v>83</v>
      </c>
      <c r="I55" s="246">
        <f t="shared" si="1"/>
        <v>50</v>
      </c>
      <c r="J55" s="1" t="s">
        <v>80</v>
      </c>
      <c r="K55" s="1" t="s">
        <v>82</v>
      </c>
      <c r="L55" s="1" t="s">
        <v>81</v>
      </c>
      <c r="M55" s="1" t="s">
        <v>84</v>
      </c>
      <c r="N55" s="1" t="s">
        <v>93</v>
      </c>
      <c r="P55" s="246">
        <f t="shared" si="2"/>
        <v>50</v>
      </c>
      <c r="Q55" s="1" t="s">
        <v>81</v>
      </c>
      <c r="R55" s="1" t="s">
        <v>84</v>
      </c>
      <c r="S55" s="1" t="s">
        <v>80</v>
      </c>
      <c r="T55" s="1" t="s">
        <v>84</v>
      </c>
      <c r="U55" s="1" t="s">
        <v>83</v>
      </c>
    </row>
    <row r="56" spans="2:21" x14ac:dyDescent="0.2">
      <c r="B56" s="246">
        <f t="shared" si="0"/>
        <v>51</v>
      </c>
      <c r="C56" s="1" t="s">
        <v>78</v>
      </c>
      <c r="D56" s="1"/>
      <c r="E56" s="1" t="s">
        <v>80</v>
      </c>
      <c r="F56" s="1" t="s">
        <v>84</v>
      </c>
      <c r="G56" s="1" t="s">
        <v>83</v>
      </c>
      <c r="I56" s="246">
        <f t="shared" si="1"/>
        <v>51</v>
      </c>
      <c r="J56" s="1" t="s">
        <v>80</v>
      </c>
      <c r="K56" s="1" t="s">
        <v>82</v>
      </c>
      <c r="L56" s="1" t="s">
        <v>91</v>
      </c>
      <c r="M56" s="1" t="s">
        <v>84</v>
      </c>
      <c r="N56" s="1" t="s">
        <v>74</v>
      </c>
      <c r="P56" s="246">
        <f t="shared" si="2"/>
        <v>51</v>
      </c>
      <c r="Q56" s="1" t="s">
        <v>78</v>
      </c>
      <c r="R56" s="1"/>
      <c r="S56" s="1" t="s">
        <v>74</v>
      </c>
      <c r="T56" s="1" t="s">
        <v>84</v>
      </c>
      <c r="U56" s="1" t="s">
        <v>83</v>
      </c>
    </row>
    <row r="57" spans="2:21" x14ac:dyDescent="0.2">
      <c r="B57" s="246">
        <f t="shared" si="0"/>
        <v>52</v>
      </c>
      <c r="C57" s="1"/>
      <c r="D57" s="1"/>
      <c r="E57" s="1" t="s">
        <v>74</v>
      </c>
      <c r="F57" s="1"/>
      <c r="G57" s="1" t="s">
        <v>83</v>
      </c>
      <c r="I57" s="246">
        <f t="shared" si="1"/>
        <v>52</v>
      </c>
      <c r="J57" s="1" t="s">
        <v>93</v>
      </c>
      <c r="K57" s="1" t="s">
        <v>84</v>
      </c>
      <c r="L57" s="1" t="s">
        <v>84</v>
      </c>
      <c r="M57" s="1" t="s">
        <v>84</v>
      </c>
      <c r="N57" s="1" t="s">
        <v>74</v>
      </c>
      <c r="P57" s="246">
        <f t="shared" si="2"/>
        <v>52</v>
      </c>
      <c r="Q57" s="1"/>
      <c r="R57" s="1"/>
      <c r="S57" s="1" t="s">
        <v>81</v>
      </c>
      <c r="T57" s="1"/>
      <c r="U57" s="1" t="s">
        <v>83</v>
      </c>
    </row>
    <row r="58" spans="2:21" x14ac:dyDescent="0.2">
      <c r="B58" s="246">
        <f t="shared" si="0"/>
        <v>53</v>
      </c>
      <c r="C58" s="1"/>
      <c r="D58" s="1"/>
      <c r="E58" s="1" t="s">
        <v>81</v>
      </c>
      <c r="F58" s="1"/>
      <c r="G58" s="1" t="s">
        <v>74</v>
      </c>
      <c r="I58" s="246">
        <f t="shared" si="1"/>
        <v>53</v>
      </c>
      <c r="J58" s="1" t="s">
        <v>78</v>
      </c>
      <c r="K58" s="1" t="s">
        <v>82</v>
      </c>
      <c r="L58" s="1" t="s">
        <v>81</v>
      </c>
      <c r="M58" s="1" t="s">
        <v>84</v>
      </c>
      <c r="N58" s="1" t="s">
        <v>74</v>
      </c>
      <c r="P58" s="246">
        <f t="shared" si="2"/>
        <v>53</v>
      </c>
      <c r="Q58" s="1"/>
      <c r="R58" s="1"/>
      <c r="S58" s="1" t="s">
        <v>82</v>
      </c>
      <c r="T58" s="1"/>
      <c r="U58" s="1" t="s">
        <v>74</v>
      </c>
    </row>
    <row r="59" spans="2:21" x14ac:dyDescent="0.2">
      <c r="B59" s="246">
        <f t="shared" si="0"/>
        <v>54</v>
      </c>
      <c r="C59" s="1"/>
      <c r="D59" s="1"/>
      <c r="E59" s="1" t="s">
        <v>82</v>
      </c>
      <c r="F59" s="1"/>
      <c r="G59" s="1"/>
      <c r="I59" s="246">
        <f t="shared" si="1"/>
        <v>54</v>
      </c>
      <c r="J59" s="1" t="s">
        <v>78</v>
      </c>
      <c r="K59" s="1" t="s">
        <v>84</v>
      </c>
      <c r="L59" s="1" t="s">
        <v>80</v>
      </c>
      <c r="M59" s="1"/>
      <c r="N59" s="1"/>
      <c r="P59"/>
      <c r="Q59"/>
      <c r="R59"/>
      <c r="S59"/>
      <c r="T59"/>
      <c r="U59"/>
    </row>
    <row r="60" spans="2:21" x14ac:dyDescent="0.2">
      <c r="B60"/>
      <c r="C60"/>
      <c r="D60"/>
      <c r="E60"/>
      <c r="F60"/>
      <c r="G60"/>
      <c r="I60" s="246">
        <f t="shared" si="1"/>
        <v>55</v>
      </c>
      <c r="J60" s="1" t="s">
        <v>78</v>
      </c>
      <c r="K60" s="1" t="s">
        <v>82</v>
      </c>
      <c r="L60" s="1" t="s">
        <v>80</v>
      </c>
      <c r="M60" s="1"/>
      <c r="N60" s="1"/>
      <c r="P60"/>
      <c r="Q60"/>
      <c r="R60"/>
      <c r="S60"/>
      <c r="T60"/>
      <c r="U60"/>
    </row>
    <row r="61" spans="2:21" x14ac:dyDescent="0.2">
      <c r="B61"/>
      <c r="C61"/>
      <c r="D61"/>
      <c r="E61"/>
      <c r="F61"/>
      <c r="G61"/>
      <c r="I61" s="246">
        <f t="shared" si="1"/>
        <v>56</v>
      </c>
      <c r="J61" s="1"/>
      <c r="K61" s="1" t="s">
        <v>84</v>
      </c>
      <c r="L61" s="1" t="s">
        <v>80</v>
      </c>
      <c r="M61" s="1"/>
      <c r="N61" s="1"/>
      <c r="P61"/>
      <c r="Q61"/>
      <c r="R61"/>
      <c r="S61"/>
      <c r="T61"/>
      <c r="U61"/>
    </row>
    <row r="62" spans="2:21" x14ac:dyDescent="0.2">
      <c r="B62"/>
      <c r="C62"/>
      <c r="D62"/>
      <c r="E62"/>
      <c r="F62"/>
      <c r="G62"/>
      <c r="I62" s="246">
        <f t="shared" si="1"/>
        <v>57</v>
      </c>
      <c r="J62" s="1"/>
      <c r="K62" s="1"/>
      <c r="L62" s="1" t="s">
        <v>74</v>
      </c>
      <c r="M62" s="1"/>
      <c r="N62" s="1"/>
      <c r="P62"/>
      <c r="Q62"/>
      <c r="R62"/>
      <c r="S62"/>
      <c r="T62"/>
      <c r="U62"/>
    </row>
    <row r="63" spans="2:21" x14ac:dyDescent="0.2">
      <c r="B63"/>
      <c r="C63"/>
      <c r="D63"/>
      <c r="E63"/>
      <c r="F63"/>
      <c r="G63"/>
      <c r="I63" s="246">
        <f t="shared" si="1"/>
        <v>58</v>
      </c>
      <c r="J63" s="1"/>
      <c r="K63" s="1"/>
      <c r="L63" s="1" t="s">
        <v>81</v>
      </c>
      <c r="M63" s="1"/>
      <c r="N63" s="1"/>
      <c r="P63"/>
      <c r="Q63"/>
      <c r="R63"/>
      <c r="S63"/>
      <c r="T63"/>
      <c r="U63"/>
    </row>
    <row r="64" spans="2:21" x14ac:dyDescent="0.2">
      <c r="B64"/>
      <c r="C64"/>
      <c r="D64"/>
      <c r="E64"/>
      <c r="F64"/>
      <c r="G64"/>
      <c r="I64" s="246">
        <f t="shared" si="1"/>
        <v>59</v>
      </c>
      <c r="J64" s="1"/>
      <c r="K64" s="1"/>
      <c r="L64" s="1" t="s">
        <v>82</v>
      </c>
      <c r="M64" s="1"/>
      <c r="N64" s="1"/>
      <c r="P64"/>
      <c r="Q64"/>
      <c r="R64"/>
      <c r="S64"/>
      <c r="T64"/>
      <c r="U64"/>
    </row>
  </sheetData>
  <conditionalFormatting sqref="C6:U67">
    <cfRule type="cellIs" dxfId="0" priority="1" operator="equal">
      <formula>"H1"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O142"/>
  <sheetViews>
    <sheetView workbookViewId="0">
      <selection sqref="A1:CU119"/>
    </sheetView>
  </sheetViews>
  <sheetFormatPr baseColWidth="10" defaultColWidth="8.83203125" defaultRowHeight="15" x14ac:dyDescent="0.2"/>
  <cols>
    <col min="2" max="2" width="23.83203125" bestFit="1" customWidth="1"/>
  </cols>
  <sheetData>
    <row r="1" spans="1:13" x14ac:dyDescent="0.2">
      <c r="A1" t="s">
        <v>489</v>
      </c>
      <c r="B1" t="s">
        <v>490</v>
      </c>
    </row>
    <row r="2" spans="1:13" x14ac:dyDescent="0.2">
      <c r="A2" t="s">
        <v>491</v>
      </c>
      <c r="B2" s="268">
        <v>44484.559930555559</v>
      </c>
      <c r="C2" t="s">
        <v>492</v>
      </c>
    </row>
    <row r="3" spans="1:13" x14ac:dyDescent="0.2">
      <c r="A3" t="s">
        <v>493</v>
      </c>
      <c r="B3" s="268">
        <v>44484.560011574074</v>
      </c>
      <c r="C3" t="s">
        <v>492</v>
      </c>
    </row>
    <row r="4" spans="1:13" x14ac:dyDescent="0.2">
      <c r="A4" t="s">
        <v>494</v>
      </c>
      <c r="B4" t="s">
        <v>575</v>
      </c>
      <c r="C4" t="s">
        <v>557</v>
      </c>
      <c r="D4" t="s">
        <v>558</v>
      </c>
      <c r="E4" t="s">
        <v>559</v>
      </c>
      <c r="F4" t="s">
        <v>560</v>
      </c>
      <c r="G4" t="s">
        <v>561</v>
      </c>
      <c r="H4" t="s">
        <v>562</v>
      </c>
      <c r="I4" t="s">
        <v>563</v>
      </c>
      <c r="J4" t="s">
        <v>564</v>
      </c>
      <c r="K4" t="s">
        <v>565</v>
      </c>
      <c r="L4" t="s">
        <v>566</v>
      </c>
      <c r="M4" t="s">
        <v>567</v>
      </c>
    </row>
    <row r="5" spans="1:13" x14ac:dyDescent="0.2">
      <c r="A5" t="s">
        <v>495</v>
      </c>
      <c r="B5">
        <v>200000000</v>
      </c>
    </row>
    <row r="6" spans="1:13" x14ac:dyDescent="0.2">
      <c r="A6" t="s">
        <v>496</v>
      </c>
      <c r="B6">
        <v>15</v>
      </c>
    </row>
    <row r="7" spans="1:13" x14ac:dyDescent="0.2">
      <c r="A7" t="s">
        <v>497</v>
      </c>
      <c r="B7">
        <v>797576630</v>
      </c>
    </row>
    <row r="8" spans="1:13" x14ac:dyDescent="0.2">
      <c r="A8" t="s">
        <v>498</v>
      </c>
      <c r="B8">
        <v>3000000000</v>
      </c>
    </row>
    <row r="9" spans="1:13" x14ac:dyDescent="0.2">
      <c r="A9" t="s">
        <v>499</v>
      </c>
      <c r="B9">
        <v>5456</v>
      </c>
    </row>
    <row r="10" spans="1:13" x14ac:dyDescent="0.2">
      <c r="A10" t="s">
        <v>500</v>
      </c>
      <c r="B10">
        <v>5456</v>
      </c>
    </row>
    <row r="11" spans="1:13" x14ac:dyDescent="0.2">
      <c r="A11" t="s">
        <v>39</v>
      </c>
      <c r="B11">
        <v>26.585999999999999</v>
      </c>
    </row>
    <row r="12" spans="1:13" x14ac:dyDescent="0.2">
      <c r="A12" t="s">
        <v>43</v>
      </c>
      <c r="B12">
        <v>24.132000000000001</v>
      </c>
    </row>
    <row r="13" spans="1:13" x14ac:dyDescent="0.2">
      <c r="A13" t="s">
        <v>501</v>
      </c>
      <c r="B13">
        <v>3.988</v>
      </c>
      <c r="C13">
        <v>0.26600000000000001</v>
      </c>
    </row>
    <row r="14" spans="1:13" x14ac:dyDescent="0.2">
      <c r="A14" t="s">
        <v>502</v>
      </c>
      <c r="B14">
        <v>18.195</v>
      </c>
      <c r="C14">
        <v>1.2130000000000001</v>
      </c>
    </row>
    <row r="15" spans="1:13" x14ac:dyDescent="0.2">
      <c r="A15" t="s">
        <v>503</v>
      </c>
      <c r="B15">
        <v>16.526</v>
      </c>
      <c r="C15">
        <v>1.1020000000000001</v>
      </c>
    </row>
    <row r="16" spans="1:13" x14ac:dyDescent="0.2">
      <c r="A16" t="s">
        <v>504</v>
      </c>
      <c r="B16">
        <v>26.574000000000002</v>
      </c>
      <c r="C16">
        <v>26.597999999999999</v>
      </c>
      <c r="D16">
        <v>1.2130000000000001</v>
      </c>
      <c r="E16">
        <v>1.2130000000000001</v>
      </c>
    </row>
    <row r="17" spans="1:8" x14ac:dyDescent="0.2">
      <c r="A17" t="s">
        <v>505</v>
      </c>
      <c r="B17">
        <v>26.559000000000001</v>
      </c>
      <c r="C17">
        <v>26.613</v>
      </c>
      <c r="D17">
        <v>1.2130000000000001</v>
      </c>
      <c r="E17">
        <v>1.2130000000000001</v>
      </c>
    </row>
    <row r="18" spans="1:8" x14ac:dyDescent="0.2">
      <c r="A18" t="s">
        <v>506</v>
      </c>
      <c r="B18">
        <v>26.547999999999998</v>
      </c>
      <c r="C18">
        <v>26.623999999999999</v>
      </c>
      <c r="D18">
        <v>1.212</v>
      </c>
      <c r="E18">
        <v>1.214</v>
      </c>
    </row>
    <row r="19" spans="1:8" x14ac:dyDescent="0.2">
      <c r="A19" t="s">
        <v>507</v>
      </c>
      <c r="B19">
        <v>26.5</v>
      </c>
      <c r="C19">
        <v>26.672000000000001</v>
      </c>
      <c r="D19">
        <v>1.212</v>
      </c>
      <c r="E19">
        <v>1.214</v>
      </c>
    </row>
    <row r="20" spans="1:8" x14ac:dyDescent="0.2">
      <c r="B20" t="s">
        <v>39</v>
      </c>
      <c r="C20" t="s">
        <v>508</v>
      </c>
      <c r="D20" t="s">
        <v>509</v>
      </c>
      <c r="E20" t="s">
        <v>510</v>
      </c>
      <c r="F20" t="s">
        <v>511</v>
      </c>
      <c r="G20" t="s">
        <v>512</v>
      </c>
      <c r="H20" t="s">
        <v>513</v>
      </c>
    </row>
    <row r="21" spans="1:8" x14ac:dyDescent="0.2">
      <c r="A21" t="s">
        <v>514</v>
      </c>
      <c r="B21">
        <v>26.585999999999999</v>
      </c>
      <c r="C21">
        <v>24.132000000000001</v>
      </c>
      <c r="D21">
        <v>5456</v>
      </c>
      <c r="E21">
        <v>3.988</v>
      </c>
      <c r="F21">
        <v>16.526</v>
      </c>
      <c r="G21">
        <v>200000000</v>
      </c>
      <c r="H21">
        <v>797576630</v>
      </c>
    </row>
    <row r="22" spans="1:8" x14ac:dyDescent="0.2">
      <c r="A22" t="s">
        <v>515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516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 t="s">
        <v>517</v>
      </c>
    </row>
    <row r="25" spans="1:8" x14ac:dyDescent="0.2">
      <c r="A25" t="s">
        <v>518</v>
      </c>
      <c r="B25" t="s">
        <v>519</v>
      </c>
      <c r="C25" t="s">
        <v>520</v>
      </c>
      <c r="D25" t="s">
        <v>521</v>
      </c>
      <c r="E25" t="s">
        <v>522</v>
      </c>
      <c r="F25" t="s">
        <v>523</v>
      </c>
      <c r="G25" t="s">
        <v>524</v>
      </c>
    </row>
    <row r="26" spans="1:8" x14ac:dyDescent="0.2">
      <c r="A26" t="s">
        <v>525</v>
      </c>
      <c r="B26" t="s">
        <v>526</v>
      </c>
    </row>
    <row r="27" spans="1:8" x14ac:dyDescent="0.2">
      <c r="A27" t="s">
        <v>527</v>
      </c>
    </row>
    <row r="28" spans="1:8" x14ac:dyDescent="0.2">
      <c r="A28" t="s">
        <v>528</v>
      </c>
      <c r="B28" t="s">
        <v>529</v>
      </c>
      <c r="C28" t="s">
        <v>522</v>
      </c>
    </row>
    <row r="29" spans="1:8" x14ac:dyDescent="0.2">
      <c r="A29">
        <v>0</v>
      </c>
      <c r="B29">
        <v>636472</v>
      </c>
      <c r="C29">
        <v>314.23</v>
      </c>
    </row>
    <row r="30" spans="1:8" x14ac:dyDescent="0.2">
      <c r="A30">
        <v>1</v>
      </c>
      <c r="B30">
        <v>511046</v>
      </c>
      <c r="C30">
        <v>391.35</v>
      </c>
    </row>
    <row r="31" spans="1:8" x14ac:dyDescent="0.2">
      <c r="A31">
        <v>2</v>
      </c>
      <c r="B31">
        <v>0</v>
      </c>
      <c r="C31">
        <v>0</v>
      </c>
    </row>
    <row r="32" spans="1:8" x14ac:dyDescent="0.2">
      <c r="A32">
        <v>3</v>
      </c>
      <c r="B32">
        <v>0</v>
      </c>
      <c r="C32">
        <v>0</v>
      </c>
    </row>
    <row r="33" spans="1:7" x14ac:dyDescent="0.2">
      <c r="A33">
        <v>4</v>
      </c>
      <c r="B33">
        <v>0</v>
      </c>
      <c r="C33">
        <v>0</v>
      </c>
    </row>
    <row r="34" spans="1:7" x14ac:dyDescent="0.2">
      <c r="A34">
        <v>5</v>
      </c>
      <c r="B34">
        <v>0</v>
      </c>
      <c r="C34">
        <v>0</v>
      </c>
    </row>
    <row r="35" spans="1:7" x14ac:dyDescent="0.2">
      <c r="A35">
        <v>6</v>
      </c>
      <c r="B35">
        <v>0</v>
      </c>
      <c r="C35">
        <v>0</v>
      </c>
    </row>
    <row r="36" spans="1:7" x14ac:dyDescent="0.2">
      <c r="A36">
        <v>7</v>
      </c>
      <c r="B36">
        <v>0</v>
      </c>
      <c r="C36">
        <v>0</v>
      </c>
    </row>
    <row r="37" spans="1:7" x14ac:dyDescent="0.2">
      <c r="A37">
        <v>8</v>
      </c>
      <c r="B37">
        <v>0</v>
      </c>
      <c r="C37">
        <v>0</v>
      </c>
    </row>
    <row r="38" spans="1:7" x14ac:dyDescent="0.2">
      <c r="A38">
        <v>9</v>
      </c>
      <c r="B38">
        <v>0</v>
      </c>
      <c r="C38">
        <v>0</v>
      </c>
    </row>
    <row r="40" spans="1:7" x14ac:dyDescent="0.2">
      <c r="A40" t="s">
        <v>530</v>
      </c>
    </row>
    <row r="41" spans="1:7" x14ac:dyDescent="0.2">
      <c r="A41" t="s">
        <v>531</v>
      </c>
    </row>
    <row r="42" spans="1:7" x14ac:dyDescent="0.2">
      <c r="A42" t="s">
        <v>532</v>
      </c>
      <c r="B42" t="s">
        <v>138</v>
      </c>
      <c r="C42" t="s">
        <v>139</v>
      </c>
      <c r="D42" t="s">
        <v>203</v>
      </c>
      <c r="E42" t="s">
        <v>204</v>
      </c>
      <c r="F42" t="s">
        <v>205</v>
      </c>
    </row>
    <row r="43" spans="1:7" x14ac:dyDescent="0.2">
      <c r="A43">
        <v>0</v>
      </c>
      <c r="B43">
        <v>0</v>
      </c>
      <c r="C43">
        <v>0</v>
      </c>
      <c r="D43">
        <v>40</v>
      </c>
      <c r="E43">
        <v>80</v>
      </c>
      <c r="F43">
        <v>300</v>
      </c>
      <c r="G43" t="s">
        <v>533</v>
      </c>
    </row>
    <row r="44" spans="1:7" x14ac:dyDescent="0.2">
      <c r="A44">
        <v>0</v>
      </c>
      <c r="B44">
        <v>0</v>
      </c>
      <c r="C44">
        <v>0</v>
      </c>
      <c r="D44">
        <v>30</v>
      </c>
      <c r="E44">
        <v>60</v>
      </c>
      <c r="F44">
        <v>150</v>
      </c>
      <c r="G44" t="s">
        <v>534</v>
      </c>
    </row>
    <row r="45" spans="1:7" x14ac:dyDescent="0.2">
      <c r="A45">
        <v>0</v>
      </c>
      <c r="B45">
        <v>0</v>
      </c>
      <c r="C45">
        <v>0</v>
      </c>
      <c r="D45">
        <v>20</v>
      </c>
      <c r="E45">
        <v>40</v>
      </c>
      <c r="F45">
        <v>100</v>
      </c>
      <c r="G45" t="s">
        <v>535</v>
      </c>
    </row>
    <row r="46" spans="1:7" x14ac:dyDescent="0.2">
      <c r="A46">
        <v>0</v>
      </c>
      <c r="B46">
        <v>0</v>
      </c>
      <c r="C46">
        <v>0</v>
      </c>
      <c r="D46">
        <v>10</v>
      </c>
      <c r="E46">
        <v>20</v>
      </c>
      <c r="F46">
        <v>50</v>
      </c>
      <c r="G46" t="s">
        <v>536</v>
      </c>
    </row>
    <row r="47" spans="1:7" x14ac:dyDescent="0.2">
      <c r="A47">
        <v>0</v>
      </c>
      <c r="B47">
        <v>0</v>
      </c>
      <c r="C47">
        <v>0</v>
      </c>
      <c r="D47">
        <v>10</v>
      </c>
      <c r="E47">
        <v>20</v>
      </c>
      <c r="F47">
        <v>50</v>
      </c>
      <c r="G47" t="s">
        <v>537</v>
      </c>
    </row>
    <row r="48" spans="1:7" x14ac:dyDescent="0.2">
      <c r="A48">
        <v>0</v>
      </c>
      <c r="B48">
        <v>0</v>
      </c>
      <c r="C48">
        <v>0</v>
      </c>
      <c r="D48">
        <v>5</v>
      </c>
      <c r="E48">
        <v>10</v>
      </c>
      <c r="F48">
        <v>20</v>
      </c>
      <c r="G48" t="s">
        <v>538</v>
      </c>
    </row>
    <row r="49" spans="1:7" x14ac:dyDescent="0.2">
      <c r="A49">
        <v>0</v>
      </c>
      <c r="B49">
        <v>0</v>
      </c>
      <c r="C49">
        <v>0</v>
      </c>
      <c r="D49">
        <v>5</v>
      </c>
      <c r="E49">
        <v>10</v>
      </c>
      <c r="F49">
        <v>20</v>
      </c>
      <c r="G49" t="s">
        <v>539</v>
      </c>
    </row>
    <row r="50" spans="1:7" x14ac:dyDescent="0.2">
      <c r="A50">
        <v>0</v>
      </c>
      <c r="B50">
        <v>0</v>
      </c>
      <c r="C50">
        <v>0</v>
      </c>
      <c r="D50">
        <v>2</v>
      </c>
      <c r="E50">
        <v>5</v>
      </c>
      <c r="F50">
        <v>10</v>
      </c>
      <c r="G50" t="s">
        <v>540</v>
      </c>
    </row>
    <row r="51" spans="1:7" x14ac:dyDescent="0.2">
      <c r="A51">
        <v>0</v>
      </c>
      <c r="B51">
        <v>0</v>
      </c>
      <c r="C51">
        <v>0</v>
      </c>
      <c r="D51">
        <v>2</v>
      </c>
      <c r="E51">
        <v>5</v>
      </c>
      <c r="F51">
        <v>10</v>
      </c>
      <c r="G51" t="s">
        <v>541</v>
      </c>
    </row>
    <row r="52" spans="1:7" x14ac:dyDescent="0.2">
      <c r="A52">
        <v>0</v>
      </c>
      <c r="B52">
        <v>0</v>
      </c>
      <c r="C52">
        <v>0</v>
      </c>
      <c r="D52">
        <v>2</v>
      </c>
      <c r="E52">
        <v>5</v>
      </c>
      <c r="F52">
        <v>10</v>
      </c>
      <c r="G52" t="s">
        <v>542</v>
      </c>
    </row>
    <row r="53" spans="1:7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543</v>
      </c>
    </row>
    <row r="54" spans="1:7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544</v>
      </c>
    </row>
    <row r="55" spans="1:7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545</v>
      </c>
    </row>
    <row r="56" spans="1:7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546</v>
      </c>
    </row>
    <row r="57" spans="1:7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300</v>
      </c>
      <c r="G57" t="s">
        <v>547</v>
      </c>
    </row>
    <row r="58" spans="1:7" x14ac:dyDescent="0.2">
      <c r="A58" t="s">
        <v>548</v>
      </c>
    </row>
    <row r="59" spans="1:7" x14ac:dyDescent="0.2">
      <c r="A59" t="s">
        <v>532</v>
      </c>
      <c r="B59" t="s">
        <v>138</v>
      </c>
      <c r="C59" t="s">
        <v>139</v>
      </c>
      <c r="D59" t="s">
        <v>203</v>
      </c>
      <c r="E59" t="s">
        <v>204</v>
      </c>
      <c r="F59" t="s">
        <v>205</v>
      </c>
    </row>
    <row r="60" spans="1:7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533</v>
      </c>
    </row>
    <row r="61" spans="1:7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534</v>
      </c>
    </row>
    <row r="62" spans="1:7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535</v>
      </c>
    </row>
    <row r="63" spans="1:7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536</v>
      </c>
    </row>
    <row r="64" spans="1:7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537</v>
      </c>
    </row>
    <row r="65" spans="1:7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538</v>
      </c>
    </row>
    <row r="66" spans="1:7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539</v>
      </c>
    </row>
    <row r="67" spans="1:7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 t="s">
        <v>540</v>
      </c>
    </row>
    <row r="68" spans="1:7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541</v>
      </c>
    </row>
    <row r="69" spans="1:7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542</v>
      </c>
    </row>
    <row r="70" spans="1:7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 t="s">
        <v>543</v>
      </c>
    </row>
    <row r="71" spans="1:7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 t="s">
        <v>544</v>
      </c>
    </row>
    <row r="72" spans="1:7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 t="s">
        <v>545</v>
      </c>
    </row>
    <row r="73" spans="1:7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 t="s">
        <v>546</v>
      </c>
    </row>
    <row r="74" spans="1:7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 t="s">
        <v>547</v>
      </c>
    </row>
    <row r="76" spans="1:7" x14ac:dyDescent="0.2">
      <c r="A76" t="s">
        <v>549</v>
      </c>
    </row>
    <row r="78" spans="1:7" x14ac:dyDescent="0.2">
      <c r="A78" t="s">
        <v>550</v>
      </c>
    </row>
    <row r="79" spans="1:7" x14ac:dyDescent="0.2">
      <c r="A79" t="s">
        <v>551</v>
      </c>
    </row>
    <row r="80" spans="1:7" x14ac:dyDescent="0.2">
      <c r="A80" t="s">
        <v>552</v>
      </c>
    </row>
    <row r="81" spans="1:119" x14ac:dyDescent="0.2">
      <c r="A81">
        <v>43</v>
      </c>
      <c r="B81">
        <v>57</v>
      </c>
    </row>
    <row r="83" spans="1:119" x14ac:dyDescent="0.2">
      <c r="A83" t="s">
        <v>553</v>
      </c>
    </row>
    <row r="84" spans="1:119" x14ac:dyDescent="0.2">
      <c r="A84">
        <v>1</v>
      </c>
      <c r="B84">
        <v>2</v>
      </c>
    </row>
    <row r="85" spans="1:119" x14ac:dyDescent="0.2">
      <c r="A85">
        <v>53</v>
      </c>
      <c r="B85">
        <v>47</v>
      </c>
    </row>
    <row r="86" spans="1:119" x14ac:dyDescent="0.2">
      <c r="A86" t="s">
        <v>549</v>
      </c>
    </row>
    <row r="88" spans="1:119" x14ac:dyDescent="0.2">
      <c r="A88" t="s">
        <v>554</v>
      </c>
    </row>
    <row r="89" spans="1:119" x14ac:dyDescent="0.2">
      <c r="A89" t="s">
        <v>574</v>
      </c>
    </row>
    <row r="90" spans="1:119" x14ac:dyDescent="0.2">
      <c r="A90">
        <v>1</v>
      </c>
      <c r="B90">
        <v>9</v>
      </c>
      <c r="C90">
        <v>1</v>
      </c>
      <c r="D90">
        <v>7</v>
      </c>
      <c r="E90">
        <v>6</v>
      </c>
      <c r="F90">
        <v>10</v>
      </c>
      <c r="G90">
        <v>9</v>
      </c>
      <c r="H90">
        <v>1</v>
      </c>
      <c r="I90">
        <v>7</v>
      </c>
      <c r="J90">
        <v>8</v>
      </c>
      <c r="K90">
        <v>5</v>
      </c>
      <c r="L90">
        <v>8</v>
      </c>
      <c r="M90">
        <v>11</v>
      </c>
      <c r="N90">
        <v>7</v>
      </c>
      <c r="O90">
        <v>9</v>
      </c>
      <c r="P90">
        <v>9</v>
      </c>
      <c r="Q90">
        <v>2</v>
      </c>
      <c r="R90">
        <v>9</v>
      </c>
      <c r="S90">
        <v>7</v>
      </c>
      <c r="T90">
        <v>6</v>
      </c>
      <c r="U90">
        <v>1</v>
      </c>
      <c r="V90">
        <v>10</v>
      </c>
      <c r="W90">
        <v>9</v>
      </c>
      <c r="X90">
        <v>9</v>
      </c>
      <c r="Y90">
        <v>2</v>
      </c>
      <c r="Z90">
        <v>11</v>
      </c>
      <c r="AA90">
        <v>6</v>
      </c>
      <c r="AB90">
        <v>0</v>
      </c>
      <c r="AC90">
        <v>9</v>
      </c>
      <c r="AD90">
        <v>0</v>
      </c>
      <c r="AE90">
        <v>8</v>
      </c>
      <c r="AF90">
        <v>7</v>
      </c>
      <c r="AG90">
        <v>10</v>
      </c>
      <c r="AH90">
        <v>6</v>
      </c>
      <c r="AI90">
        <v>7</v>
      </c>
      <c r="AJ90">
        <v>7</v>
      </c>
      <c r="AK90">
        <v>2</v>
      </c>
      <c r="AL90">
        <v>7</v>
      </c>
      <c r="AM90">
        <v>8</v>
      </c>
      <c r="AN90">
        <v>5</v>
      </c>
      <c r="AO90">
        <v>5</v>
      </c>
      <c r="AP90">
        <v>0</v>
      </c>
      <c r="AQ90">
        <v>6</v>
      </c>
      <c r="AR90">
        <v>3</v>
      </c>
      <c r="AS90">
        <v>9</v>
      </c>
      <c r="AT90">
        <v>8</v>
      </c>
      <c r="AU90">
        <v>5</v>
      </c>
      <c r="AV90">
        <v>5</v>
      </c>
      <c r="AW90">
        <v>3</v>
      </c>
      <c r="AX90">
        <v>3</v>
      </c>
      <c r="AY90">
        <v>10</v>
      </c>
      <c r="AZ90">
        <v>8</v>
      </c>
      <c r="BA90">
        <v>9</v>
      </c>
      <c r="BB90">
        <v>2</v>
      </c>
      <c r="BC90">
        <v>6</v>
      </c>
      <c r="BD90">
        <v>2</v>
      </c>
      <c r="BE90">
        <v>0</v>
      </c>
      <c r="BF90">
        <v>8</v>
      </c>
      <c r="BG90">
        <v>10</v>
      </c>
      <c r="BH90">
        <v>9</v>
      </c>
      <c r="BI90">
        <v>3</v>
      </c>
      <c r="BJ90">
        <v>3</v>
      </c>
      <c r="BK90">
        <v>10</v>
      </c>
      <c r="BL90">
        <v>8</v>
      </c>
      <c r="BM90">
        <v>2</v>
      </c>
      <c r="BN90">
        <v>3</v>
      </c>
      <c r="BO90">
        <v>0</v>
      </c>
      <c r="BP90">
        <v>9</v>
      </c>
      <c r="BQ90">
        <v>8</v>
      </c>
      <c r="BR90">
        <v>11</v>
      </c>
      <c r="BS90">
        <v>6</v>
      </c>
      <c r="BT90">
        <v>3</v>
      </c>
      <c r="BU90">
        <v>6</v>
      </c>
      <c r="BV90">
        <v>6</v>
      </c>
      <c r="BW90">
        <v>8</v>
      </c>
      <c r="BX90">
        <v>8</v>
      </c>
      <c r="BY90">
        <v>5</v>
      </c>
      <c r="BZ90">
        <v>10</v>
      </c>
      <c r="CA90">
        <v>5</v>
      </c>
      <c r="CB90">
        <v>9</v>
      </c>
      <c r="CC90">
        <v>8</v>
      </c>
      <c r="CD90">
        <v>1</v>
      </c>
      <c r="CE90">
        <v>9</v>
      </c>
      <c r="CF90">
        <v>1</v>
      </c>
      <c r="CG90">
        <v>3</v>
      </c>
      <c r="CH90">
        <v>5</v>
      </c>
      <c r="CI90">
        <v>2</v>
      </c>
      <c r="CJ90">
        <v>7</v>
      </c>
      <c r="CK90">
        <v>10</v>
      </c>
      <c r="CL90">
        <v>0</v>
      </c>
      <c r="CM90">
        <v>9</v>
      </c>
      <c r="CN90">
        <v>7</v>
      </c>
      <c r="CO90">
        <v>8</v>
      </c>
      <c r="CP90">
        <v>7</v>
      </c>
      <c r="CQ90">
        <v>7</v>
      </c>
    </row>
    <row r="91" spans="1:119" x14ac:dyDescent="0.2">
      <c r="A91">
        <v>11</v>
      </c>
      <c r="B91">
        <v>8</v>
      </c>
      <c r="C91">
        <v>9</v>
      </c>
      <c r="D91">
        <v>6</v>
      </c>
      <c r="E91">
        <v>9</v>
      </c>
      <c r="F91">
        <v>7</v>
      </c>
      <c r="G91">
        <v>0</v>
      </c>
      <c r="H91">
        <v>12</v>
      </c>
      <c r="I91">
        <v>8</v>
      </c>
      <c r="J91">
        <v>1</v>
      </c>
      <c r="K91">
        <v>1</v>
      </c>
      <c r="L91">
        <v>2</v>
      </c>
      <c r="M91">
        <v>5</v>
      </c>
      <c r="N91">
        <v>8</v>
      </c>
      <c r="O91">
        <v>9</v>
      </c>
      <c r="P91">
        <v>3</v>
      </c>
      <c r="Q91">
        <v>2</v>
      </c>
      <c r="R91">
        <v>5</v>
      </c>
      <c r="S91">
        <v>6</v>
      </c>
      <c r="T91">
        <v>5</v>
      </c>
      <c r="U91">
        <v>8</v>
      </c>
      <c r="V91">
        <v>2</v>
      </c>
      <c r="W91">
        <v>12</v>
      </c>
      <c r="X91">
        <v>9</v>
      </c>
      <c r="Y91">
        <v>9</v>
      </c>
      <c r="Z91">
        <v>3</v>
      </c>
      <c r="AA91">
        <v>8</v>
      </c>
      <c r="AB91">
        <v>7</v>
      </c>
      <c r="AC91">
        <v>3</v>
      </c>
      <c r="AD91">
        <v>9</v>
      </c>
      <c r="AE91">
        <v>8</v>
      </c>
      <c r="AF91">
        <v>8</v>
      </c>
      <c r="AG91">
        <v>1</v>
      </c>
      <c r="AH91">
        <v>12</v>
      </c>
      <c r="AI91">
        <v>7</v>
      </c>
      <c r="AJ91">
        <v>9</v>
      </c>
      <c r="AK91">
        <v>8</v>
      </c>
      <c r="AL91">
        <v>6</v>
      </c>
      <c r="AM91">
        <v>8</v>
      </c>
      <c r="AN91">
        <v>5</v>
      </c>
      <c r="AO91">
        <v>3</v>
      </c>
      <c r="AP91">
        <v>8</v>
      </c>
      <c r="AQ91">
        <v>6</v>
      </c>
      <c r="AR91">
        <v>6</v>
      </c>
      <c r="AS91">
        <v>2</v>
      </c>
      <c r="AT91">
        <v>2</v>
      </c>
      <c r="AU91">
        <v>9</v>
      </c>
      <c r="AV91">
        <v>11</v>
      </c>
      <c r="AW91">
        <v>3</v>
      </c>
      <c r="AX91">
        <v>6</v>
      </c>
      <c r="AY91">
        <v>7</v>
      </c>
      <c r="AZ91">
        <v>7</v>
      </c>
      <c r="BA91">
        <v>7</v>
      </c>
      <c r="BB91">
        <v>6</v>
      </c>
      <c r="BC91">
        <v>12</v>
      </c>
      <c r="BD91">
        <v>6</v>
      </c>
      <c r="BE91">
        <v>0</v>
      </c>
      <c r="BF91">
        <v>7</v>
      </c>
      <c r="BG91">
        <v>12</v>
      </c>
      <c r="BH91">
        <v>9</v>
      </c>
      <c r="BI91">
        <v>7</v>
      </c>
      <c r="BJ91">
        <v>8</v>
      </c>
      <c r="BK91">
        <v>0</v>
      </c>
      <c r="BL91">
        <v>7</v>
      </c>
      <c r="BM91">
        <v>3</v>
      </c>
      <c r="BN91">
        <v>1</v>
      </c>
      <c r="BO91">
        <v>7</v>
      </c>
      <c r="BP91">
        <v>5</v>
      </c>
      <c r="BQ91">
        <v>8</v>
      </c>
      <c r="BR91">
        <v>6</v>
      </c>
      <c r="BS91">
        <v>8</v>
      </c>
      <c r="BT91">
        <v>5</v>
      </c>
      <c r="BU91">
        <v>7</v>
      </c>
      <c r="BV91">
        <v>1</v>
      </c>
      <c r="BW91">
        <v>2</v>
      </c>
      <c r="BX91">
        <v>6</v>
      </c>
      <c r="BY91">
        <v>12</v>
      </c>
      <c r="BZ91">
        <v>9</v>
      </c>
      <c r="CA91">
        <v>8</v>
      </c>
      <c r="CB91">
        <v>5</v>
      </c>
      <c r="CC91">
        <v>3</v>
      </c>
      <c r="CD91">
        <v>5</v>
      </c>
      <c r="CE91">
        <v>0</v>
      </c>
      <c r="CF91">
        <v>2</v>
      </c>
      <c r="CG91">
        <v>12</v>
      </c>
      <c r="CH91">
        <v>5</v>
      </c>
      <c r="CI91">
        <v>5</v>
      </c>
      <c r="CJ91">
        <v>3</v>
      </c>
      <c r="CK91">
        <v>7</v>
      </c>
      <c r="CL91">
        <v>1</v>
      </c>
      <c r="CM91">
        <v>6</v>
      </c>
      <c r="CN91">
        <v>9</v>
      </c>
      <c r="CO91">
        <v>9</v>
      </c>
      <c r="CW91">
        <v>5</v>
      </c>
    </row>
    <row r="92" spans="1:119" x14ac:dyDescent="0.2">
      <c r="A92">
        <v>10</v>
      </c>
      <c r="B92">
        <v>7</v>
      </c>
      <c r="C92">
        <v>6</v>
      </c>
      <c r="D92">
        <v>7</v>
      </c>
      <c r="E92">
        <v>8</v>
      </c>
      <c r="F92">
        <v>6</v>
      </c>
      <c r="G92">
        <v>9</v>
      </c>
      <c r="H92">
        <v>2</v>
      </c>
      <c r="I92">
        <v>3</v>
      </c>
      <c r="J92">
        <v>1</v>
      </c>
      <c r="K92">
        <v>5</v>
      </c>
      <c r="L92">
        <v>11</v>
      </c>
      <c r="M92">
        <v>8</v>
      </c>
      <c r="N92">
        <v>7</v>
      </c>
      <c r="O92">
        <v>9</v>
      </c>
      <c r="P92">
        <v>8</v>
      </c>
      <c r="Q92">
        <v>8</v>
      </c>
      <c r="R92">
        <v>5</v>
      </c>
      <c r="S92">
        <v>2</v>
      </c>
      <c r="T92">
        <v>1</v>
      </c>
      <c r="U92">
        <v>3</v>
      </c>
      <c r="V92">
        <v>12</v>
      </c>
      <c r="W92">
        <v>0</v>
      </c>
      <c r="X92">
        <v>8</v>
      </c>
      <c r="Y92">
        <v>2</v>
      </c>
      <c r="Z92">
        <v>2</v>
      </c>
      <c r="AA92">
        <v>7</v>
      </c>
      <c r="AB92">
        <v>7</v>
      </c>
      <c r="AC92">
        <v>7</v>
      </c>
      <c r="AD92">
        <v>6</v>
      </c>
      <c r="AE92">
        <v>9</v>
      </c>
      <c r="AF92">
        <v>10</v>
      </c>
      <c r="AG92">
        <v>5</v>
      </c>
      <c r="AH92">
        <v>8</v>
      </c>
      <c r="AI92">
        <v>8</v>
      </c>
      <c r="AJ92">
        <v>8</v>
      </c>
      <c r="AK92">
        <v>2</v>
      </c>
      <c r="AL92">
        <v>7</v>
      </c>
      <c r="AM92">
        <v>7</v>
      </c>
      <c r="AN92">
        <v>6</v>
      </c>
      <c r="AO92">
        <v>9</v>
      </c>
      <c r="AP92">
        <v>12</v>
      </c>
      <c r="AQ92">
        <v>0</v>
      </c>
      <c r="AR92">
        <v>7</v>
      </c>
      <c r="AS92">
        <v>7</v>
      </c>
      <c r="AT92">
        <v>10</v>
      </c>
      <c r="AU92">
        <v>0</v>
      </c>
      <c r="AV92">
        <v>6</v>
      </c>
      <c r="AW92">
        <v>8</v>
      </c>
      <c r="AX92">
        <v>10</v>
      </c>
      <c r="AY92">
        <v>8</v>
      </c>
      <c r="AZ92">
        <v>8</v>
      </c>
      <c r="BA92">
        <v>3</v>
      </c>
      <c r="BB92">
        <v>1</v>
      </c>
      <c r="BC92">
        <v>9</v>
      </c>
      <c r="BD92">
        <v>5</v>
      </c>
      <c r="BE92">
        <v>9</v>
      </c>
      <c r="BF92">
        <v>2</v>
      </c>
      <c r="BG92">
        <v>11</v>
      </c>
      <c r="BH92">
        <v>6</v>
      </c>
      <c r="BI92">
        <v>0</v>
      </c>
      <c r="BJ92">
        <v>5</v>
      </c>
      <c r="BK92">
        <v>12</v>
      </c>
      <c r="BL92">
        <v>9</v>
      </c>
      <c r="BM92">
        <v>1</v>
      </c>
      <c r="BN92">
        <v>3</v>
      </c>
      <c r="BO92">
        <v>12</v>
      </c>
      <c r="BP92">
        <v>3</v>
      </c>
      <c r="BQ92">
        <v>9</v>
      </c>
      <c r="BR92">
        <v>5</v>
      </c>
      <c r="BS92">
        <v>10</v>
      </c>
      <c r="BT92">
        <v>7</v>
      </c>
      <c r="BU92">
        <v>0</v>
      </c>
      <c r="BV92">
        <v>5</v>
      </c>
      <c r="BW92">
        <v>10</v>
      </c>
      <c r="BX92">
        <v>6</v>
      </c>
      <c r="BY92">
        <v>3</v>
      </c>
      <c r="BZ92">
        <v>5</v>
      </c>
      <c r="CA92">
        <v>8</v>
      </c>
      <c r="CB92">
        <v>1</v>
      </c>
      <c r="CC92">
        <v>10</v>
      </c>
      <c r="CD92">
        <v>9</v>
      </c>
      <c r="CE92">
        <v>2</v>
      </c>
      <c r="CF92">
        <v>3</v>
      </c>
      <c r="CG92">
        <v>9</v>
      </c>
      <c r="CH92">
        <v>10</v>
      </c>
      <c r="CI92">
        <v>9</v>
      </c>
      <c r="CJ92">
        <v>7</v>
      </c>
      <c r="CK92">
        <v>7</v>
      </c>
      <c r="CL92">
        <v>11</v>
      </c>
      <c r="CM92">
        <v>7</v>
      </c>
      <c r="CN92">
        <v>6</v>
      </c>
      <c r="CO92">
        <v>5</v>
      </c>
      <c r="CP92">
        <v>9</v>
      </c>
      <c r="CQ92">
        <v>12</v>
      </c>
      <c r="CR92">
        <v>3</v>
      </c>
      <c r="CS92">
        <v>6</v>
      </c>
      <c r="CT92">
        <v>1</v>
      </c>
      <c r="CV92">
        <v>1</v>
      </c>
      <c r="CW92">
        <v>9</v>
      </c>
      <c r="CX92">
        <v>3</v>
      </c>
      <c r="CY92">
        <v>9</v>
      </c>
      <c r="CZ92">
        <v>9</v>
      </c>
      <c r="DA92">
        <v>7</v>
      </c>
      <c r="DB92">
        <v>7</v>
      </c>
      <c r="DC92">
        <v>6</v>
      </c>
      <c r="DD92">
        <v>6</v>
      </c>
      <c r="DE92">
        <v>3</v>
      </c>
      <c r="DF92">
        <v>9</v>
      </c>
      <c r="DG92">
        <v>7</v>
      </c>
      <c r="DH92">
        <v>1</v>
      </c>
      <c r="DI92">
        <v>12</v>
      </c>
      <c r="DJ92">
        <v>7</v>
      </c>
      <c r="DK92">
        <v>0</v>
      </c>
      <c r="DL92">
        <v>5</v>
      </c>
      <c r="DM92">
        <v>7</v>
      </c>
      <c r="DN92">
        <v>6</v>
      </c>
      <c r="DO92">
        <v>2</v>
      </c>
    </row>
    <row r="93" spans="1:119" x14ac:dyDescent="0.2">
      <c r="A93">
        <v>5</v>
      </c>
      <c r="B93">
        <v>3</v>
      </c>
      <c r="C93">
        <v>5</v>
      </c>
      <c r="D93">
        <v>9</v>
      </c>
      <c r="E93">
        <v>1</v>
      </c>
      <c r="F93">
        <v>8</v>
      </c>
      <c r="G93">
        <v>2</v>
      </c>
      <c r="H93">
        <v>7</v>
      </c>
      <c r="I93">
        <v>8</v>
      </c>
      <c r="J93">
        <v>7</v>
      </c>
      <c r="K93">
        <v>9</v>
      </c>
      <c r="L93">
        <v>8</v>
      </c>
      <c r="M93">
        <v>6</v>
      </c>
      <c r="N93">
        <v>7</v>
      </c>
      <c r="O93">
        <v>6</v>
      </c>
      <c r="P93">
        <v>1</v>
      </c>
      <c r="Q93">
        <v>0</v>
      </c>
      <c r="R93">
        <v>6</v>
      </c>
      <c r="S93">
        <v>8</v>
      </c>
      <c r="T93">
        <v>9</v>
      </c>
      <c r="U93">
        <v>11</v>
      </c>
      <c r="V93">
        <v>9</v>
      </c>
      <c r="W93">
        <v>2</v>
      </c>
      <c r="X93">
        <v>6</v>
      </c>
      <c r="Y93">
        <v>9</v>
      </c>
      <c r="Z93">
        <v>9</v>
      </c>
      <c r="AA93">
        <v>8</v>
      </c>
      <c r="AB93">
        <v>5</v>
      </c>
      <c r="AC93">
        <v>9</v>
      </c>
      <c r="AD93">
        <v>12</v>
      </c>
      <c r="AE93">
        <v>7</v>
      </c>
      <c r="AF93">
        <v>8</v>
      </c>
      <c r="AG93">
        <v>7</v>
      </c>
      <c r="AH93">
        <v>2</v>
      </c>
      <c r="AI93">
        <v>8</v>
      </c>
      <c r="AJ93">
        <v>7</v>
      </c>
      <c r="AK93">
        <v>9</v>
      </c>
      <c r="AL93">
        <v>3</v>
      </c>
      <c r="AM93">
        <v>8</v>
      </c>
      <c r="AN93">
        <v>2</v>
      </c>
      <c r="AO93">
        <v>5</v>
      </c>
      <c r="AP93">
        <v>0</v>
      </c>
      <c r="AQ93">
        <v>7</v>
      </c>
      <c r="AR93">
        <v>5</v>
      </c>
      <c r="AS93">
        <v>7</v>
      </c>
      <c r="AT93">
        <v>11</v>
      </c>
      <c r="AU93">
        <v>1</v>
      </c>
      <c r="AV93">
        <v>7</v>
      </c>
      <c r="AW93">
        <v>1</v>
      </c>
      <c r="AX93">
        <v>5</v>
      </c>
      <c r="AY93">
        <v>8</v>
      </c>
      <c r="AZ93">
        <v>12</v>
      </c>
      <c r="BA93">
        <v>7</v>
      </c>
      <c r="BB93">
        <v>5</v>
      </c>
      <c r="BC93">
        <v>5</v>
      </c>
      <c r="BD93">
        <v>2</v>
      </c>
      <c r="BE93">
        <v>3</v>
      </c>
      <c r="BF93">
        <v>6</v>
      </c>
      <c r="BG93">
        <v>9</v>
      </c>
      <c r="BH93">
        <v>7</v>
      </c>
      <c r="BI93">
        <v>12</v>
      </c>
      <c r="BJ93">
        <v>6</v>
      </c>
      <c r="BK93">
        <v>9</v>
      </c>
      <c r="BL93">
        <v>3</v>
      </c>
      <c r="BM93">
        <v>9</v>
      </c>
      <c r="BN93">
        <v>6</v>
      </c>
      <c r="BO93">
        <v>3</v>
      </c>
      <c r="BP93">
        <v>8</v>
      </c>
      <c r="BQ93">
        <v>9</v>
      </c>
      <c r="BR93">
        <v>6</v>
      </c>
      <c r="BS93">
        <v>7</v>
      </c>
      <c r="BT93">
        <v>3</v>
      </c>
      <c r="BU93">
        <v>9</v>
      </c>
      <c r="BV93">
        <v>7</v>
      </c>
      <c r="BW93">
        <v>0</v>
      </c>
      <c r="BX93">
        <v>0</v>
      </c>
      <c r="BY93">
        <v>2</v>
      </c>
      <c r="BZ93">
        <v>0</v>
      </c>
      <c r="CA93">
        <v>3</v>
      </c>
      <c r="CB93">
        <v>1</v>
      </c>
      <c r="CC93">
        <v>5</v>
      </c>
      <c r="CD93">
        <v>8</v>
      </c>
      <c r="CE93">
        <v>8</v>
      </c>
      <c r="CF93">
        <v>5</v>
      </c>
      <c r="CG93">
        <v>1</v>
      </c>
    </row>
    <row r="94" spans="1:119" x14ac:dyDescent="0.2">
      <c r="A94">
        <v>9</v>
      </c>
      <c r="B94">
        <v>3</v>
      </c>
      <c r="C94">
        <v>8</v>
      </c>
      <c r="D94">
        <v>2</v>
      </c>
      <c r="E94">
        <v>5</v>
      </c>
      <c r="F94">
        <v>9</v>
      </c>
      <c r="G94">
        <v>7</v>
      </c>
      <c r="H94">
        <v>0</v>
      </c>
      <c r="I94">
        <v>6</v>
      </c>
      <c r="J94">
        <v>5</v>
      </c>
      <c r="K94">
        <v>6</v>
      </c>
      <c r="L94">
        <v>7</v>
      </c>
      <c r="M94">
        <v>0</v>
      </c>
      <c r="N94">
        <v>6</v>
      </c>
      <c r="O94">
        <v>9</v>
      </c>
      <c r="P94">
        <v>3</v>
      </c>
      <c r="Q94">
        <v>7</v>
      </c>
      <c r="R94">
        <v>6</v>
      </c>
      <c r="S94">
        <v>5</v>
      </c>
      <c r="T94">
        <v>8</v>
      </c>
      <c r="U94">
        <v>3</v>
      </c>
      <c r="V94">
        <v>8</v>
      </c>
      <c r="W94">
        <v>7</v>
      </c>
      <c r="X94">
        <v>11</v>
      </c>
      <c r="Y94">
        <v>1</v>
      </c>
      <c r="Z94">
        <v>1</v>
      </c>
      <c r="AA94">
        <v>1</v>
      </c>
      <c r="AB94">
        <v>9</v>
      </c>
      <c r="AC94">
        <v>9</v>
      </c>
      <c r="AD94">
        <v>2</v>
      </c>
      <c r="AE94">
        <v>3</v>
      </c>
      <c r="AF94">
        <v>10</v>
      </c>
      <c r="AG94">
        <v>7</v>
      </c>
      <c r="AH94">
        <v>9</v>
      </c>
      <c r="AI94">
        <v>0</v>
      </c>
      <c r="AJ94">
        <v>7</v>
      </c>
      <c r="AK94">
        <v>9</v>
      </c>
      <c r="AL94">
        <v>8</v>
      </c>
      <c r="AM94">
        <v>1</v>
      </c>
      <c r="AN94">
        <v>10</v>
      </c>
      <c r="AO94">
        <v>8</v>
      </c>
      <c r="AP94">
        <v>9</v>
      </c>
      <c r="AQ94">
        <v>7</v>
      </c>
      <c r="AR94">
        <v>6</v>
      </c>
      <c r="AS94">
        <v>1</v>
      </c>
      <c r="AT94">
        <v>10</v>
      </c>
      <c r="AU94">
        <v>8</v>
      </c>
      <c r="AV94">
        <v>7</v>
      </c>
      <c r="AW94">
        <v>2</v>
      </c>
      <c r="AX94">
        <v>10</v>
      </c>
      <c r="AY94">
        <v>8</v>
      </c>
      <c r="AZ94">
        <v>6</v>
      </c>
      <c r="BA94">
        <v>9</v>
      </c>
      <c r="BB94">
        <v>0</v>
      </c>
      <c r="BC94">
        <v>11</v>
      </c>
      <c r="BD94">
        <v>8</v>
      </c>
      <c r="BE94">
        <v>8</v>
      </c>
      <c r="BF94">
        <v>3</v>
      </c>
      <c r="BG94">
        <v>10</v>
      </c>
      <c r="BH94">
        <v>5</v>
      </c>
      <c r="BI94">
        <v>9</v>
      </c>
      <c r="BJ94">
        <v>5</v>
      </c>
      <c r="BK94">
        <v>8</v>
      </c>
      <c r="BL94">
        <v>8</v>
      </c>
      <c r="BM94">
        <v>6</v>
      </c>
      <c r="BN94">
        <v>0</v>
      </c>
      <c r="BO94">
        <v>2</v>
      </c>
      <c r="BP94">
        <v>7</v>
      </c>
      <c r="BQ94">
        <v>6</v>
      </c>
      <c r="BR94">
        <v>5</v>
      </c>
      <c r="BS94">
        <v>9</v>
      </c>
      <c r="BT94">
        <v>3</v>
      </c>
      <c r="BU94">
        <v>10</v>
      </c>
      <c r="BV94">
        <v>5</v>
      </c>
      <c r="BW94">
        <v>2</v>
      </c>
      <c r="BX94">
        <v>9</v>
      </c>
      <c r="BY94">
        <v>1</v>
      </c>
      <c r="BZ94">
        <v>3</v>
      </c>
      <c r="CA94">
        <v>8</v>
      </c>
      <c r="CB94">
        <v>2</v>
      </c>
      <c r="CC94">
        <v>7</v>
      </c>
      <c r="CD94">
        <v>7</v>
      </c>
      <c r="CE94">
        <v>7</v>
      </c>
      <c r="CF94">
        <v>5</v>
      </c>
      <c r="CG94">
        <v>5</v>
      </c>
    </row>
    <row r="95" spans="1:119" x14ac:dyDescent="0.2">
      <c r="A95" t="s">
        <v>573</v>
      </c>
    </row>
    <row r="96" spans="1:119" x14ac:dyDescent="0.2">
      <c r="A96">
        <v>7</v>
      </c>
      <c r="B96">
        <v>0</v>
      </c>
      <c r="C96">
        <v>11</v>
      </c>
      <c r="D96">
        <v>5</v>
      </c>
      <c r="E96">
        <v>3</v>
      </c>
      <c r="F96">
        <v>3</v>
      </c>
      <c r="G96">
        <v>9</v>
      </c>
      <c r="H96">
        <v>7</v>
      </c>
      <c r="I96">
        <v>9</v>
      </c>
      <c r="J96">
        <v>6</v>
      </c>
      <c r="K96">
        <v>5</v>
      </c>
      <c r="L96">
        <v>9</v>
      </c>
      <c r="M96">
        <v>8</v>
      </c>
      <c r="N96">
        <v>7</v>
      </c>
      <c r="O96">
        <v>7</v>
      </c>
      <c r="P96">
        <v>7</v>
      </c>
      <c r="Q96">
        <v>6</v>
      </c>
      <c r="R96">
        <v>10</v>
      </c>
      <c r="S96">
        <v>3</v>
      </c>
      <c r="T96">
        <v>8</v>
      </c>
      <c r="U96">
        <v>7</v>
      </c>
      <c r="V96">
        <v>9</v>
      </c>
      <c r="W96">
        <v>3</v>
      </c>
      <c r="X96">
        <v>5</v>
      </c>
      <c r="Y96">
        <v>5</v>
      </c>
      <c r="Z96">
        <v>0</v>
      </c>
      <c r="AA96">
        <v>3</v>
      </c>
      <c r="AB96">
        <v>6</v>
      </c>
      <c r="AC96">
        <v>7</v>
      </c>
      <c r="AD96">
        <v>7</v>
      </c>
      <c r="AE96">
        <v>9</v>
      </c>
      <c r="AF96">
        <v>10</v>
      </c>
      <c r="AG96">
        <v>8</v>
      </c>
      <c r="AH96">
        <v>3</v>
      </c>
      <c r="AI96">
        <v>2</v>
      </c>
      <c r="AJ96">
        <v>7</v>
      </c>
      <c r="AK96">
        <v>1</v>
      </c>
      <c r="AL96">
        <v>10</v>
      </c>
      <c r="AM96">
        <v>0</v>
      </c>
      <c r="AN96">
        <v>9</v>
      </c>
      <c r="AO96">
        <v>7</v>
      </c>
      <c r="AP96">
        <v>10</v>
      </c>
      <c r="AQ96">
        <v>2</v>
      </c>
      <c r="AR96">
        <v>6</v>
      </c>
      <c r="AS96">
        <v>6</v>
      </c>
      <c r="AT96">
        <v>6</v>
      </c>
      <c r="AU96">
        <v>5</v>
      </c>
      <c r="AV96">
        <v>2</v>
      </c>
      <c r="AW96">
        <v>5</v>
      </c>
      <c r="AX96">
        <v>8</v>
      </c>
      <c r="AY96">
        <v>11</v>
      </c>
      <c r="AZ96">
        <v>8</v>
      </c>
      <c r="BA96">
        <v>8</v>
      </c>
      <c r="BB96">
        <v>8</v>
      </c>
      <c r="BC96">
        <v>2</v>
      </c>
      <c r="BD96">
        <v>10</v>
      </c>
      <c r="BE96">
        <v>9</v>
      </c>
      <c r="BF96">
        <v>5</v>
      </c>
      <c r="BG96">
        <v>9</v>
      </c>
      <c r="BH96">
        <v>2</v>
      </c>
      <c r="BI96">
        <v>8</v>
      </c>
      <c r="BJ96">
        <v>8</v>
      </c>
      <c r="BK96">
        <v>10</v>
      </c>
      <c r="BL96">
        <v>0</v>
      </c>
      <c r="BM96">
        <v>9</v>
      </c>
      <c r="BN96">
        <v>8</v>
      </c>
      <c r="BO96">
        <v>9</v>
      </c>
      <c r="BP96">
        <v>8</v>
      </c>
      <c r="BQ96">
        <v>7</v>
      </c>
      <c r="BR96">
        <v>5</v>
      </c>
      <c r="BS96">
        <v>9</v>
      </c>
      <c r="BT96">
        <v>7</v>
      </c>
      <c r="BU96">
        <v>1</v>
      </c>
      <c r="BV96">
        <v>10</v>
      </c>
      <c r="BW96">
        <v>0</v>
      </c>
      <c r="BX96">
        <v>8</v>
      </c>
      <c r="BY96">
        <v>6</v>
      </c>
      <c r="BZ96">
        <v>3</v>
      </c>
      <c r="CA96">
        <v>8</v>
      </c>
      <c r="CB96">
        <v>2</v>
      </c>
      <c r="CC96">
        <v>1</v>
      </c>
      <c r="CD96">
        <v>6</v>
      </c>
      <c r="CE96">
        <v>9</v>
      </c>
      <c r="CF96">
        <v>2</v>
      </c>
      <c r="CG96">
        <v>3</v>
      </c>
      <c r="CH96">
        <v>9</v>
      </c>
      <c r="CI96">
        <v>1</v>
      </c>
      <c r="CJ96">
        <v>0</v>
      </c>
      <c r="CK96">
        <v>9</v>
      </c>
      <c r="CL96">
        <v>9</v>
      </c>
      <c r="CM96">
        <v>10</v>
      </c>
      <c r="CN96">
        <v>1</v>
      </c>
      <c r="CO96">
        <v>6</v>
      </c>
      <c r="CP96">
        <v>1</v>
      </c>
    </row>
    <row r="97" spans="1:99" x14ac:dyDescent="0.2">
      <c r="A97">
        <v>2</v>
      </c>
      <c r="B97">
        <v>3</v>
      </c>
      <c r="C97">
        <v>9</v>
      </c>
      <c r="D97">
        <v>9</v>
      </c>
      <c r="E97">
        <v>7</v>
      </c>
      <c r="F97">
        <v>6</v>
      </c>
      <c r="G97">
        <v>9</v>
      </c>
      <c r="H97">
        <v>2</v>
      </c>
      <c r="I97">
        <v>9</v>
      </c>
      <c r="J97">
        <v>8</v>
      </c>
      <c r="K97">
        <v>0</v>
      </c>
      <c r="L97">
        <v>7</v>
      </c>
      <c r="M97">
        <v>12</v>
      </c>
      <c r="N97">
        <v>5</v>
      </c>
      <c r="O97">
        <v>9</v>
      </c>
      <c r="P97">
        <v>8</v>
      </c>
      <c r="Q97">
        <v>12</v>
      </c>
      <c r="R97">
        <v>7</v>
      </c>
      <c r="S97">
        <v>1</v>
      </c>
      <c r="T97">
        <v>2</v>
      </c>
      <c r="U97">
        <v>9</v>
      </c>
      <c r="V97">
        <v>1</v>
      </c>
      <c r="W97">
        <v>7</v>
      </c>
      <c r="X97">
        <v>8</v>
      </c>
      <c r="Y97">
        <v>8</v>
      </c>
      <c r="Z97">
        <v>12</v>
      </c>
      <c r="AA97">
        <v>3</v>
      </c>
      <c r="AB97">
        <v>1</v>
      </c>
      <c r="AC97">
        <v>5</v>
      </c>
      <c r="AD97">
        <v>3</v>
      </c>
      <c r="AE97">
        <v>1</v>
      </c>
      <c r="AF97">
        <v>3</v>
      </c>
      <c r="AG97">
        <v>12</v>
      </c>
      <c r="AH97">
        <v>6</v>
      </c>
      <c r="AI97">
        <v>0</v>
      </c>
      <c r="AJ97">
        <v>1</v>
      </c>
      <c r="AK97">
        <v>8</v>
      </c>
      <c r="AL97">
        <v>8</v>
      </c>
      <c r="AM97">
        <v>7</v>
      </c>
      <c r="AN97">
        <v>7</v>
      </c>
      <c r="AO97">
        <v>6</v>
      </c>
      <c r="AP97">
        <v>6</v>
      </c>
      <c r="AQ97">
        <v>8</v>
      </c>
      <c r="AR97">
        <v>8</v>
      </c>
      <c r="AS97">
        <v>11</v>
      </c>
      <c r="AT97">
        <v>5</v>
      </c>
      <c r="AU97">
        <v>5</v>
      </c>
      <c r="AV97">
        <v>3</v>
      </c>
      <c r="AW97">
        <v>9</v>
      </c>
      <c r="AX97">
        <v>5</v>
      </c>
      <c r="AY97">
        <v>6</v>
      </c>
      <c r="AZ97">
        <v>8</v>
      </c>
      <c r="BA97">
        <v>8</v>
      </c>
      <c r="BB97">
        <v>11</v>
      </c>
      <c r="BC97">
        <v>0</v>
      </c>
      <c r="BD97">
        <v>6</v>
      </c>
      <c r="BE97">
        <v>9</v>
      </c>
      <c r="BF97">
        <v>2</v>
      </c>
      <c r="BG97">
        <v>9</v>
      </c>
      <c r="BH97">
        <v>12</v>
      </c>
      <c r="BI97">
        <v>6</v>
      </c>
      <c r="BJ97">
        <v>2</v>
      </c>
      <c r="BK97">
        <v>7</v>
      </c>
      <c r="BL97">
        <v>7</v>
      </c>
      <c r="BM97">
        <v>5</v>
      </c>
      <c r="BN97">
        <v>5</v>
      </c>
      <c r="BO97">
        <v>12</v>
      </c>
      <c r="BP97">
        <v>6</v>
      </c>
      <c r="BQ97">
        <v>3</v>
      </c>
      <c r="BR97">
        <v>6</v>
      </c>
      <c r="BS97">
        <v>0</v>
      </c>
      <c r="BT97">
        <v>9</v>
      </c>
      <c r="BU97">
        <v>7</v>
      </c>
      <c r="BV97">
        <v>5</v>
      </c>
      <c r="BW97">
        <v>1</v>
      </c>
      <c r="BX97">
        <v>9</v>
      </c>
      <c r="BY97">
        <v>8</v>
      </c>
      <c r="BZ97">
        <v>5</v>
      </c>
      <c r="CA97">
        <v>7</v>
      </c>
      <c r="CB97">
        <v>7</v>
      </c>
      <c r="CC97">
        <v>7</v>
      </c>
      <c r="CD97">
        <v>7</v>
      </c>
      <c r="CE97">
        <v>5</v>
      </c>
      <c r="CF97">
        <v>6</v>
      </c>
      <c r="CG97">
        <v>9</v>
      </c>
      <c r="CH97">
        <v>8</v>
      </c>
      <c r="CI97">
        <v>3</v>
      </c>
      <c r="CJ97">
        <v>1</v>
      </c>
      <c r="CK97">
        <v>5</v>
      </c>
      <c r="CL97">
        <v>8</v>
      </c>
      <c r="CM97">
        <v>9</v>
      </c>
      <c r="CN97">
        <v>6</v>
      </c>
      <c r="CO97">
        <v>3</v>
      </c>
      <c r="CP97">
        <v>2</v>
      </c>
      <c r="CQ97">
        <v>8</v>
      </c>
      <c r="CR97">
        <v>8</v>
      </c>
      <c r="CS97">
        <v>2</v>
      </c>
    </row>
    <row r="98" spans="1:99" x14ac:dyDescent="0.2">
      <c r="A98">
        <v>8</v>
      </c>
      <c r="B98">
        <v>10</v>
      </c>
      <c r="C98">
        <v>8</v>
      </c>
      <c r="D98">
        <v>7</v>
      </c>
      <c r="E98">
        <v>9</v>
      </c>
      <c r="F98">
        <v>8</v>
      </c>
      <c r="G98">
        <v>10</v>
      </c>
      <c r="H98">
        <v>5</v>
      </c>
      <c r="I98">
        <v>2</v>
      </c>
      <c r="J98">
        <v>8</v>
      </c>
      <c r="K98">
        <v>9</v>
      </c>
      <c r="L98">
        <v>6</v>
      </c>
      <c r="M98">
        <v>9</v>
      </c>
      <c r="N98">
        <v>1</v>
      </c>
      <c r="O98">
        <v>9</v>
      </c>
      <c r="P98">
        <v>5</v>
      </c>
      <c r="Q98">
        <v>2</v>
      </c>
      <c r="R98">
        <v>7</v>
      </c>
      <c r="S98">
        <v>12</v>
      </c>
      <c r="T98">
        <v>8</v>
      </c>
      <c r="U98">
        <v>7</v>
      </c>
      <c r="V98">
        <v>3</v>
      </c>
      <c r="W98">
        <v>6</v>
      </c>
      <c r="X98">
        <v>7</v>
      </c>
      <c r="Y98">
        <v>10</v>
      </c>
      <c r="Z98">
        <v>3</v>
      </c>
      <c r="AA98">
        <v>3</v>
      </c>
      <c r="AB98">
        <v>8</v>
      </c>
      <c r="AC98">
        <v>1</v>
      </c>
      <c r="AD98">
        <v>5</v>
      </c>
      <c r="AE98">
        <v>7</v>
      </c>
      <c r="AF98">
        <v>8</v>
      </c>
      <c r="AG98">
        <v>3</v>
      </c>
      <c r="AH98">
        <v>10</v>
      </c>
      <c r="AI98">
        <v>9</v>
      </c>
      <c r="AJ98">
        <v>6</v>
      </c>
      <c r="AK98">
        <v>6</v>
      </c>
      <c r="AL98">
        <v>2</v>
      </c>
      <c r="AM98">
        <v>8</v>
      </c>
      <c r="AN98">
        <v>5</v>
      </c>
      <c r="AO98">
        <v>7</v>
      </c>
      <c r="AP98">
        <v>12</v>
      </c>
      <c r="AQ98">
        <v>5</v>
      </c>
      <c r="AR98">
        <v>3</v>
      </c>
      <c r="AS98">
        <v>7</v>
      </c>
      <c r="AT98">
        <v>8</v>
      </c>
      <c r="AU98">
        <v>7</v>
      </c>
      <c r="AV98">
        <v>1</v>
      </c>
      <c r="AW98">
        <v>6</v>
      </c>
      <c r="AX98">
        <v>6</v>
      </c>
      <c r="AY98">
        <v>6</v>
      </c>
      <c r="AZ98">
        <v>8</v>
      </c>
      <c r="BA98">
        <v>8</v>
      </c>
      <c r="BB98">
        <v>2</v>
      </c>
      <c r="BC98">
        <v>9</v>
      </c>
      <c r="BD98">
        <v>12</v>
      </c>
      <c r="BE98">
        <v>6</v>
      </c>
      <c r="BF98">
        <v>0</v>
      </c>
      <c r="BG98">
        <v>5</v>
      </c>
      <c r="BH98">
        <v>2</v>
      </c>
      <c r="BI98">
        <v>7</v>
      </c>
      <c r="BJ98">
        <v>8</v>
      </c>
      <c r="BK98">
        <v>3</v>
      </c>
      <c r="BL98">
        <v>2</v>
      </c>
      <c r="BM98">
        <v>5</v>
      </c>
      <c r="BN98">
        <v>0</v>
      </c>
      <c r="BO98">
        <v>6</v>
      </c>
      <c r="BP98">
        <v>10</v>
      </c>
      <c r="BQ98">
        <v>0</v>
      </c>
      <c r="BR98">
        <v>5</v>
      </c>
      <c r="BS98">
        <v>0</v>
      </c>
      <c r="BT98">
        <v>9</v>
      </c>
      <c r="BU98">
        <v>11</v>
      </c>
      <c r="BV98">
        <v>7</v>
      </c>
      <c r="BW98">
        <v>5</v>
      </c>
      <c r="BX98">
        <v>1</v>
      </c>
      <c r="BY98">
        <v>10</v>
      </c>
      <c r="BZ98">
        <v>7</v>
      </c>
      <c r="CA98">
        <v>2</v>
      </c>
      <c r="CB98">
        <v>8</v>
      </c>
      <c r="CC98">
        <v>10</v>
      </c>
      <c r="CD98">
        <v>9</v>
      </c>
      <c r="CE98">
        <v>9</v>
      </c>
      <c r="CF98">
        <v>3</v>
      </c>
      <c r="CG98">
        <v>7</v>
      </c>
      <c r="CH98">
        <v>7</v>
      </c>
      <c r="CI98">
        <v>7</v>
      </c>
      <c r="CJ98">
        <v>0</v>
      </c>
      <c r="CK98">
        <v>9</v>
      </c>
      <c r="CL98">
        <v>9</v>
      </c>
      <c r="CM98">
        <v>10</v>
      </c>
      <c r="CN98">
        <v>5</v>
      </c>
      <c r="CO98">
        <v>3</v>
      </c>
      <c r="CP98">
        <v>9</v>
      </c>
      <c r="CQ98">
        <v>11</v>
      </c>
      <c r="CR98">
        <v>1</v>
      </c>
      <c r="CS98">
        <v>5</v>
      </c>
      <c r="CT98">
        <v>7</v>
      </c>
      <c r="CU98">
        <v>1</v>
      </c>
    </row>
    <row r="99" spans="1:99" x14ac:dyDescent="0.2">
      <c r="A99">
        <v>7</v>
      </c>
      <c r="B99">
        <v>2</v>
      </c>
      <c r="C99">
        <v>8</v>
      </c>
      <c r="D99">
        <v>1</v>
      </c>
      <c r="E99">
        <v>7</v>
      </c>
      <c r="F99">
        <v>12</v>
      </c>
      <c r="G99">
        <v>6</v>
      </c>
      <c r="H99">
        <v>7</v>
      </c>
      <c r="I99">
        <v>7</v>
      </c>
      <c r="J99">
        <v>8</v>
      </c>
      <c r="K99">
        <v>5</v>
      </c>
      <c r="L99">
        <v>1</v>
      </c>
      <c r="M99">
        <v>2</v>
      </c>
      <c r="N99">
        <v>7</v>
      </c>
      <c r="O99">
        <v>8</v>
      </c>
      <c r="P99">
        <v>0</v>
      </c>
      <c r="Q99">
        <v>1</v>
      </c>
      <c r="R99">
        <v>3</v>
      </c>
      <c r="S99">
        <v>7</v>
      </c>
      <c r="T99">
        <v>5</v>
      </c>
      <c r="U99">
        <v>6</v>
      </c>
      <c r="V99">
        <v>2</v>
      </c>
      <c r="W99">
        <v>11</v>
      </c>
      <c r="X99">
        <v>1</v>
      </c>
      <c r="Y99">
        <v>2</v>
      </c>
      <c r="Z99">
        <v>5</v>
      </c>
      <c r="AA99">
        <v>9</v>
      </c>
      <c r="AB99">
        <v>7</v>
      </c>
      <c r="AC99">
        <v>8</v>
      </c>
      <c r="AD99">
        <v>9</v>
      </c>
      <c r="AE99">
        <v>7</v>
      </c>
      <c r="AF99">
        <v>5</v>
      </c>
      <c r="AG99">
        <v>0</v>
      </c>
      <c r="AH99">
        <v>7</v>
      </c>
      <c r="AI99">
        <v>5</v>
      </c>
      <c r="AJ99">
        <v>9</v>
      </c>
      <c r="AK99">
        <v>5</v>
      </c>
      <c r="AL99">
        <v>8</v>
      </c>
      <c r="AM99">
        <v>5</v>
      </c>
      <c r="AN99">
        <v>5</v>
      </c>
      <c r="AO99">
        <v>6</v>
      </c>
      <c r="AP99">
        <v>9</v>
      </c>
      <c r="AQ99">
        <v>7</v>
      </c>
      <c r="AR99">
        <v>12</v>
      </c>
      <c r="AS99">
        <v>8</v>
      </c>
      <c r="AT99">
        <v>5</v>
      </c>
      <c r="AU99">
        <v>0</v>
      </c>
      <c r="AV99">
        <v>6</v>
      </c>
      <c r="AW99">
        <v>3</v>
      </c>
      <c r="AX99">
        <v>7</v>
      </c>
      <c r="AY99">
        <v>9</v>
      </c>
      <c r="AZ99">
        <v>8</v>
      </c>
      <c r="BA99">
        <v>5</v>
      </c>
      <c r="BB99">
        <v>0</v>
      </c>
      <c r="BC99">
        <v>9</v>
      </c>
      <c r="BD99">
        <v>8</v>
      </c>
      <c r="BE99">
        <v>7</v>
      </c>
      <c r="BF99">
        <v>9</v>
      </c>
      <c r="BG99">
        <v>3</v>
      </c>
      <c r="BH99">
        <v>9</v>
      </c>
      <c r="BI99">
        <v>3</v>
      </c>
      <c r="BJ99">
        <v>9</v>
      </c>
      <c r="BK99">
        <v>9</v>
      </c>
      <c r="BL99">
        <v>1</v>
      </c>
      <c r="BM99">
        <v>12</v>
      </c>
      <c r="BN99">
        <v>9</v>
      </c>
      <c r="BO99">
        <v>6</v>
      </c>
      <c r="BP99">
        <v>6</v>
      </c>
      <c r="BQ99">
        <v>1</v>
      </c>
      <c r="BR99">
        <v>9</v>
      </c>
      <c r="BS99">
        <v>9</v>
      </c>
      <c r="BT99">
        <v>3</v>
      </c>
      <c r="BU99">
        <v>5</v>
      </c>
      <c r="BV99">
        <v>8</v>
      </c>
      <c r="BW99">
        <v>8</v>
      </c>
      <c r="BX99">
        <v>2</v>
      </c>
      <c r="BY99">
        <v>2</v>
      </c>
      <c r="BZ99">
        <v>5</v>
      </c>
      <c r="CA99">
        <v>3</v>
      </c>
      <c r="CB99">
        <v>8</v>
      </c>
      <c r="CC99">
        <v>3</v>
      </c>
      <c r="CD99">
        <v>8</v>
      </c>
      <c r="CE99">
        <v>8</v>
      </c>
      <c r="CF99">
        <v>11</v>
      </c>
      <c r="CG99">
        <v>5</v>
      </c>
      <c r="CH99">
        <v>6</v>
      </c>
      <c r="CI99">
        <v>7</v>
      </c>
      <c r="CJ99">
        <v>6</v>
      </c>
    </row>
    <row r="100" spans="1:99" x14ac:dyDescent="0.2">
      <c r="A100">
        <v>1</v>
      </c>
      <c r="B100">
        <v>7</v>
      </c>
      <c r="C100">
        <v>8</v>
      </c>
      <c r="D100">
        <v>7</v>
      </c>
      <c r="E100">
        <v>5</v>
      </c>
      <c r="F100">
        <v>7</v>
      </c>
      <c r="G100">
        <v>6</v>
      </c>
      <c r="H100">
        <v>5</v>
      </c>
      <c r="I100">
        <v>9</v>
      </c>
      <c r="J100">
        <v>10</v>
      </c>
      <c r="K100">
        <v>2</v>
      </c>
      <c r="L100">
        <v>9</v>
      </c>
      <c r="M100">
        <v>9</v>
      </c>
      <c r="N100">
        <v>2</v>
      </c>
      <c r="O100">
        <v>6</v>
      </c>
      <c r="P100">
        <v>8</v>
      </c>
      <c r="Q100">
        <v>5</v>
      </c>
      <c r="R100">
        <v>5</v>
      </c>
      <c r="S100">
        <v>8</v>
      </c>
      <c r="T100">
        <v>8</v>
      </c>
      <c r="U100">
        <v>3</v>
      </c>
      <c r="V100">
        <v>9</v>
      </c>
      <c r="W100">
        <v>6</v>
      </c>
      <c r="X100">
        <v>9</v>
      </c>
      <c r="Y100">
        <v>6</v>
      </c>
      <c r="Z100">
        <v>7</v>
      </c>
      <c r="AA100">
        <v>3</v>
      </c>
      <c r="AB100">
        <v>6</v>
      </c>
      <c r="AC100">
        <v>7</v>
      </c>
      <c r="AD100">
        <v>0</v>
      </c>
      <c r="AE100">
        <v>7</v>
      </c>
      <c r="AF100">
        <v>1</v>
      </c>
      <c r="AG100">
        <v>10</v>
      </c>
      <c r="AH100">
        <v>9</v>
      </c>
      <c r="AI100">
        <v>6</v>
      </c>
      <c r="AJ100">
        <v>2</v>
      </c>
      <c r="AK100">
        <v>10</v>
      </c>
      <c r="AL100">
        <v>7</v>
      </c>
      <c r="AM100">
        <v>0</v>
      </c>
      <c r="AN100">
        <v>8</v>
      </c>
      <c r="AO100">
        <v>3</v>
      </c>
      <c r="AP100">
        <v>5</v>
      </c>
      <c r="AQ100">
        <v>5</v>
      </c>
      <c r="AR100">
        <v>5</v>
      </c>
      <c r="AS100">
        <v>11</v>
      </c>
      <c r="AT100">
        <v>5</v>
      </c>
      <c r="AU100">
        <v>8</v>
      </c>
      <c r="AV100">
        <v>9</v>
      </c>
      <c r="AW100">
        <v>6</v>
      </c>
      <c r="AX100">
        <v>7</v>
      </c>
      <c r="AY100">
        <v>3</v>
      </c>
      <c r="AZ100">
        <v>1</v>
      </c>
      <c r="BA100">
        <v>8</v>
      </c>
      <c r="BB100">
        <v>9</v>
      </c>
      <c r="BC100">
        <v>10</v>
      </c>
      <c r="BD100">
        <v>9</v>
      </c>
      <c r="BE100">
        <v>9</v>
      </c>
      <c r="BF100">
        <v>8</v>
      </c>
      <c r="BG100">
        <v>1</v>
      </c>
      <c r="BH100">
        <v>11</v>
      </c>
      <c r="BI100">
        <v>2</v>
      </c>
      <c r="BJ100">
        <v>9</v>
      </c>
      <c r="BK100">
        <v>5</v>
      </c>
      <c r="BL100">
        <v>7</v>
      </c>
      <c r="BM100">
        <v>8</v>
      </c>
      <c r="BN100">
        <v>8</v>
      </c>
      <c r="BO100">
        <v>10</v>
      </c>
      <c r="BP100">
        <v>3</v>
      </c>
      <c r="BQ100">
        <v>2</v>
      </c>
      <c r="BR100">
        <v>9</v>
      </c>
      <c r="BS100">
        <v>8</v>
      </c>
      <c r="BT100">
        <v>1</v>
      </c>
      <c r="BU100">
        <v>3</v>
      </c>
      <c r="BV100">
        <v>0</v>
      </c>
      <c r="BW100">
        <v>7</v>
      </c>
      <c r="BX100">
        <v>7</v>
      </c>
      <c r="BY100">
        <v>0</v>
      </c>
      <c r="BZ100">
        <v>0</v>
      </c>
      <c r="CA100">
        <v>9</v>
      </c>
      <c r="CB100">
        <v>8</v>
      </c>
      <c r="CC100">
        <v>7</v>
      </c>
      <c r="CD100">
        <v>9</v>
      </c>
      <c r="CE100">
        <v>1</v>
      </c>
      <c r="CF100">
        <v>10</v>
      </c>
      <c r="CG100">
        <v>7</v>
      </c>
      <c r="CH100">
        <v>5</v>
      </c>
      <c r="CI100">
        <v>6</v>
      </c>
      <c r="CJ100">
        <v>3</v>
      </c>
      <c r="CK100">
        <v>5</v>
      </c>
      <c r="CL100">
        <v>2</v>
      </c>
    </row>
    <row r="101" spans="1:99" x14ac:dyDescent="0.2">
      <c r="A101" t="s">
        <v>549</v>
      </c>
    </row>
    <row r="103" spans="1:99" x14ac:dyDescent="0.2">
      <c r="A103" t="s">
        <v>555</v>
      </c>
    </row>
    <row r="104" spans="1:99" x14ac:dyDescent="0.2">
      <c r="A104">
        <v>6</v>
      </c>
      <c r="B104">
        <v>4</v>
      </c>
      <c r="C104">
        <v>5</v>
      </c>
      <c r="D104">
        <v>5</v>
      </c>
      <c r="E104">
        <v>5</v>
      </c>
      <c r="G104">
        <v>6</v>
      </c>
      <c r="H104">
        <v>4</v>
      </c>
      <c r="I104">
        <v>5</v>
      </c>
      <c r="J104">
        <v>4</v>
      </c>
      <c r="K104">
        <v>5</v>
      </c>
    </row>
    <row r="105" spans="1:99" x14ac:dyDescent="0.2">
      <c r="A105">
        <v>6</v>
      </c>
      <c r="B105">
        <v>6</v>
      </c>
      <c r="C105">
        <v>6</v>
      </c>
      <c r="D105">
        <v>6</v>
      </c>
      <c r="E105">
        <v>6</v>
      </c>
      <c r="G105">
        <v>6</v>
      </c>
      <c r="H105">
        <v>7</v>
      </c>
      <c r="I105">
        <v>6</v>
      </c>
      <c r="J105">
        <v>6</v>
      </c>
      <c r="K105">
        <v>6</v>
      </c>
    </row>
    <row r="106" spans="1:99" x14ac:dyDescent="0.2">
      <c r="A106">
        <v>7</v>
      </c>
      <c r="B106">
        <v>7</v>
      </c>
      <c r="C106">
        <v>7</v>
      </c>
      <c r="D106">
        <v>6</v>
      </c>
      <c r="E106">
        <v>6</v>
      </c>
      <c r="G106">
        <v>7</v>
      </c>
      <c r="H106">
        <v>7</v>
      </c>
      <c r="I106">
        <v>7</v>
      </c>
      <c r="J106">
        <v>6</v>
      </c>
      <c r="K106">
        <v>6</v>
      </c>
    </row>
    <row r="107" spans="1:99" x14ac:dyDescent="0.2">
      <c r="A107">
        <v>8</v>
      </c>
      <c r="B107">
        <v>8</v>
      </c>
      <c r="C107">
        <v>8</v>
      </c>
      <c r="D107">
        <v>7</v>
      </c>
      <c r="E107">
        <v>7</v>
      </c>
      <c r="G107">
        <v>8</v>
      </c>
      <c r="H107">
        <v>8</v>
      </c>
      <c r="I107">
        <v>8</v>
      </c>
      <c r="J107">
        <v>7</v>
      </c>
      <c r="K107">
        <v>7</v>
      </c>
    </row>
    <row r="108" spans="1:99" x14ac:dyDescent="0.2">
      <c r="A108">
        <v>0</v>
      </c>
      <c r="B108">
        <v>0</v>
      </c>
      <c r="C108">
        <v>0</v>
      </c>
      <c r="D108">
        <v>0</v>
      </c>
      <c r="E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99" x14ac:dyDescent="0.2">
      <c r="A109">
        <v>8</v>
      </c>
      <c r="B109">
        <v>10</v>
      </c>
      <c r="C109">
        <v>9</v>
      </c>
      <c r="D109">
        <v>10</v>
      </c>
      <c r="E109">
        <v>9</v>
      </c>
      <c r="G109">
        <v>8</v>
      </c>
      <c r="H109">
        <v>11</v>
      </c>
      <c r="I109">
        <v>11</v>
      </c>
      <c r="J109">
        <v>13</v>
      </c>
      <c r="K109">
        <v>11</v>
      </c>
    </row>
    <row r="110" spans="1:99" x14ac:dyDescent="0.2">
      <c r="A110">
        <v>9</v>
      </c>
      <c r="B110">
        <v>11</v>
      </c>
      <c r="C110">
        <v>9</v>
      </c>
      <c r="D110">
        <v>8</v>
      </c>
      <c r="E110">
        <v>8</v>
      </c>
      <c r="G110">
        <v>9</v>
      </c>
      <c r="H110">
        <v>11</v>
      </c>
      <c r="I110">
        <v>9</v>
      </c>
      <c r="J110">
        <v>8</v>
      </c>
      <c r="K110">
        <v>8</v>
      </c>
    </row>
    <row r="111" spans="1:99" x14ac:dyDescent="0.2">
      <c r="A111">
        <v>12</v>
      </c>
      <c r="B111">
        <v>12</v>
      </c>
      <c r="C111">
        <v>14</v>
      </c>
      <c r="D111">
        <v>13</v>
      </c>
      <c r="E111">
        <v>12</v>
      </c>
      <c r="G111">
        <v>12</v>
      </c>
      <c r="H111">
        <v>13</v>
      </c>
      <c r="I111">
        <v>15</v>
      </c>
      <c r="J111">
        <v>13</v>
      </c>
      <c r="K111">
        <v>13</v>
      </c>
    </row>
    <row r="112" spans="1:99" x14ac:dyDescent="0.2">
      <c r="A112">
        <v>13</v>
      </c>
      <c r="B112">
        <v>14</v>
      </c>
      <c r="C112">
        <v>12</v>
      </c>
      <c r="D112">
        <v>12</v>
      </c>
      <c r="E112">
        <v>12</v>
      </c>
      <c r="G112">
        <v>13</v>
      </c>
      <c r="H112">
        <v>15</v>
      </c>
      <c r="I112">
        <v>13</v>
      </c>
      <c r="J112">
        <v>13</v>
      </c>
      <c r="K112">
        <v>12</v>
      </c>
    </row>
    <row r="113" spans="1:96" x14ac:dyDescent="0.2">
      <c r="A113">
        <v>15</v>
      </c>
      <c r="B113">
        <v>12</v>
      </c>
      <c r="C113">
        <v>12</v>
      </c>
      <c r="D113">
        <v>13</v>
      </c>
      <c r="E113">
        <v>12</v>
      </c>
      <c r="G113">
        <v>15</v>
      </c>
      <c r="H113">
        <v>13</v>
      </c>
      <c r="I113">
        <v>12</v>
      </c>
      <c r="J113">
        <v>13</v>
      </c>
      <c r="K113">
        <v>14</v>
      </c>
    </row>
    <row r="114" spans="1:96" x14ac:dyDescent="0.2">
      <c r="A114">
        <v>8</v>
      </c>
      <c r="B114">
        <v>0</v>
      </c>
      <c r="C114">
        <v>8</v>
      </c>
      <c r="D114">
        <v>0</v>
      </c>
      <c r="E114">
        <v>6</v>
      </c>
      <c r="G114">
        <v>8</v>
      </c>
      <c r="H114">
        <v>0</v>
      </c>
      <c r="I114">
        <v>8</v>
      </c>
      <c r="J114">
        <v>0</v>
      </c>
      <c r="K114">
        <v>6</v>
      </c>
    </row>
    <row r="115" spans="1:96" x14ac:dyDescent="0.2">
      <c r="A115">
        <v>3</v>
      </c>
      <c r="B115">
        <v>2</v>
      </c>
      <c r="C115">
        <v>3</v>
      </c>
      <c r="D115">
        <v>2</v>
      </c>
      <c r="E115">
        <v>2</v>
      </c>
      <c r="G115">
        <v>2</v>
      </c>
      <c r="H115">
        <v>2</v>
      </c>
      <c r="I115">
        <v>2</v>
      </c>
      <c r="J115">
        <v>2</v>
      </c>
      <c r="K115">
        <v>2</v>
      </c>
    </row>
    <row r="116" spans="1:96" x14ac:dyDescent="0.2">
      <c r="A116">
        <v>0</v>
      </c>
      <c r="B116">
        <v>7</v>
      </c>
      <c r="C116">
        <v>5</v>
      </c>
      <c r="D116">
        <v>3</v>
      </c>
      <c r="E116">
        <v>0</v>
      </c>
      <c r="G116">
        <v>0</v>
      </c>
      <c r="H116">
        <v>6</v>
      </c>
      <c r="I116">
        <v>3</v>
      </c>
      <c r="J116">
        <v>3</v>
      </c>
      <c r="K116">
        <v>0</v>
      </c>
    </row>
    <row r="117" spans="1:96" x14ac:dyDescent="0.2">
      <c r="A117">
        <v>0</v>
      </c>
      <c r="B117">
        <v>0</v>
      </c>
      <c r="C117">
        <v>0</v>
      </c>
      <c r="D117">
        <v>0</v>
      </c>
      <c r="E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96" x14ac:dyDescent="0.2">
      <c r="A118">
        <v>0</v>
      </c>
      <c r="B118">
        <v>0</v>
      </c>
      <c r="C118">
        <v>0</v>
      </c>
      <c r="D118">
        <v>0</v>
      </c>
      <c r="E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20" spans="1:96" x14ac:dyDescent="0.2">
      <c r="A120">
        <v>0</v>
      </c>
      <c r="B120">
        <v>0</v>
      </c>
      <c r="C120">
        <v>0</v>
      </c>
      <c r="D120">
        <v>2</v>
      </c>
      <c r="E120">
        <v>8</v>
      </c>
      <c r="F120">
        <v>10</v>
      </c>
      <c r="G120">
        <v>7</v>
      </c>
      <c r="H120">
        <v>8</v>
      </c>
      <c r="I120">
        <v>9</v>
      </c>
      <c r="J120">
        <v>2</v>
      </c>
      <c r="K120">
        <v>6</v>
      </c>
      <c r="L120">
        <v>6</v>
      </c>
      <c r="M120">
        <v>7</v>
      </c>
      <c r="N120">
        <v>1</v>
      </c>
      <c r="O120">
        <v>8</v>
      </c>
      <c r="P120">
        <v>9</v>
      </c>
      <c r="Q120">
        <v>9</v>
      </c>
      <c r="R120">
        <v>10</v>
      </c>
      <c r="S120">
        <v>5</v>
      </c>
      <c r="T120">
        <v>2</v>
      </c>
      <c r="U120">
        <v>3</v>
      </c>
      <c r="V120">
        <v>8</v>
      </c>
      <c r="W120">
        <v>9</v>
      </c>
      <c r="X120">
        <v>9</v>
      </c>
      <c r="Y120">
        <v>6</v>
      </c>
      <c r="Z120">
        <v>7</v>
      </c>
      <c r="AA120">
        <v>7</v>
      </c>
      <c r="AB120">
        <v>3</v>
      </c>
      <c r="AC120">
        <v>11</v>
      </c>
      <c r="AD120">
        <v>6</v>
      </c>
      <c r="AE120">
        <v>9</v>
      </c>
      <c r="AF120">
        <v>6</v>
      </c>
      <c r="AG120">
        <v>10</v>
      </c>
      <c r="AH120">
        <v>1</v>
      </c>
      <c r="AI120">
        <v>3</v>
      </c>
      <c r="AJ120">
        <v>7</v>
      </c>
      <c r="AK120">
        <v>7</v>
      </c>
      <c r="AL120">
        <v>0</v>
      </c>
      <c r="AM120">
        <v>8</v>
      </c>
      <c r="AN120">
        <v>0</v>
      </c>
      <c r="AO120">
        <v>5</v>
      </c>
      <c r="AP120">
        <v>9</v>
      </c>
      <c r="AQ120">
        <v>6</v>
      </c>
      <c r="AR120">
        <v>7</v>
      </c>
      <c r="AS120">
        <v>7</v>
      </c>
      <c r="AT120">
        <v>10</v>
      </c>
      <c r="AU120">
        <v>3</v>
      </c>
      <c r="AV120">
        <v>5</v>
      </c>
      <c r="AW120">
        <v>9</v>
      </c>
      <c r="AX120">
        <v>7</v>
      </c>
      <c r="AY120">
        <v>1</v>
      </c>
      <c r="AZ120">
        <v>8</v>
      </c>
      <c r="BA120">
        <v>11</v>
      </c>
      <c r="BB120">
        <v>8</v>
      </c>
      <c r="BC120">
        <v>2</v>
      </c>
      <c r="BD120">
        <v>8</v>
      </c>
      <c r="BE120">
        <v>10</v>
      </c>
      <c r="BF120">
        <v>5</v>
      </c>
      <c r="BG120">
        <v>2</v>
      </c>
      <c r="BH120">
        <v>7</v>
      </c>
      <c r="BI120">
        <v>7</v>
      </c>
      <c r="BJ120">
        <v>9</v>
      </c>
      <c r="BK120">
        <v>10</v>
      </c>
      <c r="BL120">
        <v>6</v>
      </c>
      <c r="BM120">
        <v>3</v>
      </c>
      <c r="BN120">
        <v>1</v>
      </c>
      <c r="BO120">
        <v>8</v>
      </c>
      <c r="BP120">
        <v>1</v>
      </c>
      <c r="BQ120">
        <v>8</v>
      </c>
      <c r="BR120">
        <v>2</v>
      </c>
      <c r="BS120">
        <v>5</v>
      </c>
      <c r="BT120">
        <v>3</v>
      </c>
      <c r="BU120">
        <v>6</v>
      </c>
      <c r="BV120">
        <v>1</v>
      </c>
      <c r="BW120">
        <v>8</v>
      </c>
      <c r="BX120">
        <v>10</v>
      </c>
      <c r="BY120">
        <v>9</v>
      </c>
      <c r="BZ120">
        <v>9</v>
      </c>
      <c r="CA120">
        <v>3</v>
      </c>
      <c r="CB120">
        <v>5</v>
      </c>
      <c r="CC120">
        <v>0</v>
      </c>
      <c r="CD120">
        <v>5</v>
      </c>
      <c r="CE120">
        <v>2</v>
      </c>
      <c r="CF120">
        <v>5</v>
      </c>
      <c r="CG120">
        <v>6</v>
      </c>
      <c r="CH120">
        <v>10</v>
      </c>
      <c r="CI120">
        <v>3</v>
      </c>
      <c r="CJ120">
        <v>7</v>
      </c>
      <c r="CK120">
        <v>9</v>
      </c>
      <c r="CL120">
        <v>9</v>
      </c>
    </row>
    <row r="121" spans="1:96" x14ac:dyDescent="0.2">
      <c r="A121">
        <v>0</v>
      </c>
      <c r="B121">
        <v>2</v>
      </c>
      <c r="C121">
        <v>3</v>
      </c>
      <c r="D121">
        <v>9</v>
      </c>
      <c r="E121">
        <v>9</v>
      </c>
      <c r="F121">
        <v>9</v>
      </c>
      <c r="G121">
        <v>1</v>
      </c>
      <c r="H121">
        <v>6</v>
      </c>
      <c r="I121">
        <v>7</v>
      </c>
      <c r="J121">
        <v>7</v>
      </c>
      <c r="K121">
        <v>5</v>
      </c>
      <c r="L121">
        <v>5</v>
      </c>
      <c r="M121">
        <v>1</v>
      </c>
      <c r="N121">
        <v>12</v>
      </c>
      <c r="O121">
        <v>2</v>
      </c>
      <c r="P121">
        <v>3</v>
      </c>
      <c r="Q121">
        <v>3</v>
      </c>
      <c r="R121">
        <v>6</v>
      </c>
      <c r="S121">
        <v>6</v>
      </c>
      <c r="T121">
        <v>1</v>
      </c>
      <c r="U121">
        <v>7</v>
      </c>
      <c r="V121">
        <v>8</v>
      </c>
      <c r="W121">
        <v>8</v>
      </c>
      <c r="X121">
        <v>8</v>
      </c>
      <c r="Y121">
        <v>2</v>
      </c>
      <c r="Z121">
        <v>9</v>
      </c>
      <c r="AA121">
        <v>2</v>
      </c>
      <c r="AB121">
        <v>7</v>
      </c>
      <c r="AC121">
        <v>7</v>
      </c>
      <c r="AD121">
        <v>8</v>
      </c>
      <c r="AE121">
        <v>8</v>
      </c>
      <c r="AF121">
        <v>11</v>
      </c>
      <c r="AG121">
        <v>9</v>
      </c>
      <c r="AH121">
        <v>5</v>
      </c>
      <c r="AI121">
        <v>1</v>
      </c>
      <c r="AJ121">
        <v>6</v>
      </c>
      <c r="AK121">
        <v>6</v>
      </c>
      <c r="AL121">
        <v>0</v>
      </c>
      <c r="AM121">
        <v>12</v>
      </c>
      <c r="AN121">
        <v>0</v>
      </c>
      <c r="AO121">
        <v>7</v>
      </c>
      <c r="AP121">
        <v>7</v>
      </c>
      <c r="AQ121">
        <v>5</v>
      </c>
      <c r="AR121">
        <v>8</v>
      </c>
      <c r="AS121">
        <v>9</v>
      </c>
      <c r="AT121">
        <v>9</v>
      </c>
      <c r="AU121">
        <v>2</v>
      </c>
      <c r="AV121">
        <v>6</v>
      </c>
      <c r="AW121">
        <v>8</v>
      </c>
      <c r="AX121">
        <v>5</v>
      </c>
      <c r="AY121">
        <v>5</v>
      </c>
      <c r="AZ121">
        <v>7</v>
      </c>
      <c r="BA121">
        <v>7</v>
      </c>
      <c r="BB121">
        <v>8</v>
      </c>
      <c r="BC121">
        <v>1</v>
      </c>
      <c r="BD121">
        <v>9</v>
      </c>
      <c r="BE121">
        <v>9</v>
      </c>
      <c r="BF121">
        <v>12</v>
      </c>
      <c r="BG121">
        <v>6</v>
      </c>
      <c r="BH121">
        <v>8</v>
      </c>
      <c r="BI121">
        <v>0</v>
      </c>
      <c r="BJ121">
        <v>7</v>
      </c>
      <c r="BK121">
        <v>3</v>
      </c>
      <c r="BL121">
        <v>5</v>
      </c>
      <c r="BM121">
        <v>5</v>
      </c>
      <c r="BN121">
        <v>5</v>
      </c>
      <c r="BO121">
        <v>12</v>
      </c>
      <c r="BP121">
        <v>8</v>
      </c>
      <c r="BQ121">
        <v>3</v>
      </c>
      <c r="BR121">
        <v>6</v>
      </c>
      <c r="BS121">
        <v>6</v>
      </c>
      <c r="BT121">
        <v>3</v>
      </c>
      <c r="BU121">
        <v>1</v>
      </c>
      <c r="BV121">
        <v>9</v>
      </c>
      <c r="BW121">
        <v>6</v>
      </c>
      <c r="BX121">
        <v>7</v>
      </c>
      <c r="BY121">
        <v>12</v>
      </c>
      <c r="BZ121">
        <v>9</v>
      </c>
      <c r="CA121">
        <v>5</v>
      </c>
      <c r="CB121">
        <v>11</v>
      </c>
      <c r="CC121">
        <v>3</v>
      </c>
      <c r="CD121">
        <v>1</v>
      </c>
      <c r="CE121">
        <v>5</v>
      </c>
      <c r="CF121">
        <v>7</v>
      </c>
      <c r="CG121">
        <v>2</v>
      </c>
      <c r="CH121">
        <v>9</v>
      </c>
      <c r="CI121">
        <v>9</v>
      </c>
      <c r="CJ121">
        <v>9</v>
      </c>
      <c r="CK121">
        <v>2</v>
      </c>
      <c r="CL121">
        <v>12</v>
      </c>
      <c r="CM121">
        <v>8</v>
      </c>
      <c r="CN121">
        <v>8</v>
      </c>
      <c r="CO121">
        <v>3</v>
      </c>
      <c r="CP121">
        <v>6</v>
      </c>
      <c r="CQ121">
        <v>7</v>
      </c>
      <c r="CR121">
        <v>8</v>
      </c>
    </row>
    <row r="122" spans="1:96" x14ac:dyDescent="0.2">
      <c r="A122">
        <v>0</v>
      </c>
      <c r="B122">
        <v>2</v>
      </c>
      <c r="C122">
        <v>10</v>
      </c>
      <c r="D122">
        <v>8</v>
      </c>
      <c r="E122">
        <v>7</v>
      </c>
      <c r="F122">
        <v>8</v>
      </c>
      <c r="G122">
        <v>9</v>
      </c>
      <c r="H122">
        <v>0</v>
      </c>
      <c r="I122">
        <v>12</v>
      </c>
      <c r="J122">
        <v>0</v>
      </c>
      <c r="K122">
        <v>2</v>
      </c>
      <c r="L122">
        <v>6</v>
      </c>
      <c r="M122">
        <v>6</v>
      </c>
      <c r="N122">
        <v>10</v>
      </c>
      <c r="O122">
        <v>7</v>
      </c>
      <c r="P122">
        <v>1</v>
      </c>
      <c r="Q122">
        <v>8</v>
      </c>
      <c r="R122">
        <v>9</v>
      </c>
      <c r="S122">
        <v>9</v>
      </c>
      <c r="T122">
        <v>5</v>
      </c>
      <c r="U122">
        <v>5</v>
      </c>
      <c r="V122">
        <v>11</v>
      </c>
      <c r="W122">
        <v>2</v>
      </c>
      <c r="X122">
        <v>3</v>
      </c>
      <c r="Y122">
        <v>8</v>
      </c>
      <c r="Z122">
        <v>9</v>
      </c>
      <c r="AA122">
        <v>9</v>
      </c>
      <c r="AB122">
        <v>10</v>
      </c>
      <c r="AC122">
        <v>6</v>
      </c>
      <c r="AD122">
        <v>7</v>
      </c>
      <c r="AE122">
        <v>7</v>
      </c>
      <c r="AF122">
        <v>12</v>
      </c>
      <c r="AG122">
        <v>3</v>
      </c>
      <c r="AH122">
        <v>6</v>
      </c>
      <c r="AI122">
        <v>9</v>
      </c>
      <c r="AJ122">
        <v>6</v>
      </c>
      <c r="AK122">
        <v>1</v>
      </c>
      <c r="AL122">
        <v>3</v>
      </c>
      <c r="AM122">
        <v>7</v>
      </c>
      <c r="AN122">
        <v>7</v>
      </c>
      <c r="AO122">
        <v>10</v>
      </c>
      <c r="AP122">
        <v>0</v>
      </c>
      <c r="AQ122">
        <v>6</v>
      </c>
      <c r="AR122">
        <v>5</v>
      </c>
      <c r="AS122">
        <v>9</v>
      </c>
      <c r="AT122">
        <v>8</v>
      </c>
      <c r="AU122">
        <v>12</v>
      </c>
      <c r="AV122">
        <v>7</v>
      </c>
      <c r="AW122">
        <v>7</v>
      </c>
      <c r="AX122">
        <v>10</v>
      </c>
      <c r="AY122">
        <v>3</v>
      </c>
      <c r="AZ122">
        <v>5</v>
      </c>
      <c r="BA122">
        <v>9</v>
      </c>
      <c r="BB122">
        <v>7</v>
      </c>
      <c r="BC122">
        <v>1</v>
      </c>
      <c r="BD122">
        <v>8</v>
      </c>
      <c r="BE122">
        <v>5</v>
      </c>
      <c r="BF122">
        <v>8</v>
      </c>
      <c r="BG122">
        <v>2</v>
      </c>
      <c r="BH122">
        <v>8</v>
      </c>
      <c r="BI122">
        <v>10</v>
      </c>
      <c r="BJ122">
        <v>5</v>
      </c>
      <c r="BK122">
        <v>2</v>
      </c>
      <c r="BL122">
        <v>7</v>
      </c>
      <c r="BM122">
        <v>7</v>
      </c>
      <c r="BN122">
        <v>9</v>
      </c>
      <c r="BO122">
        <v>6</v>
      </c>
      <c r="BP122">
        <v>3</v>
      </c>
      <c r="BQ122">
        <v>10</v>
      </c>
      <c r="BR122">
        <v>1</v>
      </c>
      <c r="BS122">
        <v>8</v>
      </c>
      <c r="BT122">
        <v>1</v>
      </c>
      <c r="BU122">
        <v>8</v>
      </c>
      <c r="BV122">
        <v>8</v>
      </c>
      <c r="BW122">
        <v>3</v>
      </c>
      <c r="BX122">
        <v>5</v>
      </c>
      <c r="BY122">
        <v>2</v>
      </c>
      <c r="BZ122">
        <v>6</v>
      </c>
      <c r="CA122">
        <v>1</v>
      </c>
      <c r="CB122">
        <v>8</v>
      </c>
      <c r="CC122">
        <v>8</v>
      </c>
      <c r="CD122">
        <v>11</v>
      </c>
      <c r="CE122">
        <v>9</v>
      </c>
      <c r="CF122">
        <v>3</v>
      </c>
      <c r="CG122">
        <v>10</v>
      </c>
      <c r="CH122">
        <v>5</v>
      </c>
      <c r="CI122">
        <v>0</v>
      </c>
      <c r="CJ122">
        <v>5</v>
      </c>
      <c r="CK122">
        <v>2</v>
      </c>
      <c r="CL122">
        <v>5</v>
      </c>
      <c r="CM122">
        <v>5</v>
      </c>
      <c r="CN122">
        <v>6</v>
      </c>
      <c r="CO122">
        <v>3</v>
      </c>
      <c r="CP122">
        <v>7</v>
      </c>
      <c r="CQ122">
        <v>9</v>
      </c>
      <c r="CR122">
        <v>9</v>
      </c>
    </row>
    <row r="123" spans="1:96" x14ac:dyDescent="0.2">
      <c r="A123">
        <v>0</v>
      </c>
      <c r="B123">
        <v>0</v>
      </c>
      <c r="C123">
        <v>2</v>
      </c>
      <c r="D123">
        <v>8</v>
      </c>
      <c r="E123">
        <v>7</v>
      </c>
      <c r="F123">
        <v>7</v>
      </c>
      <c r="G123">
        <v>9</v>
      </c>
      <c r="H123">
        <v>9</v>
      </c>
      <c r="I123">
        <v>2</v>
      </c>
      <c r="J123">
        <v>3</v>
      </c>
      <c r="K123">
        <v>12</v>
      </c>
      <c r="L123">
        <v>5</v>
      </c>
      <c r="M123">
        <v>6</v>
      </c>
      <c r="N123">
        <v>6</v>
      </c>
      <c r="O123">
        <v>1</v>
      </c>
      <c r="P123">
        <v>7</v>
      </c>
      <c r="Q123">
        <v>8</v>
      </c>
      <c r="R123">
        <v>8</v>
      </c>
      <c r="S123">
        <v>5</v>
      </c>
      <c r="T123">
        <v>5</v>
      </c>
      <c r="U123">
        <v>2</v>
      </c>
      <c r="V123">
        <v>3</v>
      </c>
      <c r="W123">
        <v>8</v>
      </c>
      <c r="X123">
        <v>9</v>
      </c>
      <c r="Y123">
        <v>9</v>
      </c>
      <c r="Z123">
        <v>11</v>
      </c>
      <c r="AA123">
        <v>5</v>
      </c>
      <c r="AB123">
        <v>9</v>
      </c>
      <c r="AC123">
        <v>1</v>
      </c>
      <c r="AD123">
        <v>8</v>
      </c>
      <c r="AE123">
        <v>1</v>
      </c>
      <c r="AF123">
        <v>3</v>
      </c>
      <c r="AG123">
        <v>6</v>
      </c>
      <c r="AH123">
        <v>7</v>
      </c>
      <c r="AI123">
        <v>7</v>
      </c>
      <c r="AJ123">
        <v>7</v>
      </c>
      <c r="AK123">
        <v>5</v>
      </c>
      <c r="AL123">
        <v>8</v>
      </c>
      <c r="AM123">
        <v>12</v>
      </c>
      <c r="AN123">
        <v>9</v>
      </c>
      <c r="AO123">
        <v>9</v>
      </c>
      <c r="AP123">
        <v>2</v>
      </c>
      <c r="AQ123">
        <v>6</v>
      </c>
      <c r="AR123">
        <v>3</v>
      </c>
      <c r="AS123">
        <v>5</v>
      </c>
      <c r="AT123">
        <v>7</v>
      </c>
      <c r="AU123">
        <v>7</v>
      </c>
      <c r="AV123">
        <v>8</v>
      </c>
      <c r="AW123">
        <v>7</v>
      </c>
      <c r="AX123">
        <v>1</v>
      </c>
      <c r="AY123">
        <v>1</v>
      </c>
      <c r="AZ123">
        <v>9</v>
      </c>
      <c r="BA123">
        <v>0</v>
      </c>
      <c r="BB123">
        <v>6</v>
      </c>
      <c r="BC123">
        <v>3</v>
      </c>
      <c r="BD123">
        <v>3</v>
      </c>
      <c r="BE123">
        <v>7</v>
      </c>
      <c r="BF123">
        <v>5</v>
      </c>
      <c r="BG123">
        <v>5</v>
      </c>
      <c r="BH123">
        <v>12</v>
      </c>
      <c r="BI123">
        <v>8</v>
      </c>
      <c r="BJ123">
        <v>8</v>
      </c>
      <c r="BK123">
        <v>5</v>
      </c>
      <c r="BL123">
        <v>9</v>
      </c>
      <c r="BM123">
        <v>11</v>
      </c>
      <c r="BN123">
        <v>6</v>
      </c>
      <c r="BO123">
        <v>7</v>
      </c>
      <c r="BP123">
        <v>9</v>
      </c>
      <c r="BQ123">
        <v>2</v>
      </c>
      <c r="BR123">
        <v>5</v>
      </c>
      <c r="BS123">
        <v>1</v>
      </c>
      <c r="BT123">
        <v>7</v>
      </c>
      <c r="BU123">
        <v>0</v>
      </c>
      <c r="BV123">
        <v>6</v>
      </c>
      <c r="BW123">
        <v>8</v>
      </c>
      <c r="BX123">
        <v>8</v>
      </c>
      <c r="BY123">
        <v>9</v>
      </c>
      <c r="BZ123">
        <v>9</v>
      </c>
      <c r="CA123">
        <v>9</v>
      </c>
      <c r="CB123">
        <v>2</v>
      </c>
      <c r="CC123">
        <v>5</v>
      </c>
      <c r="CD123">
        <v>3</v>
      </c>
      <c r="CE123">
        <v>6</v>
      </c>
      <c r="CF123">
        <v>7</v>
      </c>
      <c r="CG123">
        <v>8</v>
      </c>
      <c r="CH123">
        <v>8</v>
      </c>
      <c r="CI123">
        <v>5</v>
      </c>
      <c r="CJ123">
        <v>5</v>
      </c>
    </row>
    <row r="124" spans="1:96" x14ac:dyDescent="0.2">
      <c r="A124">
        <v>0</v>
      </c>
      <c r="B124">
        <v>0</v>
      </c>
      <c r="C124">
        <v>0</v>
      </c>
      <c r="D124">
        <v>5</v>
      </c>
      <c r="E124">
        <v>1</v>
      </c>
      <c r="F124">
        <v>2</v>
      </c>
      <c r="G124">
        <v>7</v>
      </c>
      <c r="H124">
        <v>7</v>
      </c>
      <c r="I124">
        <v>10</v>
      </c>
      <c r="J124">
        <v>8</v>
      </c>
      <c r="K124">
        <v>6</v>
      </c>
      <c r="L124">
        <v>9</v>
      </c>
      <c r="M124">
        <v>5</v>
      </c>
      <c r="N124">
        <v>11</v>
      </c>
      <c r="O124">
        <v>6</v>
      </c>
      <c r="P124">
        <v>7</v>
      </c>
      <c r="Q124">
        <v>7</v>
      </c>
      <c r="R124">
        <v>8</v>
      </c>
      <c r="S124">
        <v>1</v>
      </c>
      <c r="T124">
        <v>9</v>
      </c>
      <c r="U124">
        <v>9</v>
      </c>
      <c r="V124">
        <v>5</v>
      </c>
      <c r="W124">
        <v>5</v>
      </c>
      <c r="X124">
        <v>7</v>
      </c>
      <c r="Y124">
        <v>2</v>
      </c>
      <c r="Z124">
        <v>3</v>
      </c>
      <c r="AA124">
        <v>6</v>
      </c>
      <c r="AB124">
        <v>10</v>
      </c>
      <c r="AC124">
        <v>8</v>
      </c>
      <c r="AD124">
        <v>7</v>
      </c>
      <c r="AE124">
        <v>9</v>
      </c>
      <c r="AF124">
        <v>9</v>
      </c>
      <c r="AG124">
        <v>1</v>
      </c>
      <c r="AH124">
        <v>8</v>
      </c>
      <c r="AI124">
        <v>0</v>
      </c>
      <c r="AJ124">
        <v>9</v>
      </c>
      <c r="AK124">
        <v>6</v>
      </c>
      <c r="AL124">
        <v>2</v>
      </c>
      <c r="AM124">
        <v>1</v>
      </c>
      <c r="AN124">
        <v>3</v>
      </c>
      <c r="AO124">
        <v>1</v>
      </c>
      <c r="AP124">
        <v>10</v>
      </c>
      <c r="AQ124">
        <v>7</v>
      </c>
      <c r="AR124">
        <v>5</v>
      </c>
      <c r="AS124">
        <v>8</v>
      </c>
      <c r="AT124">
        <v>8</v>
      </c>
      <c r="AU124">
        <v>9</v>
      </c>
      <c r="AV124">
        <v>6</v>
      </c>
      <c r="AW124">
        <v>7</v>
      </c>
      <c r="AX124">
        <v>7</v>
      </c>
      <c r="AY124">
        <v>3</v>
      </c>
      <c r="AZ124">
        <v>7</v>
      </c>
      <c r="BA124">
        <v>10</v>
      </c>
      <c r="BB124">
        <v>2</v>
      </c>
      <c r="BC124">
        <v>8</v>
      </c>
      <c r="BD124">
        <v>5</v>
      </c>
      <c r="BE124">
        <v>0</v>
      </c>
      <c r="BF124">
        <v>8</v>
      </c>
      <c r="BG124">
        <v>9</v>
      </c>
      <c r="BH124">
        <v>6</v>
      </c>
      <c r="BI124">
        <v>1</v>
      </c>
      <c r="BJ124">
        <v>7</v>
      </c>
      <c r="BK124">
        <v>10</v>
      </c>
      <c r="BL124">
        <v>8</v>
      </c>
      <c r="BM124">
        <v>5</v>
      </c>
      <c r="BN124">
        <v>3</v>
      </c>
      <c r="BO124">
        <v>8</v>
      </c>
      <c r="BP124">
        <v>7</v>
      </c>
      <c r="BQ124">
        <v>11</v>
      </c>
      <c r="BR124">
        <v>8</v>
      </c>
      <c r="BS124">
        <v>9</v>
      </c>
      <c r="BT124">
        <v>5</v>
      </c>
      <c r="BU124">
        <v>5</v>
      </c>
      <c r="BV124">
        <v>9</v>
      </c>
      <c r="BW124">
        <v>2</v>
      </c>
      <c r="BX124">
        <v>3</v>
      </c>
      <c r="BY124">
        <v>10</v>
      </c>
      <c r="BZ124">
        <v>6</v>
      </c>
      <c r="CA124">
        <v>9</v>
      </c>
      <c r="CB124">
        <v>9</v>
      </c>
      <c r="CC124">
        <v>3</v>
      </c>
      <c r="CD124">
        <v>3</v>
      </c>
      <c r="CE124">
        <v>2</v>
      </c>
      <c r="CF124">
        <v>6</v>
      </c>
      <c r="CG124">
        <v>7</v>
      </c>
      <c r="CH124">
        <v>8</v>
      </c>
      <c r="CI124">
        <v>5</v>
      </c>
      <c r="CJ124">
        <v>5</v>
      </c>
      <c r="CK124">
        <v>9</v>
      </c>
      <c r="CL124">
        <v>9</v>
      </c>
    </row>
    <row r="125" spans="1:96" x14ac:dyDescent="0.2">
      <c r="A125" t="s">
        <v>549</v>
      </c>
    </row>
    <row r="127" spans="1:96" x14ac:dyDescent="0.2">
      <c r="A127" t="s">
        <v>555</v>
      </c>
    </row>
    <row r="128" spans="1:96" x14ac:dyDescent="0.2">
      <c r="A128">
        <v>6</v>
      </c>
      <c r="B128">
        <v>4</v>
      </c>
      <c r="C128">
        <v>5</v>
      </c>
      <c r="D128">
        <v>5</v>
      </c>
      <c r="E128">
        <v>5</v>
      </c>
      <c r="G128">
        <v>6</v>
      </c>
      <c r="H128">
        <v>4</v>
      </c>
      <c r="I128">
        <v>5</v>
      </c>
      <c r="J128">
        <v>4</v>
      </c>
      <c r="K128">
        <v>5</v>
      </c>
    </row>
    <row r="129" spans="1:11" x14ac:dyDescent="0.2">
      <c r="A129">
        <v>6</v>
      </c>
      <c r="B129">
        <v>6</v>
      </c>
      <c r="C129">
        <v>6</v>
      </c>
      <c r="D129">
        <v>6</v>
      </c>
      <c r="E129">
        <v>6</v>
      </c>
      <c r="G129">
        <v>6</v>
      </c>
      <c r="H129">
        <v>7</v>
      </c>
      <c r="I129">
        <v>6</v>
      </c>
      <c r="J129">
        <v>6</v>
      </c>
      <c r="K129">
        <v>6</v>
      </c>
    </row>
    <row r="130" spans="1:11" x14ac:dyDescent="0.2">
      <c r="A130">
        <v>7</v>
      </c>
      <c r="B130">
        <v>7</v>
      </c>
      <c r="C130">
        <v>7</v>
      </c>
      <c r="D130">
        <v>6</v>
      </c>
      <c r="E130">
        <v>6</v>
      </c>
      <c r="G130">
        <v>7</v>
      </c>
      <c r="H130">
        <v>7</v>
      </c>
      <c r="I130">
        <v>7</v>
      </c>
      <c r="J130">
        <v>6</v>
      </c>
      <c r="K130">
        <v>6</v>
      </c>
    </row>
    <row r="131" spans="1:11" x14ac:dyDescent="0.2">
      <c r="A131">
        <v>8</v>
      </c>
      <c r="B131">
        <v>8</v>
      </c>
      <c r="C131">
        <v>8</v>
      </c>
      <c r="D131">
        <v>7</v>
      </c>
      <c r="E131">
        <v>7</v>
      </c>
      <c r="G131">
        <v>8</v>
      </c>
      <c r="H131">
        <v>8</v>
      </c>
      <c r="I131">
        <v>8</v>
      </c>
      <c r="J131">
        <v>7</v>
      </c>
      <c r="K131">
        <v>7</v>
      </c>
    </row>
    <row r="132" spans="1:11" x14ac:dyDescent="0.2">
      <c r="A132">
        <v>0</v>
      </c>
      <c r="B132">
        <v>0</v>
      </c>
      <c r="C132">
        <v>0</v>
      </c>
      <c r="D132">
        <v>0</v>
      </c>
      <c r="E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>
        <v>8</v>
      </c>
      <c r="B133">
        <v>10</v>
      </c>
      <c r="C133">
        <v>9</v>
      </c>
      <c r="D133">
        <v>10</v>
      </c>
      <c r="E133">
        <v>9</v>
      </c>
      <c r="G133">
        <v>8</v>
      </c>
      <c r="H133">
        <v>11</v>
      </c>
      <c r="I133">
        <v>11</v>
      </c>
      <c r="J133">
        <v>13</v>
      </c>
      <c r="K133">
        <v>11</v>
      </c>
    </row>
    <row r="134" spans="1:11" x14ac:dyDescent="0.2">
      <c r="A134">
        <v>9</v>
      </c>
      <c r="B134">
        <v>11</v>
      </c>
      <c r="C134">
        <v>9</v>
      </c>
      <c r="D134">
        <v>8</v>
      </c>
      <c r="E134">
        <v>8</v>
      </c>
      <c r="G134">
        <v>9</v>
      </c>
      <c r="H134">
        <v>11</v>
      </c>
      <c r="I134">
        <v>9</v>
      </c>
      <c r="J134">
        <v>8</v>
      </c>
      <c r="K134">
        <v>8</v>
      </c>
    </row>
    <row r="135" spans="1:11" x14ac:dyDescent="0.2">
      <c r="A135">
        <v>12</v>
      </c>
      <c r="B135">
        <v>12</v>
      </c>
      <c r="C135">
        <v>15</v>
      </c>
      <c r="D135">
        <v>13</v>
      </c>
      <c r="E135">
        <v>12</v>
      </c>
      <c r="G135">
        <v>12</v>
      </c>
      <c r="H135">
        <v>13</v>
      </c>
      <c r="I135">
        <v>12</v>
      </c>
      <c r="J135">
        <v>13</v>
      </c>
      <c r="K135">
        <v>13</v>
      </c>
    </row>
    <row r="136" spans="1:11" x14ac:dyDescent="0.2">
      <c r="A136">
        <v>12</v>
      </c>
      <c r="B136">
        <v>15</v>
      </c>
      <c r="C136">
        <v>12</v>
      </c>
      <c r="D136">
        <v>12</v>
      </c>
      <c r="E136">
        <v>12</v>
      </c>
      <c r="G136">
        <v>11</v>
      </c>
      <c r="H136">
        <v>13</v>
      </c>
      <c r="I136">
        <v>13</v>
      </c>
      <c r="J136">
        <v>13</v>
      </c>
      <c r="K136">
        <v>12</v>
      </c>
    </row>
    <row r="137" spans="1:11" x14ac:dyDescent="0.2">
      <c r="A137">
        <v>16</v>
      </c>
      <c r="B137">
        <v>12</v>
      </c>
      <c r="C137">
        <v>12</v>
      </c>
      <c r="D137">
        <v>13</v>
      </c>
      <c r="E137">
        <v>12</v>
      </c>
      <c r="G137">
        <v>13</v>
      </c>
      <c r="H137">
        <v>14</v>
      </c>
      <c r="I137">
        <v>12</v>
      </c>
      <c r="J137">
        <v>13</v>
      </c>
      <c r="K137">
        <v>14</v>
      </c>
    </row>
    <row r="138" spans="1:11" x14ac:dyDescent="0.2">
      <c r="A138">
        <v>8</v>
      </c>
      <c r="B138">
        <v>0</v>
      </c>
      <c r="C138">
        <v>8</v>
      </c>
      <c r="D138">
        <v>0</v>
      </c>
      <c r="E138">
        <v>6</v>
      </c>
      <c r="G138">
        <v>8</v>
      </c>
      <c r="H138">
        <v>0</v>
      </c>
      <c r="I138">
        <v>8</v>
      </c>
      <c r="J138">
        <v>0</v>
      </c>
      <c r="K138">
        <v>6</v>
      </c>
    </row>
    <row r="139" spans="1:11" x14ac:dyDescent="0.2">
      <c r="A139">
        <v>3</v>
      </c>
      <c r="B139">
        <v>2</v>
      </c>
      <c r="C139">
        <v>3</v>
      </c>
      <c r="D139">
        <v>2</v>
      </c>
      <c r="E139">
        <v>2</v>
      </c>
      <c r="G139">
        <v>2</v>
      </c>
      <c r="H139">
        <v>2</v>
      </c>
      <c r="I139">
        <v>2</v>
      </c>
      <c r="J139">
        <v>2</v>
      </c>
      <c r="K139">
        <v>2</v>
      </c>
    </row>
    <row r="140" spans="1:11" x14ac:dyDescent="0.2">
      <c r="A140">
        <v>0</v>
      </c>
      <c r="B140">
        <v>7</v>
      </c>
      <c r="C140">
        <v>4</v>
      </c>
      <c r="D140">
        <v>3</v>
      </c>
      <c r="E140">
        <v>0</v>
      </c>
      <c r="G140">
        <v>0</v>
      </c>
      <c r="H140">
        <v>6</v>
      </c>
      <c r="I140">
        <v>3</v>
      </c>
      <c r="J140">
        <v>3</v>
      </c>
      <c r="K140">
        <v>0</v>
      </c>
    </row>
    <row r="141" spans="1:11" x14ac:dyDescent="0.2">
      <c r="A141">
        <v>0</v>
      </c>
      <c r="B141">
        <v>0</v>
      </c>
      <c r="C141">
        <v>0</v>
      </c>
      <c r="D141">
        <v>0</v>
      </c>
      <c r="E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>
        <v>0</v>
      </c>
      <c r="B142">
        <v>0</v>
      </c>
      <c r="C142">
        <v>0</v>
      </c>
      <c r="D142">
        <v>0</v>
      </c>
      <c r="E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000"/>
  <sheetViews>
    <sheetView workbookViewId="0">
      <selection sqref="A1:M1000"/>
    </sheetView>
  </sheetViews>
  <sheetFormatPr baseColWidth="10" defaultColWidth="8.83203125" defaultRowHeight="15" x14ac:dyDescent="0.2"/>
  <sheetData>
    <row r="1" spans="1:13" x14ac:dyDescent="0.2">
      <c r="A1">
        <v>1</v>
      </c>
      <c r="B1">
        <v>1</v>
      </c>
      <c r="C1">
        <v>11</v>
      </c>
      <c r="D1">
        <v>10</v>
      </c>
      <c r="E1">
        <v>5</v>
      </c>
      <c r="F1">
        <v>9</v>
      </c>
      <c r="H1">
        <v>1</v>
      </c>
      <c r="I1">
        <v>7</v>
      </c>
      <c r="J1">
        <v>2</v>
      </c>
      <c r="K1">
        <v>8</v>
      </c>
      <c r="L1">
        <v>7</v>
      </c>
      <c r="M1">
        <v>1</v>
      </c>
    </row>
    <row r="2" spans="1:13" x14ac:dyDescent="0.2">
      <c r="A2">
        <v>2</v>
      </c>
      <c r="B2">
        <v>9</v>
      </c>
      <c r="C2">
        <v>8</v>
      </c>
      <c r="D2">
        <v>7</v>
      </c>
      <c r="E2">
        <v>3</v>
      </c>
      <c r="F2">
        <v>3</v>
      </c>
      <c r="H2">
        <v>2</v>
      </c>
      <c r="I2">
        <v>0</v>
      </c>
      <c r="J2">
        <v>3</v>
      </c>
      <c r="K2">
        <v>10</v>
      </c>
      <c r="L2">
        <v>2</v>
      </c>
      <c r="M2">
        <v>7</v>
      </c>
    </row>
    <row r="3" spans="1:13" x14ac:dyDescent="0.2">
      <c r="A3">
        <v>3</v>
      </c>
      <c r="B3">
        <v>1</v>
      </c>
      <c r="C3">
        <v>9</v>
      </c>
      <c r="D3">
        <v>6</v>
      </c>
      <c r="E3">
        <v>5</v>
      </c>
      <c r="F3">
        <v>8</v>
      </c>
      <c r="H3">
        <v>3</v>
      </c>
      <c r="I3">
        <v>11</v>
      </c>
      <c r="J3">
        <v>9</v>
      </c>
      <c r="K3">
        <v>8</v>
      </c>
      <c r="L3">
        <v>8</v>
      </c>
      <c r="M3">
        <v>8</v>
      </c>
    </row>
    <row r="4" spans="1:13" x14ac:dyDescent="0.2">
      <c r="A4">
        <v>4</v>
      </c>
      <c r="B4">
        <v>7</v>
      </c>
      <c r="C4">
        <v>6</v>
      </c>
      <c r="D4">
        <v>7</v>
      </c>
      <c r="E4">
        <v>9</v>
      </c>
      <c r="F4">
        <v>2</v>
      </c>
      <c r="H4">
        <v>4</v>
      </c>
      <c r="I4">
        <v>5</v>
      </c>
      <c r="J4">
        <v>9</v>
      </c>
      <c r="K4">
        <v>7</v>
      </c>
      <c r="L4">
        <v>1</v>
      </c>
      <c r="M4">
        <v>7</v>
      </c>
    </row>
    <row r="5" spans="1:13" x14ac:dyDescent="0.2">
      <c r="A5">
        <v>5</v>
      </c>
      <c r="B5">
        <v>6</v>
      </c>
      <c r="C5">
        <v>9</v>
      </c>
      <c r="D5">
        <v>8</v>
      </c>
      <c r="E5">
        <v>1</v>
      </c>
      <c r="F5">
        <v>5</v>
      </c>
      <c r="H5">
        <v>5</v>
      </c>
      <c r="I5">
        <v>3</v>
      </c>
      <c r="J5">
        <v>7</v>
      </c>
      <c r="K5">
        <v>9</v>
      </c>
      <c r="L5">
        <v>7</v>
      </c>
      <c r="M5">
        <v>5</v>
      </c>
    </row>
    <row r="6" spans="1:13" x14ac:dyDescent="0.2">
      <c r="A6">
        <v>6</v>
      </c>
      <c r="B6">
        <v>10</v>
      </c>
      <c r="C6">
        <v>7</v>
      </c>
      <c r="D6">
        <v>6</v>
      </c>
      <c r="E6">
        <v>8</v>
      </c>
      <c r="F6">
        <v>9</v>
      </c>
      <c r="H6">
        <v>6</v>
      </c>
      <c r="I6">
        <v>3</v>
      </c>
      <c r="J6">
        <v>6</v>
      </c>
      <c r="K6">
        <v>8</v>
      </c>
      <c r="L6">
        <v>12</v>
      </c>
      <c r="M6">
        <v>7</v>
      </c>
    </row>
    <row r="7" spans="1:13" x14ac:dyDescent="0.2">
      <c r="A7">
        <v>7</v>
      </c>
      <c r="B7">
        <v>9</v>
      </c>
      <c r="C7">
        <v>0</v>
      </c>
      <c r="D7">
        <v>9</v>
      </c>
      <c r="E7">
        <v>2</v>
      </c>
      <c r="F7">
        <v>7</v>
      </c>
      <c r="H7">
        <v>7</v>
      </c>
      <c r="I7">
        <v>9</v>
      </c>
      <c r="J7">
        <v>9</v>
      </c>
      <c r="K7">
        <v>10</v>
      </c>
      <c r="L7">
        <v>6</v>
      </c>
      <c r="M7">
        <v>6</v>
      </c>
    </row>
    <row r="8" spans="1:13" x14ac:dyDescent="0.2">
      <c r="A8">
        <v>8</v>
      </c>
      <c r="B8">
        <v>1</v>
      </c>
      <c r="C8">
        <v>12</v>
      </c>
      <c r="D8">
        <v>2</v>
      </c>
      <c r="E8">
        <v>7</v>
      </c>
      <c r="F8">
        <v>0</v>
      </c>
      <c r="H8">
        <v>8</v>
      </c>
      <c r="I8">
        <v>7</v>
      </c>
      <c r="J8">
        <v>2</v>
      </c>
      <c r="K8">
        <v>5</v>
      </c>
      <c r="L8">
        <v>7</v>
      </c>
      <c r="M8">
        <v>5</v>
      </c>
    </row>
    <row r="9" spans="1:13" x14ac:dyDescent="0.2">
      <c r="A9">
        <v>9</v>
      </c>
      <c r="B9">
        <v>7</v>
      </c>
      <c r="C9">
        <v>8</v>
      </c>
      <c r="D9">
        <v>3</v>
      </c>
      <c r="E9">
        <v>8</v>
      </c>
      <c r="F9">
        <v>6</v>
      </c>
      <c r="H9">
        <v>9</v>
      </c>
      <c r="I9">
        <v>9</v>
      </c>
      <c r="J9">
        <v>9</v>
      </c>
      <c r="K9">
        <v>2</v>
      </c>
      <c r="L9">
        <v>7</v>
      </c>
      <c r="M9">
        <v>9</v>
      </c>
    </row>
    <row r="10" spans="1:13" x14ac:dyDescent="0.2">
      <c r="A10">
        <v>10</v>
      </c>
      <c r="B10">
        <v>8</v>
      </c>
      <c r="C10">
        <v>1</v>
      </c>
      <c r="D10">
        <v>1</v>
      </c>
      <c r="E10">
        <v>7</v>
      </c>
      <c r="F10">
        <v>5</v>
      </c>
      <c r="H10">
        <v>10</v>
      </c>
      <c r="I10">
        <v>6</v>
      </c>
      <c r="J10">
        <v>8</v>
      </c>
      <c r="K10">
        <v>8</v>
      </c>
      <c r="L10">
        <v>8</v>
      </c>
      <c r="M10">
        <v>10</v>
      </c>
    </row>
    <row r="11" spans="1:13" x14ac:dyDescent="0.2">
      <c r="A11">
        <v>11</v>
      </c>
      <c r="B11">
        <v>5</v>
      </c>
      <c r="C11">
        <v>1</v>
      </c>
      <c r="D11">
        <v>5</v>
      </c>
      <c r="E11">
        <v>9</v>
      </c>
      <c r="F11">
        <v>6</v>
      </c>
      <c r="H11">
        <v>11</v>
      </c>
      <c r="I11">
        <v>5</v>
      </c>
      <c r="J11">
        <v>0</v>
      </c>
      <c r="K11">
        <v>9</v>
      </c>
      <c r="L11">
        <v>5</v>
      </c>
      <c r="M11">
        <v>2</v>
      </c>
    </row>
    <row r="12" spans="1:13" x14ac:dyDescent="0.2">
      <c r="A12">
        <v>12</v>
      </c>
      <c r="B12">
        <v>8</v>
      </c>
      <c r="C12">
        <v>2</v>
      </c>
      <c r="D12">
        <v>11</v>
      </c>
      <c r="E12">
        <v>8</v>
      </c>
      <c r="F12">
        <v>7</v>
      </c>
      <c r="H12">
        <v>12</v>
      </c>
      <c r="I12">
        <v>9</v>
      </c>
      <c r="J12">
        <v>7</v>
      </c>
      <c r="K12">
        <v>6</v>
      </c>
      <c r="L12">
        <v>1</v>
      </c>
      <c r="M12">
        <v>9</v>
      </c>
    </row>
    <row r="13" spans="1:13" x14ac:dyDescent="0.2">
      <c r="A13">
        <v>13</v>
      </c>
      <c r="B13">
        <v>11</v>
      </c>
      <c r="C13">
        <v>5</v>
      </c>
      <c r="D13">
        <v>8</v>
      </c>
      <c r="E13">
        <v>6</v>
      </c>
      <c r="F13">
        <v>0</v>
      </c>
      <c r="H13">
        <v>13</v>
      </c>
      <c r="I13">
        <v>8</v>
      </c>
      <c r="J13">
        <v>12</v>
      </c>
      <c r="K13">
        <v>9</v>
      </c>
      <c r="L13">
        <v>2</v>
      </c>
      <c r="M13">
        <v>9</v>
      </c>
    </row>
    <row r="14" spans="1:13" x14ac:dyDescent="0.2">
      <c r="A14">
        <v>14</v>
      </c>
      <c r="B14">
        <v>7</v>
      </c>
      <c r="C14">
        <v>8</v>
      </c>
      <c r="D14">
        <v>7</v>
      </c>
      <c r="E14">
        <v>7</v>
      </c>
      <c r="F14">
        <v>6</v>
      </c>
      <c r="H14">
        <v>14</v>
      </c>
      <c r="I14">
        <v>7</v>
      </c>
      <c r="J14">
        <v>5</v>
      </c>
      <c r="K14">
        <v>1</v>
      </c>
      <c r="L14">
        <v>7</v>
      </c>
      <c r="M14">
        <v>2</v>
      </c>
    </row>
    <row r="15" spans="1:13" x14ac:dyDescent="0.2">
      <c r="A15">
        <v>15</v>
      </c>
      <c r="B15">
        <v>9</v>
      </c>
      <c r="C15">
        <v>9</v>
      </c>
      <c r="D15">
        <v>9</v>
      </c>
      <c r="E15">
        <v>6</v>
      </c>
      <c r="F15">
        <v>9</v>
      </c>
      <c r="H15">
        <v>15</v>
      </c>
      <c r="I15">
        <v>7</v>
      </c>
      <c r="J15">
        <v>9</v>
      </c>
      <c r="K15">
        <v>9</v>
      </c>
      <c r="L15">
        <v>8</v>
      </c>
      <c r="M15">
        <v>6</v>
      </c>
    </row>
    <row r="16" spans="1:13" x14ac:dyDescent="0.2">
      <c r="A16">
        <v>16</v>
      </c>
      <c r="B16">
        <v>9</v>
      </c>
      <c r="C16">
        <v>3</v>
      </c>
      <c r="D16">
        <v>8</v>
      </c>
      <c r="E16">
        <v>1</v>
      </c>
      <c r="F16">
        <v>3</v>
      </c>
      <c r="H16">
        <v>16</v>
      </c>
      <c r="I16">
        <v>7</v>
      </c>
      <c r="J16">
        <v>8</v>
      </c>
      <c r="K16">
        <v>5</v>
      </c>
      <c r="L16">
        <v>0</v>
      </c>
      <c r="M16">
        <v>8</v>
      </c>
    </row>
    <row r="17" spans="1:13" x14ac:dyDescent="0.2">
      <c r="A17">
        <v>17</v>
      </c>
      <c r="B17">
        <v>2</v>
      </c>
      <c r="C17">
        <v>2</v>
      </c>
      <c r="D17">
        <v>8</v>
      </c>
      <c r="E17">
        <v>0</v>
      </c>
      <c r="F17">
        <v>7</v>
      </c>
      <c r="H17">
        <v>17</v>
      </c>
      <c r="I17">
        <v>6</v>
      </c>
      <c r="J17">
        <v>12</v>
      </c>
      <c r="K17">
        <v>2</v>
      </c>
      <c r="L17">
        <v>1</v>
      </c>
      <c r="M17">
        <v>5</v>
      </c>
    </row>
    <row r="18" spans="1:13" x14ac:dyDescent="0.2">
      <c r="A18">
        <v>18</v>
      </c>
      <c r="B18">
        <v>9</v>
      </c>
      <c r="C18">
        <v>5</v>
      </c>
      <c r="D18">
        <v>5</v>
      </c>
      <c r="E18">
        <v>6</v>
      </c>
      <c r="F18">
        <v>6</v>
      </c>
      <c r="H18">
        <v>18</v>
      </c>
      <c r="I18">
        <v>10</v>
      </c>
      <c r="J18">
        <v>7</v>
      </c>
      <c r="K18">
        <v>7</v>
      </c>
      <c r="L18">
        <v>3</v>
      </c>
      <c r="M18">
        <v>5</v>
      </c>
    </row>
    <row r="19" spans="1:13" x14ac:dyDescent="0.2">
      <c r="A19">
        <v>19</v>
      </c>
      <c r="B19">
        <v>7</v>
      </c>
      <c r="C19">
        <v>6</v>
      </c>
      <c r="D19">
        <v>2</v>
      </c>
      <c r="E19">
        <v>8</v>
      </c>
      <c r="F19">
        <v>5</v>
      </c>
      <c r="H19">
        <v>19</v>
      </c>
      <c r="I19">
        <v>3</v>
      </c>
      <c r="J19">
        <v>1</v>
      </c>
      <c r="K19">
        <v>12</v>
      </c>
      <c r="L19">
        <v>7</v>
      </c>
      <c r="M19">
        <v>8</v>
      </c>
    </row>
    <row r="20" spans="1:13" x14ac:dyDescent="0.2">
      <c r="A20">
        <v>20</v>
      </c>
      <c r="B20">
        <v>6</v>
      </c>
      <c r="C20">
        <v>5</v>
      </c>
      <c r="D20">
        <v>1</v>
      </c>
      <c r="E20">
        <v>9</v>
      </c>
      <c r="F20">
        <v>8</v>
      </c>
      <c r="H20">
        <v>20</v>
      </c>
      <c r="I20">
        <v>8</v>
      </c>
      <c r="J20">
        <v>2</v>
      </c>
      <c r="K20">
        <v>8</v>
      </c>
      <c r="L20">
        <v>5</v>
      </c>
      <c r="M20">
        <v>8</v>
      </c>
    </row>
    <row r="21" spans="1:13" x14ac:dyDescent="0.2">
      <c r="A21">
        <v>21</v>
      </c>
      <c r="B21">
        <v>1</v>
      </c>
      <c r="C21">
        <v>8</v>
      </c>
      <c r="D21">
        <v>3</v>
      </c>
      <c r="E21">
        <v>11</v>
      </c>
      <c r="F21">
        <v>3</v>
      </c>
      <c r="H21">
        <v>21</v>
      </c>
      <c r="I21">
        <v>7</v>
      </c>
      <c r="J21">
        <v>9</v>
      </c>
      <c r="K21">
        <v>7</v>
      </c>
      <c r="L21">
        <v>6</v>
      </c>
      <c r="M21">
        <v>3</v>
      </c>
    </row>
    <row r="22" spans="1:13" x14ac:dyDescent="0.2">
      <c r="A22">
        <v>22</v>
      </c>
      <c r="B22">
        <v>10</v>
      </c>
      <c r="C22">
        <v>2</v>
      </c>
      <c r="D22">
        <v>12</v>
      </c>
      <c r="E22">
        <v>9</v>
      </c>
      <c r="F22">
        <v>8</v>
      </c>
      <c r="H22">
        <v>22</v>
      </c>
      <c r="I22">
        <v>9</v>
      </c>
      <c r="J22">
        <v>1</v>
      </c>
      <c r="K22">
        <v>3</v>
      </c>
      <c r="L22">
        <v>2</v>
      </c>
      <c r="M22">
        <v>9</v>
      </c>
    </row>
    <row r="23" spans="1:13" x14ac:dyDescent="0.2">
      <c r="A23">
        <v>23</v>
      </c>
      <c r="B23">
        <v>9</v>
      </c>
      <c r="C23">
        <v>12</v>
      </c>
      <c r="D23">
        <v>0</v>
      </c>
      <c r="E23">
        <v>2</v>
      </c>
      <c r="F23">
        <v>7</v>
      </c>
      <c r="H23">
        <v>23</v>
      </c>
      <c r="I23">
        <v>3</v>
      </c>
      <c r="J23">
        <v>7</v>
      </c>
      <c r="K23">
        <v>6</v>
      </c>
      <c r="L23">
        <v>11</v>
      </c>
      <c r="M23">
        <v>6</v>
      </c>
    </row>
    <row r="24" spans="1:13" x14ac:dyDescent="0.2">
      <c r="A24">
        <v>24</v>
      </c>
      <c r="B24">
        <v>9</v>
      </c>
      <c r="C24">
        <v>9</v>
      </c>
      <c r="D24">
        <v>8</v>
      </c>
      <c r="E24">
        <v>6</v>
      </c>
      <c r="F24">
        <v>11</v>
      </c>
      <c r="H24">
        <v>24</v>
      </c>
      <c r="I24">
        <v>5</v>
      </c>
      <c r="J24">
        <v>8</v>
      </c>
      <c r="K24">
        <v>7</v>
      </c>
      <c r="L24">
        <v>1</v>
      </c>
      <c r="M24">
        <v>9</v>
      </c>
    </row>
    <row r="25" spans="1:13" x14ac:dyDescent="0.2">
      <c r="A25">
        <v>25</v>
      </c>
      <c r="B25">
        <v>2</v>
      </c>
      <c r="C25">
        <v>9</v>
      </c>
      <c r="D25">
        <v>2</v>
      </c>
      <c r="E25">
        <v>9</v>
      </c>
      <c r="F25">
        <v>1</v>
      </c>
      <c r="H25">
        <v>25</v>
      </c>
      <c r="I25">
        <v>5</v>
      </c>
      <c r="J25">
        <v>8</v>
      </c>
      <c r="K25">
        <v>10</v>
      </c>
      <c r="L25">
        <v>2</v>
      </c>
      <c r="M25">
        <v>6</v>
      </c>
    </row>
    <row r="26" spans="1:13" x14ac:dyDescent="0.2">
      <c r="A26">
        <v>26</v>
      </c>
      <c r="B26">
        <v>11</v>
      </c>
      <c r="C26">
        <v>3</v>
      </c>
      <c r="D26">
        <v>2</v>
      </c>
      <c r="E26">
        <v>9</v>
      </c>
      <c r="F26">
        <v>1</v>
      </c>
      <c r="H26">
        <v>26</v>
      </c>
      <c r="I26">
        <v>0</v>
      </c>
      <c r="J26">
        <v>12</v>
      </c>
      <c r="K26">
        <v>3</v>
      </c>
      <c r="L26">
        <v>5</v>
      </c>
      <c r="M26">
        <v>7</v>
      </c>
    </row>
    <row r="27" spans="1:13" x14ac:dyDescent="0.2">
      <c r="A27">
        <v>27</v>
      </c>
      <c r="B27">
        <v>6</v>
      </c>
      <c r="C27">
        <v>8</v>
      </c>
      <c r="D27">
        <v>7</v>
      </c>
      <c r="E27">
        <v>8</v>
      </c>
      <c r="F27">
        <v>1</v>
      </c>
      <c r="H27">
        <v>27</v>
      </c>
      <c r="I27">
        <v>3</v>
      </c>
      <c r="J27">
        <v>3</v>
      </c>
      <c r="K27">
        <v>3</v>
      </c>
      <c r="L27">
        <v>9</v>
      </c>
      <c r="M27">
        <v>3</v>
      </c>
    </row>
    <row r="28" spans="1:13" x14ac:dyDescent="0.2">
      <c r="A28">
        <v>28</v>
      </c>
      <c r="B28">
        <v>0</v>
      </c>
      <c r="C28">
        <v>7</v>
      </c>
      <c r="D28">
        <v>7</v>
      </c>
      <c r="E28">
        <v>5</v>
      </c>
      <c r="F28">
        <v>9</v>
      </c>
      <c r="H28">
        <v>28</v>
      </c>
      <c r="I28">
        <v>6</v>
      </c>
      <c r="J28">
        <v>1</v>
      </c>
      <c r="K28">
        <v>8</v>
      </c>
      <c r="L28">
        <v>7</v>
      </c>
      <c r="M28">
        <v>6</v>
      </c>
    </row>
    <row r="29" spans="1:13" x14ac:dyDescent="0.2">
      <c r="A29">
        <v>29</v>
      </c>
      <c r="B29">
        <v>9</v>
      </c>
      <c r="C29">
        <v>3</v>
      </c>
      <c r="D29">
        <v>7</v>
      </c>
      <c r="E29">
        <v>9</v>
      </c>
      <c r="F29">
        <v>9</v>
      </c>
      <c r="H29">
        <v>29</v>
      </c>
      <c r="I29">
        <v>7</v>
      </c>
      <c r="J29">
        <v>5</v>
      </c>
      <c r="K29">
        <v>1</v>
      </c>
      <c r="L29">
        <v>8</v>
      </c>
      <c r="M29">
        <v>7</v>
      </c>
    </row>
    <row r="30" spans="1:13" x14ac:dyDescent="0.2">
      <c r="A30">
        <v>30</v>
      </c>
      <c r="B30">
        <v>0</v>
      </c>
      <c r="C30">
        <v>9</v>
      </c>
      <c r="D30">
        <v>6</v>
      </c>
      <c r="E30">
        <v>12</v>
      </c>
      <c r="F30">
        <v>2</v>
      </c>
      <c r="H30">
        <v>30</v>
      </c>
      <c r="I30">
        <v>7</v>
      </c>
      <c r="J30">
        <v>3</v>
      </c>
      <c r="K30">
        <v>5</v>
      </c>
      <c r="L30">
        <v>9</v>
      </c>
      <c r="M30">
        <v>0</v>
      </c>
    </row>
    <row r="31" spans="1:13" x14ac:dyDescent="0.2">
      <c r="A31">
        <v>31</v>
      </c>
      <c r="B31">
        <v>8</v>
      </c>
      <c r="C31">
        <v>8</v>
      </c>
      <c r="D31">
        <v>9</v>
      </c>
      <c r="E31">
        <v>7</v>
      </c>
      <c r="F31">
        <v>3</v>
      </c>
      <c r="H31">
        <v>31</v>
      </c>
      <c r="I31">
        <v>9</v>
      </c>
      <c r="J31">
        <v>1</v>
      </c>
      <c r="K31">
        <v>7</v>
      </c>
      <c r="L31">
        <v>7</v>
      </c>
      <c r="M31">
        <v>7</v>
      </c>
    </row>
    <row r="32" spans="1:13" x14ac:dyDescent="0.2">
      <c r="A32">
        <v>32</v>
      </c>
      <c r="B32">
        <v>7</v>
      </c>
      <c r="C32">
        <v>8</v>
      </c>
      <c r="D32">
        <v>10</v>
      </c>
      <c r="E32">
        <v>8</v>
      </c>
      <c r="F32">
        <v>10</v>
      </c>
      <c r="H32">
        <v>32</v>
      </c>
      <c r="I32">
        <v>10</v>
      </c>
      <c r="J32">
        <v>3</v>
      </c>
      <c r="K32">
        <v>8</v>
      </c>
      <c r="L32">
        <v>5</v>
      </c>
      <c r="M32">
        <v>1</v>
      </c>
    </row>
    <row r="33" spans="1:13" x14ac:dyDescent="0.2">
      <c r="A33">
        <v>33</v>
      </c>
      <c r="B33">
        <v>10</v>
      </c>
      <c r="C33">
        <v>1</v>
      </c>
      <c r="D33">
        <v>5</v>
      </c>
      <c r="E33">
        <v>7</v>
      </c>
      <c r="F33">
        <v>7</v>
      </c>
      <c r="H33">
        <v>33</v>
      </c>
      <c r="I33">
        <v>8</v>
      </c>
      <c r="J33">
        <v>12</v>
      </c>
      <c r="K33">
        <v>3</v>
      </c>
      <c r="L33">
        <v>0</v>
      </c>
      <c r="M33">
        <v>10</v>
      </c>
    </row>
    <row r="34" spans="1:13" x14ac:dyDescent="0.2">
      <c r="A34">
        <v>34</v>
      </c>
      <c r="B34">
        <v>6</v>
      </c>
      <c r="C34">
        <v>12</v>
      </c>
      <c r="D34">
        <v>8</v>
      </c>
      <c r="E34">
        <v>2</v>
      </c>
      <c r="F34">
        <v>9</v>
      </c>
      <c r="H34">
        <v>34</v>
      </c>
      <c r="I34">
        <v>3</v>
      </c>
      <c r="J34">
        <v>6</v>
      </c>
      <c r="K34">
        <v>10</v>
      </c>
      <c r="L34">
        <v>7</v>
      </c>
      <c r="M34">
        <v>9</v>
      </c>
    </row>
    <row r="35" spans="1:13" x14ac:dyDescent="0.2">
      <c r="A35">
        <v>35</v>
      </c>
      <c r="B35">
        <v>7</v>
      </c>
      <c r="C35">
        <v>7</v>
      </c>
      <c r="D35">
        <v>8</v>
      </c>
      <c r="E35">
        <v>8</v>
      </c>
      <c r="F35">
        <v>0</v>
      </c>
      <c r="H35">
        <v>35</v>
      </c>
      <c r="I35">
        <v>2</v>
      </c>
      <c r="J35">
        <v>0</v>
      </c>
      <c r="K35">
        <v>9</v>
      </c>
      <c r="L35">
        <v>5</v>
      </c>
      <c r="M35">
        <v>6</v>
      </c>
    </row>
    <row r="36" spans="1:13" x14ac:dyDescent="0.2">
      <c r="A36">
        <v>36</v>
      </c>
      <c r="B36">
        <v>7</v>
      </c>
      <c r="C36">
        <v>9</v>
      </c>
      <c r="D36">
        <v>8</v>
      </c>
      <c r="E36">
        <v>7</v>
      </c>
      <c r="F36">
        <v>7</v>
      </c>
      <c r="H36">
        <v>36</v>
      </c>
      <c r="I36">
        <v>7</v>
      </c>
      <c r="J36">
        <v>1</v>
      </c>
      <c r="K36">
        <v>6</v>
      </c>
      <c r="L36">
        <v>9</v>
      </c>
      <c r="M36">
        <v>2</v>
      </c>
    </row>
    <row r="37" spans="1:13" x14ac:dyDescent="0.2">
      <c r="A37">
        <v>37</v>
      </c>
      <c r="B37">
        <v>2</v>
      </c>
      <c r="C37">
        <v>8</v>
      </c>
      <c r="D37">
        <v>2</v>
      </c>
      <c r="E37">
        <v>9</v>
      </c>
      <c r="F37">
        <v>9</v>
      </c>
      <c r="H37">
        <v>37</v>
      </c>
      <c r="I37">
        <v>1</v>
      </c>
      <c r="J37">
        <v>8</v>
      </c>
      <c r="K37">
        <v>6</v>
      </c>
      <c r="L37">
        <v>5</v>
      </c>
      <c r="M37">
        <v>10</v>
      </c>
    </row>
    <row r="38" spans="1:13" x14ac:dyDescent="0.2">
      <c r="A38">
        <v>38</v>
      </c>
      <c r="B38">
        <v>7</v>
      </c>
      <c r="C38">
        <v>6</v>
      </c>
      <c r="D38">
        <v>7</v>
      </c>
      <c r="E38">
        <v>3</v>
      </c>
      <c r="F38">
        <v>8</v>
      </c>
      <c r="H38">
        <v>38</v>
      </c>
      <c r="I38">
        <v>10</v>
      </c>
      <c r="J38">
        <v>8</v>
      </c>
      <c r="K38">
        <v>2</v>
      </c>
      <c r="L38">
        <v>8</v>
      </c>
      <c r="M38">
        <v>7</v>
      </c>
    </row>
    <row r="39" spans="1:13" x14ac:dyDescent="0.2">
      <c r="A39">
        <v>39</v>
      </c>
      <c r="B39">
        <v>8</v>
      </c>
      <c r="C39">
        <v>8</v>
      </c>
      <c r="D39">
        <v>7</v>
      </c>
      <c r="E39">
        <v>8</v>
      </c>
      <c r="F39">
        <v>1</v>
      </c>
      <c r="H39">
        <v>39</v>
      </c>
      <c r="I39">
        <v>0</v>
      </c>
      <c r="J39">
        <v>7</v>
      </c>
      <c r="K39">
        <v>8</v>
      </c>
      <c r="L39">
        <v>5</v>
      </c>
      <c r="M39">
        <v>0</v>
      </c>
    </row>
    <row r="40" spans="1:13" x14ac:dyDescent="0.2">
      <c r="A40">
        <v>40</v>
      </c>
      <c r="B40">
        <v>5</v>
      </c>
      <c r="C40">
        <v>5</v>
      </c>
      <c r="D40">
        <v>6</v>
      </c>
      <c r="E40">
        <v>2</v>
      </c>
      <c r="F40">
        <v>10</v>
      </c>
      <c r="H40">
        <v>40</v>
      </c>
      <c r="I40">
        <v>9</v>
      </c>
      <c r="J40">
        <v>7</v>
      </c>
      <c r="K40">
        <v>5</v>
      </c>
      <c r="L40">
        <v>5</v>
      </c>
      <c r="M40">
        <v>8</v>
      </c>
    </row>
    <row r="41" spans="1:13" x14ac:dyDescent="0.2">
      <c r="A41">
        <v>41</v>
      </c>
      <c r="B41">
        <v>5</v>
      </c>
      <c r="C41">
        <v>3</v>
      </c>
      <c r="D41">
        <v>9</v>
      </c>
      <c r="E41">
        <v>5</v>
      </c>
      <c r="F41">
        <v>8</v>
      </c>
      <c r="H41">
        <v>41</v>
      </c>
      <c r="I41">
        <v>7</v>
      </c>
      <c r="J41">
        <v>6</v>
      </c>
      <c r="K41">
        <v>7</v>
      </c>
      <c r="L41">
        <v>6</v>
      </c>
      <c r="M41">
        <v>3</v>
      </c>
    </row>
    <row r="42" spans="1:13" x14ac:dyDescent="0.2">
      <c r="A42">
        <v>42</v>
      </c>
      <c r="B42">
        <v>0</v>
      </c>
      <c r="C42">
        <v>8</v>
      </c>
      <c r="D42">
        <v>12</v>
      </c>
      <c r="E42">
        <v>0</v>
      </c>
      <c r="F42">
        <v>9</v>
      </c>
      <c r="H42">
        <v>42</v>
      </c>
      <c r="I42">
        <v>10</v>
      </c>
      <c r="J42">
        <v>6</v>
      </c>
      <c r="K42">
        <v>12</v>
      </c>
      <c r="L42">
        <v>9</v>
      </c>
      <c r="M42">
        <v>5</v>
      </c>
    </row>
    <row r="43" spans="1:13" x14ac:dyDescent="0.2">
      <c r="A43">
        <v>43</v>
      </c>
      <c r="B43">
        <v>6</v>
      </c>
      <c r="C43">
        <v>6</v>
      </c>
      <c r="D43">
        <v>0</v>
      </c>
      <c r="E43">
        <v>7</v>
      </c>
      <c r="F43">
        <v>7</v>
      </c>
      <c r="H43">
        <v>43</v>
      </c>
      <c r="I43">
        <v>2</v>
      </c>
      <c r="J43">
        <v>8</v>
      </c>
      <c r="K43">
        <v>5</v>
      </c>
      <c r="L43">
        <v>7</v>
      </c>
      <c r="M43">
        <v>5</v>
      </c>
    </row>
    <row r="44" spans="1:13" x14ac:dyDescent="0.2">
      <c r="A44">
        <v>44</v>
      </c>
      <c r="B44">
        <v>3</v>
      </c>
      <c r="C44">
        <v>6</v>
      </c>
      <c r="D44">
        <v>7</v>
      </c>
      <c r="E44">
        <v>5</v>
      </c>
      <c r="F44">
        <v>6</v>
      </c>
      <c r="H44">
        <v>44</v>
      </c>
      <c r="I44">
        <v>6</v>
      </c>
      <c r="J44">
        <v>8</v>
      </c>
      <c r="K44">
        <v>3</v>
      </c>
      <c r="L44">
        <v>12</v>
      </c>
      <c r="M44">
        <v>5</v>
      </c>
    </row>
    <row r="45" spans="1:13" x14ac:dyDescent="0.2">
      <c r="A45">
        <v>45</v>
      </c>
      <c r="B45">
        <v>9</v>
      </c>
      <c r="C45">
        <v>2</v>
      </c>
      <c r="D45">
        <v>7</v>
      </c>
      <c r="E45">
        <v>7</v>
      </c>
      <c r="F45">
        <v>1</v>
      </c>
      <c r="H45">
        <v>45</v>
      </c>
      <c r="I45">
        <v>6</v>
      </c>
      <c r="J45">
        <v>11</v>
      </c>
      <c r="K45">
        <v>7</v>
      </c>
      <c r="L45">
        <v>8</v>
      </c>
      <c r="M45">
        <v>11</v>
      </c>
    </row>
    <row r="46" spans="1:13" x14ac:dyDescent="0.2">
      <c r="A46">
        <v>46</v>
      </c>
      <c r="B46">
        <v>8</v>
      </c>
      <c r="C46">
        <v>2</v>
      </c>
      <c r="D46">
        <v>10</v>
      </c>
      <c r="E46">
        <v>11</v>
      </c>
      <c r="F46">
        <v>10</v>
      </c>
      <c r="H46">
        <v>46</v>
      </c>
      <c r="I46">
        <v>6</v>
      </c>
      <c r="J46">
        <v>5</v>
      </c>
      <c r="K46">
        <v>8</v>
      </c>
      <c r="L46">
        <v>5</v>
      </c>
      <c r="M46">
        <v>5</v>
      </c>
    </row>
    <row r="47" spans="1:13" x14ac:dyDescent="0.2">
      <c r="A47">
        <v>47</v>
      </c>
      <c r="B47">
        <v>5</v>
      </c>
      <c r="C47">
        <v>9</v>
      </c>
      <c r="D47">
        <v>0</v>
      </c>
      <c r="E47">
        <v>1</v>
      </c>
      <c r="F47">
        <v>8</v>
      </c>
      <c r="H47">
        <v>47</v>
      </c>
      <c r="I47">
        <v>5</v>
      </c>
      <c r="J47">
        <v>5</v>
      </c>
      <c r="K47">
        <v>7</v>
      </c>
      <c r="L47">
        <v>0</v>
      </c>
      <c r="M47">
        <v>8</v>
      </c>
    </row>
    <row r="48" spans="1:13" x14ac:dyDescent="0.2">
      <c r="A48">
        <v>48</v>
      </c>
      <c r="B48">
        <v>5</v>
      </c>
      <c r="C48">
        <v>11</v>
      </c>
      <c r="D48">
        <v>6</v>
      </c>
      <c r="E48">
        <v>7</v>
      </c>
      <c r="F48">
        <v>7</v>
      </c>
      <c r="H48">
        <v>48</v>
      </c>
      <c r="I48">
        <v>2</v>
      </c>
      <c r="J48">
        <v>3</v>
      </c>
      <c r="K48">
        <v>1</v>
      </c>
      <c r="L48">
        <v>6</v>
      </c>
      <c r="M48">
        <v>9</v>
      </c>
    </row>
    <row r="49" spans="1:13" x14ac:dyDescent="0.2">
      <c r="A49">
        <v>49</v>
      </c>
      <c r="B49">
        <v>3</v>
      </c>
      <c r="C49">
        <v>3</v>
      </c>
      <c r="D49">
        <v>8</v>
      </c>
      <c r="E49">
        <v>1</v>
      </c>
      <c r="F49">
        <v>2</v>
      </c>
      <c r="H49">
        <v>49</v>
      </c>
      <c r="I49">
        <v>5</v>
      </c>
      <c r="J49">
        <v>9</v>
      </c>
      <c r="K49">
        <v>6</v>
      </c>
      <c r="L49">
        <v>3</v>
      </c>
      <c r="M49">
        <v>6</v>
      </c>
    </row>
    <row r="50" spans="1:13" x14ac:dyDescent="0.2">
      <c r="A50">
        <v>50</v>
      </c>
      <c r="B50">
        <v>3</v>
      </c>
      <c r="C50">
        <v>6</v>
      </c>
      <c r="D50">
        <v>10</v>
      </c>
      <c r="E50">
        <v>5</v>
      </c>
      <c r="F50">
        <v>10</v>
      </c>
      <c r="H50">
        <v>50</v>
      </c>
      <c r="I50">
        <v>8</v>
      </c>
      <c r="J50">
        <v>5</v>
      </c>
      <c r="K50">
        <v>6</v>
      </c>
      <c r="L50">
        <v>7</v>
      </c>
      <c r="M50">
        <v>7</v>
      </c>
    </row>
    <row r="51" spans="1:13" x14ac:dyDescent="0.2">
      <c r="A51">
        <v>51</v>
      </c>
      <c r="B51">
        <v>10</v>
      </c>
      <c r="C51">
        <v>7</v>
      </c>
      <c r="D51">
        <v>8</v>
      </c>
      <c r="E51">
        <v>8</v>
      </c>
      <c r="F51">
        <v>8</v>
      </c>
      <c r="H51">
        <v>51</v>
      </c>
      <c r="I51">
        <v>11</v>
      </c>
      <c r="J51">
        <v>6</v>
      </c>
      <c r="K51">
        <v>6</v>
      </c>
      <c r="L51">
        <v>9</v>
      </c>
      <c r="M51">
        <v>3</v>
      </c>
    </row>
    <row r="52" spans="1:13" x14ac:dyDescent="0.2">
      <c r="A52">
        <v>52</v>
      </c>
      <c r="B52">
        <v>8</v>
      </c>
      <c r="C52">
        <v>7</v>
      </c>
      <c r="D52">
        <v>8</v>
      </c>
      <c r="E52">
        <v>12</v>
      </c>
      <c r="F52">
        <v>6</v>
      </c>
      <c r="H52">
        <v>52</v>
      </c>
      <c r="I52">
        <v>8</v>
      </c>
      <c r="J52">
        <v>8</v>
      </c>
      <c r="K52">
        <v>8</v>
      </c>
      <c r="L52">
        <v>8</v>
      </c>
      <c r="M52">
        <v>1</v>
      </c>
    </row>
    <row r="53" spans="1:13" x14ac:dyDescent="0.2">
      <c r="A53">
        <v>53</v>
      </c>
      <c r="B53">
        <v>9</v>
      </c>
      <c r="C53">
        <v>7</v>
      </c>
      <c r="D53">
        <v>3</v>
      </c>
      <c r="E53">
        <v>7</v>
      </c>
      <c r="F53">
        <v>9</v>
      </c>
      <c r="H53">
        <v>53</v>
      </c>
      <c r="I53">
        <v>8</v>
      </c>
      <c r="J53">
        <v>8</v>
      </c>
      <c r="K53">
        <v>8</v>
      </c>
      <c r="L53">
        <v>5</v>
      </c>
      <c r="M53">
        <v>8</v>
      </c>
    </row>
    <row r="54" spans="1:13" x14ac:dyDescent="0.2">
      <c r="A54">
        <v>54</v>
      </c>
      <c r="B54">
        <v>2</v>
      </c>
      <c r="C54">
        <v>6</v>
      </c>
      <c r="D54">
        <v>1</v>
      </c>
      <c r="E54">
        <v>5</v>
      </c>
      <c r="F54">
        <v>0</v>
      </c>
      <c r="H54">
        <v>54</v>
      </c>
      <c r="I54">
        <v>8</v>
      </c>
      <c r="J54">
        <v>11</v>
      </c>
      <c r="K54">
        <v>2</v>
      </c>
      <c r="L54">
        <v>0</v>
      </c>
      <c r="M54">
        <v>9</v>
      </c>
    </row>
    <row r="55" spans="1:13" x14ac:dyDescent="0.2">
      <c r="A55">
        <v>55</v>
      </c>
      <c r="B55">
        <v>6</v>
      </c>
      <c r="C55">
        <v>12</v>
      </c>
      <c r="D55">
        <v>9</v>
      </c>
      <c r="E55">
        <v>5</v>
      </c>
      <c r="F55">
        <v>11</v>
      </c>
      <c r="H55">
        <v>55</v>
      </c>
      <c r="I55">
        <v>2</v>
      </c>
      <c r="J55">
        <v>0</v>
      </c>
      <c r="K55">
        <v>9</v>
      </c>
      <c r="L55">
        <v>9</v>
      </c>
      <c r="M55">
        <v>10</v>
      </c>
    </row>
    <row r="56" spans="1:13" x14ac:dyDescent="0.2">
      <c r="A56">
        <v>56</v>
      </c>
      <c r="B56">
        <v>2</v>
      </c>
      <c r="C56">
        <v>6</v>
      </c>
      <c r="D56">
        <v>5</v>
      </c>
      <c r="E56">
        <v>2</v>
      </c>
      <c r="F56">
        <v>8</v>
      </c>
      <c r="H56">
        <v>56</v>
      </c>
      <c r="I56">
        <v>10</v>
      </c>
      <c r="J56">
        <v>6</v>
      </c>
      <c r="K56">
        <v>12</v>
      </c>
      <c r="L56">
        <v>8</v>
      </c>
      <c r="M56">
        <v>9</v>
      </c>
    </row>
    <row r="57" spans="1:13" x14ac:dyDescent="0.2">
      <c r="A57">
        <v>57</v>
      </c>
      <c r="B57">
        <v>0</v>
      </c>
      <c r="C57">
        <v>0</v>
      </c>
      <c r="D57">
        <v>9</v>
      </c>
      <c r="E57">
        <v>3</v>
      </c>
      <c r="F57">
        <v>8</v>
      </c>
      <c r="H57">
        <v>57</v>
      </c>
      <c r="I57">
        <v>9</v>
      </c>
      <c r="J57">
        <v>9</v>
      </c>
      <c r="K57">
        <v>6</v>
      </c>
      <c r="L57">
        <v>7</v>
      </c>
      <c r="M57">
        <v>9</v>
      </c>
    </row>
    <row r="58" spans="1:13" x14ac:dyDescent="0.2">
      <c r="A58">
        <v>58</v>
      </c>
      <c r="B58">
        <v>8</v>
      </c>
      <c r="C58">
        <v>7</v>
      </c>
      <c r="D58">
        <v>2</v>
      </c>
      <c r="E58">
        <v>6</v>
      </c>
      <c r="F58">
        <v>3</v>
      </c>
      <c r="H58">
        <v>58</v>
      </c>
      <c r="I58">
        <v>5</v>
      </c>
      <c r="J58">
        <v>2</v>
      </c>
      <c r="K58">
        <v>0</v>
      </c>
      <c r="L58">
        <v>9</v>
      </c>
      <c r="M58">
        <v>8</v>
      </c>
    </row>
    <row r="59" spans="1:13" x14ac:dyDescent="0.2">
      <c r="A59">
        <v>59</v>
      </c>
      <c r="B59">
        <v>10</v>
      </c>
      <c r="C59">
        <v>12</v>
      </c>
      <c r="D59">
        <v>11</v>
      </c>
      <c r="E59">
        <v>9</v>
      </c>
      <c r="F59">
        <v>10</v>
      </c>
      <c r="H59">
        <v>59</v>
      </c>
      <c r="I59">
        <v>9</v>
      </c>
      <c r="J59">
        <v>9</v>
      </c>
      <c r="K59">
        <v>5</v>
      </c>
      <c r="L59">
        <v>3</v>
      </c>
      <c r="M59">
        <v>1</v>
      </c>
    </row>
    <row r="60" spans="1:13" x14ac:dyDescent="0.2">
      <c r="A60">
        <v>60</v>
      </c>
      <c r="B60">
        <v>9</v>
      </c>
      <c r="C60">
        <v>9</v>
      </c>
      <c r="D60">
        <v>6</v>
      </c>
      <c r="E60">
        <v>7</v>
      </c>
      <c r="F60">
        <v>5</v>
      </c>
      <c r="H60">
        <v>60</v>
      </c>
      <c r="I60">
        <v>2</v>
      </c>
      <c r="J60">
        <v>12</v>
      </c>
      <c r="K60">
        <v>2</v>
      </c>
      <c r="L60">
        <v>9</v>
      </c>
      <c r="M60">
        <v>11</v>
      </c>
    </row>
    <row r="61" spans="1:13" x14ac:dyDescent="0.2">
      <c r="A61">
        <v>61</v>
      </c>
      <c r="B61">
        <v>3</v>
      </c>
      <c r="C61">
        <v>7</v>
      </c>
      <c r="D61">
        <v>0</v>
      </c>
      <c r="E61">
        <v>12</v>
      </c>
      <c r="F61">
        <v>9</v>
      </c>
      <c r="H61">
        <v>61</v>
      </c>
      <c r="I61">
        <v>8</v>
      </c>
      <c r="J61">
        <v>6</v>
      </c>
      <c r="K61">
        <v>7</v>
      </c>
      <c r="L61">
        <v>3</v>
      </c>
      <c r="M61">
        <v>2</v>
      </c>
    </row>
    <row r="62" spans="1:13" x14ac:dyDescent="0.2">
      <c r="A62">
        <v>62</v>
      </c>
      <c r="B62">
        <v>3</v>
      </c>
      <c r="C62">
        <v>8</v>
      </c>
      <c r="D62">
        <v>5</v>
      </c>
      <c r="E62">
        <v>6</v>
      </c>
      <c r="F62">
        <v>5</v>
      </c>
      <c r="H62">
        <v>62</v>
      </c>
      <c r="I62">
        <v>8</v>
      </c>
      <c r="J62">
        <v>2</v>
      </c>
      <c r="K62">
        <v>8</v>
      </c>
      <c r="L62">
        <v>9</v>
      </c>
      <c r="M62">
        <v>9</v>
      </c>
    </row>
    <row r="63" spans="1:13" x14ac:dyDescent="0.2">
      <c r="A63">
        <v>63</v>
      </c>
      <c r="B63">
        <v>10</v>
      </c>
      <c r="C63">
        <v>0</v>
      </c>
      <c r="D63">
        <v>12</v>
      </c>
      <c r="E63">
        <v>9</v>
      </c>
      <c r="F63">
        <v>8</v>
      </c>
      <c r="H63">
        <v>63</v>
      </c>
      <c r="I63">
        <v>10</v>
      </c>
      <c r="J63">
        <v>7</v>
      </c>
      <c r="K63">
        <v>3</v>
      </c>
      <c r="L63">
        <v>9</v>
      </c>
      <c r="M63">
        <v>5</v>
      </c>
    </row>
    <row r="64" spans="1:13" x14ac:dyDescent="0.2">
      <c r="A64">
        <v>64</v>
      </c>
      <c r="B64">
        <v>8</v>
      </c>
      <c r="C64">
        <v>7</v>
      </c>
      <c r="D64">
        <v>9</v>
      </c>
      <c r="E64">
        <v>3</v>
      </c>
      <c r="F64">
        <v>8</v>
      </c>
      <c r="H64">
        <v>64</v>
      </c>
      <c r="I64">
        <v>0</v>
      </c>
      <c r="J64">
        <v>7</v>
      </c>
      <c r="K64">
        <v>2</v>
      </c>
      <c r="L64">
        <v>1</v>
      </c>
      <c r="M64">
        <v>7</v>
      </c>
    </row>
    <row r="65" spans="1:13" x14ac:dyDescent="0.2">
      <c r="A65">
        <v>65</v>
      </c>
      <c r="B65">
        <v>2</v>
      </c>
      <c r="C65">
        <v>3</v>
      </c>
      <c r="D65">
        <v>1</v>
      </c>
      <c r="E65">
        <v>9</v>
      </c>
      <c r="F65">
        <v>6</v>
      </c>
      <c r="H65">
        <v>65</v>
      </c>
      <c r="I65">
        <v>9</v>
      </c>
      <c r="J65">
        <v>5</v>
      </c>
      <c r="K65">
        <v>5</v>
      </c>
      <c r="L65">
        <v>12</v>
      </c>
      <c r="M65">
        <v>8</v>
      </c>
    </row>
    <row r="66" spans="1:13" x14ac:dyDescent="0.2">
      <c r="A66">
        <v>66</v>
      </c>
      <c r="B66">
        <v>3</v>
      </c>
      <c r="C66">
        <v>1</v>
      </c>
      <c r="D66">
        <v>3</v>
      </c>
      <c r="E66">
        <v>6</v>
      </c>
      <c r="F66">
        <v>0</v>
      </c>
      <c r="H66">
        <v>66</v>
      </c>
      <c r="I66">
        <v>8</v>
      </c>
      <c r="J66">
        <v>5</v>
      </c>
      <c r="K66">
        <v>0</v>
      </c>
      <c r="L66">
        <v>9</v>
      </c>
      <c r="M66">
        <v>8</v>
      </c>
    </row>
    <row r="67" spans="1:13" x14ac:dyDescent="0.2">
      <c r="A67">
        <v>67</v>
      </c>
      <c r="B67">
        <v>0</v>
      </c>
      <c r="C67">
        <v>7</v>
      </c>
      <c r="D67">
        <v>12</v>
      </c>
      <c r="E67">
        <v>3</v>
      </c>
      <c r="F67">
        <v>2</v>
      </c>
      <c r="H67">
        <v>67</v>
      </c>
      <c r="I67">
        <v>9</v>
      </c>
      <c r="J67">
        <v>12</v>
      </c>
      <c r="K67">
        <v>6</v>
      </c>
      <c r="L67">
        <v>6</v>
      </c>
      <c r="M67">
        <v>10</v>
      </c>
    </row>
    <row r="68" spans="1:13" x14ac:dyDescent="0.2">
      <c r="A68">
        <v>68</v>
      </c>
      <c r="B68">
        <v>9</v>
      </c>
      <c r="C68">
        <v>5</v>
      </c>
      <c r="D68">
        <v>3</v>
      </c>
      <c r="E68">
        <v>8</v>
      </c>
      <c r="F68">
        <v>7</v>
      </c>
      <c r="H68">
        <v>68</v>
      </c>
      <c r="I68">
        <v>8</v>
      </c>
      <c r="J68">
        <v>6</v>
      </c>
      <c r="K68">
        <v>10</v>
      </c>
      <c r="L68">
        <v>6</v>
      </c>
      <c r="M68">
        <v>3</v>
      </c>
    </row>
    <row r="69" spans="1:13" x14ac:dyDescent="0.2">
      <c r="A69">
        <v>69</v>
      </c>
      <c r="B69">
        <v>8</v>
      </c>
      <c r="C69">
        <v>8</v>
      </c>
      <c r="D69">
        <v>9</v>
      </c>
      <c r="E69">
        <v>9</v>
      </c>
      <c r="F69">
        <v>6</v>
      </c>
      <c r="H69">
        <v>69</v>
      </c>
      <c r="I69">
        <v>7</v>
      </c>
      <c r="J69">
        <v>3</v>
      </c>
      <c r="K69">
        <v>0</v>
      </c>
      <c r="L69">
        <v>1</v>
      </c>
      <c r="M69">
        <v>2</v>
      </c>
    </row>
    <row r="70" spans="1:13" x14ac:dyDescent="0.2">
      <c r="A70">
        <v>70</v>
      </c>
      <c r="B70">
        <v>11</v>
      </c>
      <c r="C70">
        <v>6</v>
      </c>
      <c r="D70">
        <v>5</v>
      </c>
      <c r="E70">
        <v>6</v>
      </c>
      <c r="F70">
        <v>5</v>
      </c>
      <c r="H70">
        <v>70</v>
      </c>
      <c r="I70">
        <v>5</v>
      </c>
      <c r="J70">
        <v>6</v>
      </c>
      <c r="K70">
        <v>5</v>
      </c>
      <c r="L70">
        <v>9</v>
      </c>
      <c r="M70">
        <v>9</v>
      </c>
    </row>
    <row r="71" spans="1:13" x14ac:dyDescent="0.2">
      <c r="A71">
        <v>71</v>
      </c>
      <c r="B71">
        <v>6</v>
      </c>
      <c r="C71">
        <v>8</v>
      </c>
      <c r="D71">
        <v>10</v>
      </c>
      <c r="E71">
        <v>7</v>
      </c>
      <c r="F71">
        <v>9</v>
      </c>
      <c r="H71">
        <v>71</v>
      </c>
      <c r="I71">
        <v>9</v>
      </c>
      <c r="J71">
        <v>0</v>
      </c>
      <c r="K71">
        <v>0</v>
      </c>
      <c r="L71">
        <v>9</v>
      </c>
      <c r="M71">
        <v>8</v>
      </c>
    </row>
    <row r="72" spans="1:13" x14ac:dyDescent="0.2">
      <c r="A72">
        <v>72</v>
      </c>
      <c r="B72">
        <v>3</v>
      </c>
      <c r="C72">
        <v>5</v>
      </c>
      <c r="D72">
        <v>7</v>
      </c>
      <c r="E72">
        <v>3</v>
      </c>
      <c r="F72">
        <v>3</v>
      </c>
      <c r="H72">
        <v>72</v>
      </c>
      <c r="I72">
        <v>7</v>
      </c>
      <c r="J72">
        <v>9</v>
      </c>
      <c r="K72">
        <v>9</v>
      </c>
      <c r="L72">
        <v>3</v>
      </c>
      <c r="M72">
        <v>1</v>
      </c>
    </row>
    <row r="73" spans="1:13" x14ac:dyDescent="0.2">
      <c r="A73">
        <v>73</v>
      </c>
      <c r="B73">
        <v>6</v>
      </c>
      <c r="C73">
        <v>7</v>
      </c>
      <c r="D73">
        <v>0</v>
      </c>
      <c r="E73">
        <v>9</v>
      </c>
      <c r="F73">
        <v>10</v>
      </c>
      <c r="H73">
        <v>73</v>
      </c>
      <c r="I73">
        <v>1</v>
      </c>
      <c r="J73">
        <v>7</v>
      </c>
      <c r="K73">
        <v>11</v>
      </c>
      <c r="L73">
        <v>5</v>
      </c>
      <c r="M73">
        <v>3</v>
      </c>
    </row>
    <row r="74" spans="1:13" x14ac:dyDescent="0.2">
      <c r="A74">
        <v>74</v>
      </c>
      <c r="B74">
        <v>6</v>
      </c>
      <c r="C74">
        <v>1</v>
      </c>
      <c r="D74">
        <v>5</v>
      </c>
      <c r="E74">
        <v>7</v>
      </c>
      <c r="F74">
        <v>5</v>
      </c>
      <c r="H74">
        <v>74</v>
      </c>
      <c r="I74">
        <v>10</v>
      </c>
      <c r="J74">
        <v>5</v>
      </c>
      <c r="K74">
        <v>7</v>
      </c>
      <c r="L74">
        <v>8</v>
      </c>
      <c r="M74">
        <v>0</v>
      </c>
    </row>
    <row r="75" spans="1:13" x14ac:dyDescent="0.2">
      <c r="A75">
        <v>75</v>
      </c>
      <c r="B75">
        <v>8</v>
      </c>
      <c r="C75">
        <v>2</v>
      </c>
      <c r="D75">
        <v>10</v>
      </c>
      <c r="E75">
        <v>0</v>
      </c>
      <c r="F75">
        <v>2</v>
      </c>
      <c r="H75">
        <v>75</v>
      </c>
      <c r="I75">
        <v>0</v>
      </c>
      <c r="J75">
        <v>1</v>
      </c>
      <c r="K75">
        <v>5</v>
      </c>
      <c r="L75">
        <v>8</v>
      </c>
      <c r="M75">
        <v>7</v>
      </c>
    </row>
    <row r="76" spans="1:13" x14ac:dyDescent="0.2">
      <c r="A76">
        <v>76</v>
      </c>
      <c r="B76">
        <v>8</v>
      </c>
      <c r="C76">
        <v>6</v>
      </c>
      <c r="D76">
        <v>6</v>
      </c>
      <c r="E76">
        <v>0</v>
      </c>
      <c r="F76">
        <v>9</v>
      </c>
      <c r="H76">
        <v>76</v>
      </c>
      <c r="I76">
        <v>8</v>
      </c>
      <c r="J76">
        <v>9</v>
      </c>
      <c r="K76">
        <v>1</v>
      </c>
      <c r="L76">
        <v>2</v>
      </c>
      <c r="M76">
        <v>7</v>
      </c>
    </row>
    <row r="77" spans="1:13" x14ac:dyDescent="0.2">
      <c r="A77">
        <v>77</v>
      </c>
      <c r="B77">
        <v>5</v>
      </c>
      <c r="C77">
        <v>12</v>
      </c>
      <c r="D77">
        <v>3</v>
      </c>
      <c r="E77">
        <v>2</v>
      </c>
      <c r="F77">
        <v>1</v>
      </c>
      <c r="H77">
        <v>77</v>
      </c>
      <c r="I77">
        <v>6</v>
      </c>
      <c r="J77">
        <v>8</v>
      </c>
      <c r="K77">
        <v>10</v>
      </c>
      <c r="L77">
        <v>2</v>
      </c>
      <c r="M77">
        <v>0</v>
      </c>
    </row>
    <row r="78" spans="1:13" x14ac:dyDescent="0.2">
      <c r="A78">
        <v>78</v>
      </c>
      <c r="B78">
        <v>10</v>
      </c>
      <c r="C78">
        <v>9</v>
      </c>
      <c r="D78">
        <v>5</v>
      </c>
      <c r="E78">
        <v>0</v>
      </c>
      <c r="F78">
        <v>3</v>
      </c>
      <c r="H78">
        <v>78</v>
      </c>
      <c r="I78">
        <v>3</v>
      </c>
      <c r="J78">
        <v>5</v>
      </c>
      <c r="K78">
        <v>7</v>
      </c>
      <c r="L78">
        <v>5</v>
      </c>
      <c r="M78">
        <v>0</v>
      </c>
    </row>
    <row r="79" spans="1:13" x14ac:dyDescent="0.2">
      <c r="A79">
        <v>79</v>
      </c>
      <c r="B79">
        <v>5</v>
      </c>
      <c r="C79">
        <v>8</v>
      </c>
      <c r="D79">
        <v>8</v>
      </c>
      <c r="E79">
        <v>3</v>
      </c>
      <c r="F79">
        <v>8</v>
      </c>
      <c r="H79">
        <v>79</v>
      </c>
      <c r="I79">
        <v>8</v>
      </c>
      <c r="J79">
        <v>7</v>
      </c>
      <c r="K79">
        <v>2</v>
      </c>
      <c r="L79">
        <v>3</v>
      </c>
      <c r="M79">
        <v>9</v>
      </c>
    </row>
    <row r="80" spans="1:13" x14ac:dyDescent="0.2">
      <c r="A80">
        <v>80</v>
      </c>
      <c r="B80">
        <v>9</v>
      </c>
      <c r="C80">
        <v>5</v>
      </c>
      <c r="D80">
        <v>1</v>
      </c>
      <c r="E80">
        <v>1</v>
      </c>
      <c r="F80">
        <v>2</v>
      </c>
      <c r="H80">
        <v>80</v>
      </c>
      <c r="I80">
        <v>2</v>
      </c>
      <c r="J80">
        <v>7</v>
      </c>
      <c r="K80">
        <v>8</v>
      </c>
      <c r="L80">
        <v>8</v>
      </c>
      <c r="M80">
        <v>8</v>
      </c>
    </row>
    <row r="81" spans="1:13" x14ac:dyDescent="0.2">
      <c r="A81">
        <v>81</v>
      </c>
      <c r="B81">
        <v>8</v>
      </c>
      <c r="C81">
        <v>3</v>
      </c>
      <c r="D81">
        <v>10</v>
      </c>
      <c r="E81">
        <v>5</v>
      </c>
      <c r="F81">
        <v>7</v>
      </c>
      <c r="H81">
        <v>81</v>
      </c>
      <c r="I81">
        <v>1</v>
      </c>
      <c r="J81">
        <v>7</v>
      </c>
      <c r="K81">
        <v>10</v>
      </c>
      <c r="L81">
        <v>3</v>
      </c>
      <c r="M81">
        <v>7</v>
      </c>
    </row>
    <row r="82" spans="1:13" x14ac:dyDescent="0.2">
      <c r="A82">
        <v>82</v>
      </c>
      <c r="B82">
        <v>1</v>
      </c>
      <c r="C82">
        <v>5</v>
      </c>
      <c r="D82">
        <v>9</v>
      </c>
      <c r="E82">
        <v>8</v>
      </c>
      <c r="F82">
        <v>7</v>
      </c>
      <c r="H82">
        <v>82</v>
      </c>
      <c r="I82">
        <v>6</v>
      </c>
      <c r="J82">
        <v>7</v>
      </c>
      <c r="K82">
        <v>9</v>
      </c>
      <c r="L82">
        <v>8</v>
      </c>
      <c r="M82">
        <v>9</v>
      </c>
    </row>
    <row r="83" spans="1:13" x14ac:dyDescent="0.2">
      <c r="A83">
        <v>83</v>
      </c>
      <c r="B83">
        <v>9</v>
      </c>
      <c r="C83">
        <v>0</v>
      </c>
      <c r="D83">
        <v>2</v>
      </c>
      <c r="E83">
        <v>8</v>
      </c>
      <c r="F83">
        <v>7</v>
      </c>
      <c r="H83">
        <v>83</v>
      </c>
      <c r="I83">
        <v>9</v>
      </c>
      <c r="J83">
        <v>5</v>
      </c>
      <c r="K83">
        <v>9</v>
      </c>
      <c r="L83">
        <v>8</v>
      </c>
      <c r="M83">
        <v>1</v>
      </c>
    </row>
    <row r="84" spans="1:13" x14ac:dyDescent="0.2">
      <c r="A84">
        <v>84</v>
      </c>
      <c r="B84">
        <v>1</v>
      </c>
      <c r="C84">
        <v>2</v>
      </c>
      <c r="D84">
        <v>3</v>
      </c>
      <c r="E84">
        <v>5</v>
      </c>
      <c r="F84">
        <v>5</v>
      </c>
      <c r="H84">
        <v>84</v>
      </c>
      <c r="I84">
        <v>2</v>
      </c>
      <c r="J84">
        <v>6</v>
      </c>
      <c r="K84">
        <v>3</v>
      </c>
      <c r="L84">
        <v>11</v>
      </c>
      <c r="M84">
        <v>10</v>
      </c>
    </row>
    <row r="85" spans="1:13" x14ac:dyDescent="0.2">
      <c r="A85">
        <v>85</v>
      </c>
      <c r="B85">
        <v>3</v>
      </c>
      <c r="C85">
        <v>12</v>
      </c>
      <c r="D85">
        <v>9</v>
      </c>
      <c r="E85">
        <v>1</v>
      </c>
      <c r="F85">
        <v>5</v>
      </c>
      <c r="H85">
        <v>85</v>
      </c>
      <c r="I85">
        <v>3</v>
      </c>
      <c r="J85">
        <v>9</v>
      </c>
      <c r="K85">
        <v>7</v>
      </c>
      <c r="L85">
        <v>5</v>
      </c>
      <c r="M85">
        <v>7</v>
      </c>
    </row>
    <row r="86" spans="1:13" x14ac:dyDescent="0.2">
      <c r="A86">
        <v>86</v>
      </c>
      <c r="B86">
        <v>5</v>
      </c>
      <c r="C86">
        <v>5</v>
      </c>
      <c r="D86">
        <v>10</v>
      </c>
      <c r="H86">
        <v>86</v>
      </c>
      <c r="I86">
        <v>9</v>
      </c>
      <c r="J86">
        <v>8</v>
      </c>
      <c r="K86">
        <v>7</v>
      </c>
      <c r="L86">
        <v>6</v>
      </c>
      <c r="M86">
        <v>5</v>
      </c>
    </row>
    <row r="87" spans="1:13" x14ac:dyDescent="0.2">
      <c r="A87">
        <v>87</v>
      </c>
      <c r="B87">
        <v>2</v>
      </c>
      <c r="C87">
        <v>5</v>
      </c>
      <c r="D87">
        <v>9</v>
      </c>
      <c r="H87">
        <v>87</v>
      </c>
      <c r="I87">
        <v>1</v>
      </c>
      <c r="J87">
        <v>3</v>
      </c>
      <c r="K87">
        <v>7</v>
      </c>
      <c r="L87">
        <v>7</v>
      </c>
      <c r="M87">
        <v>6</v>
      </c>
    </row>
    <row r="88" spans="1:13" x14ac:dyDescent="0.2">
      <c r="A88">
        <v>88</v>
      </c>
      <c r="B88">
        <v>7</v>
      </c>
      <c r="C88">
        <v>3</v>
      </c>
      <c r="D88">
        <v>7</v>
      </c>
      <c r="H88">
        <v>88</v>
      </c>
      <c r="I88">
        <v>0</v>
      </c>
      <c r="J88">
        <v>1</v>
      </c>
      <c r="K88">
        <v>0</v>
      </c>
      <c r="L88">
        <v>6</v>
      </c>
      <c r="M88">
        <v>3</v>
      </c>
    </row>
    <row r="89" spans="1:13" x14ac:dyDescent="0.2">
      <c r="A89">
        <v>89</v>
      </c>
      <c r="B89">
        <v>10</v>
      </c>
      <c r="C89">
        <v>7</v>
      </c>
      <c r="D89">
        <v>7</v>
      </c>
      <c r="H89">
        <v>89</v>
      </c>
      <c r="I89">
        <v>9</v>
      </c>
      <c r="J89">
        <v>5</v>
      </c>
      <c r="K89">
        <v>9</v>
      </c>
      <c r="M89">
        <v>5</v>
      </c>
    </row>
    <row r="90" spans="1:13" x14ac:dyDescent="0.2">
      <c r="A90">
        <v>90</v>
      </c>
      <c r="B90">
        <v>0</v>
      </c>
      <c r="C90">
        <v>1</v>
      </c>
      <c r="D90">
        <v>11</v>
      </c>
      <c r="H90">
        <v>90</v>
      </c>
      <c r="I90">
        <v>9</v>
      </c>
      <c r="J90">
        <v>8</v>
      </c>
      <c r="K90">
        <v>9</v>
      </c>
      <c r="M90">
        <v>2</v>
      </c>
    </row>
    <row r="91" spans="1:13" x14ac:dyDescent="0.2">
      <c r="A91">
        <v>91</v>
      </c>
      <c r="B91">
        <v>9</v>
      </c>
      <c r="C91">
        <v>6</v>
      </c>
      <c r="D91">
        <v>7</v>
      </c>
      <c r="H91">
        <v>91</v>
      </c>
      <c r="I91">
        <v>10</v>
      </c>
      <c r="J91">
        <v>9</v>
      </c>
      <c r="K91">
        <v>10</v>
      </c>
    </row>
    <row r="92" spans="1:13" x14ac:dyDescent="0.2">
      <c r="A92">
        <v>92</v>
      </c>
      <c r="B92">
        <v>7</v>
      </c>
      <c r="C92">
        <v>9</v>
      </c>
      <c r="D92">
        <v>6</v>
      </c>
      <c r="H92">
        <v>92</v>
      </c>
      <c r="I92">
        <v>1</v>
      </c>
      <c r="J92">
        <v>6</v>
      </c>
      <c r="K92">
        <v>5</v>
      </c>
    </row>
    <row r="93" spans="1:13" x14ac:dyDescent="0.2">
      <c r="A93">
        <v>93</v>
      </c>
      <c r="B93">
        <v>8</v>
      </c>
      <c r="C93">
        <v>9</v>
      </c>
      <c r="D93">
        <v>5</v>
      </c>
      <c r="H93">
        <v>93</v>
      </c>
      <c r="I93">
        <v>6</v>
      </c>
      <c r="J93">
        <v>3</v>
      </c>
      <c r="K93">
        <v>3</v>
      </c>
    </row>
    <row r="94" spans="1:13" x14ac:dyDescent="0.2">
      <c r="A94">
        <v>94</v>
      </c>
      <c r="B94">
        <v>7</v>
      </c>
      <c r="D94">
        <v>9</v>
      </c>
      <c r="H94">
        <v>94</v>
      </c>
      <c r="I94">
        <v>1</v>
      </c>
      <c r="J94">
        <v>2</v>
      </c>
      <c r="K94">
        <v>9</v>
      </c>
    </row>
    <row r="95" spans="1:13" x14ac:dyDescent="0.2">
      <c r="A95">
        <v>95</v>
      </c>
      <c r="B95">
        <v>7</v>
      </c>
      <c r="D95">
        <v>12</v>
      </c>
      <c r="H95">
        <v>95</v>
      </c>
      <c r="J95">
        <v>8</v>
      </c>
      <c r="K95">
        <v>11</v>
      </c>
    </row>
    <row r="96" spans="1:13" x14ac:dyDescent="0.2">
      <c r="A96">
        <v>96</v>
      </c>
      <c r="D96">
        <v>3</v>
      </c>
      <c r="H96">
        <v>96</v>
      </c>
      <c r="J96">
        <v>8</v>
      </c>
      <c r="K96">
        <v>1</v>
      </c>
    </row>
    <row r="97" spans="1:11" x14ac:dyDescent="0.2">
      <c r="A97">
        <v>97</v>
      </c>
      <c r="D97">
        <v>6</v>
      </c>
      <c r="H97">
        <v>97</v>
      </c>
      <c r="J97">
        <v>2</v>
      </c>
      <c r="K97">
        <v>5</v>
      </c>
    </row>
    <row r="98" spans="1:11" x14ac:dyDescent="0.2">
      <c r="A98">
        <v>98</v>
      </c>
      <c r="D98">
        <v>1</v>
      </c>
      <c r="H98">
        <v>98</v>
      </c>
      <c r="K98">
        <v>7</v>
      </c>
    </row>
    <row r="99" spans="1:11" x14ac:dyDescent="0.2">
      <c r="A99">
        <v>99</v>
      </c>
      <c r="H99">
        <v>99</v>
      </c>
      <c r="K99">
        <v>1</v>
      </c>
    </row>
    <row r="100" spans="1:11" x14ac:dyDescent="0.2">
      <c r="A100">
        <v>100</v>
      </c>
      <c r="H100">
        <v>100</v>
      </c>
    </row>
    <row r="101" spans="1:11" x14ac:dyDescent="0.2">
      <c r="A101">
        <v>101</v>
      </c>
      <c r="H101">
        <v>101</v>
      </c>
    </row>
    <row r="102" spans="1:11" x14ac:dyDescent="0.2">
      <c r="A102">
        <v>102</v>
      </c>
      <c r="H102">
        <v>102</v>
      </c>
    </row>
    <row r="103" spans="1:11" x14ac:dyDescent="0.2">
      <c r="A103">
        <v>103</v>
      </c>
      <c r="H103">
        <v>103</v>
      </c>
    </row>
    <row r="104" spans="1:11" x14ac:dyDescent="0.2">
      <c r="A104">
        <v>104</v>
      </c>
      <c r="H104">
        <v>104</v>
      </c>
    </row>
    <row r="105" spans="1:11" x14ac:dyDescent="0.2">
      <c r="A105">
        <v>105</v>
      </c>
      <c r="H105">
        <v>105</v>
      </c>
    </row>
    <row r="106" spans="1:11" x14ac:dyDescent="0.2">
      <c r="A106">
        <v>106</v>
      </c>
      <c r="H106">
        <v>106</v>
      </c>
    </row>
    <row r="107" spans="1:11" x14ac:dyDescent="0.2">
      <c r="A107">
        <v>107</v>
      </c>
      <c r="H107">
        <v>107</v>
      </c>
    </row>
    <row r="108" spans="1:11" x14ac:dyDescent="0.2">
      <c r="A108">
        <v>108</v>
      </c>
      <c r="H108">
        <v>108</v>
      </c>
    </row>
    <row r="109" spans="1:11" x14ac:dyDescent="0.2">
      <c r="A109">
        <v>109</v>
      </c>
      <c r="H109">
        <v>109</v>
      </c>
    </row>
    <row r="110" spans="1:11" x14ac:dyDescent="0.2">
      <c r="A110">
        <v>110</v>
      </c>
      <c r="H110">
        <v>110</v>
      </c>
    </row>
    <row r="111" spans="1:11" x14ac:dyDescent="0.2">
      <c r="A111">
        <v>111</v>
      </c>
      <c r="H111">
        <v>111</v>
      </c>
    </row>
    <row r="112" spans="1:11" x14ac:dyDescent="0.2">
      <c r="A112">
        <v>112</v>
      </c>
      <c r="H112">
        <v>112</v>
      </c>
    </row>
    <row r="113" spans="1:8" x14ac:dyDescent="0.2">
      <c r="A113">
        <v>113</v>
      </c>
      <c r="H113">
        <v>113</v>
      </c>
    </row>
    <row r="114" spans="1:8" x14ac:dyDescent="0.2">
      <c r="A114">
        <v>114</v>
      </c>
      <c r="H114">
        <v>114</v>
      </c>
    </row>
    <row r="115" spans="1:8" x14ac:dyDescent="0.2">
      <c r="A115">
        <v>115</v>
      </c>
      <c r="H115">
        <v>115</v>
      </c>
    </row>
    <row r="116" spans="1:8" x14ac:dyDescent="0.2">
      <c r="A116">
        <v>116</v>
      </c>
      <c r="H116">
        <v>116</v>
      </c>
    </row>
    <row r="117" spans="1:8" x14ac:dyDescent="0.2">
      <c r="A117">
        <v>117</v>
      </c>
      <c r="H117">
        <v>117</v>
      </c>
    </row>
    <row r="118" spans="1:8" x14ac:dyDescent="0.2">
      <c r="A118">
        <v>118</v>
      </c>
      <c r="H118">
        <v>118</v>
      </c>
    </row>
    <row r="119" spans="1:8" x14ac:dyDescent="0.2">
      <c r="A119">
        <v>119</v>
      </c>
      <c r="H119">
        <v>119</v>
      </c>
    </row>
    <row r="120" spans="1:8" x14ac:dyDescent="0.2">
      <c r="A120">
        <v>120</v>
      </c>
      <c r="H120">
        <v>120</v>
      </c>
    </row>
    <row r="121" spans="1:8" x14ac:dyDescent="0.2">
      <c r="A121">
        <v>121</v>
      </c>
      <c r="H121">
        <v>121</v>
      </c>
    </row>
    <row r="122" spans="1:8" x14ac:dyDescent="0.2">
      <c r="A122">
        <v>122</v>
      </c>
      <c r="H122">
        <v>122</v>
      </c>
    </row>
    <row r="123" spans="1:8" x14ac:dyDescent="0.2">
      <c r="A123">
        <v>123</v>
      </c>
      <c r="H123">
        <v>123</v>
      </c>
    </row>
    <row r="124" spans="1:8" x14ac:dyDescent="0.2">
      <c r="A124">
        <v>124</v>
      </c>
      <c r="H124">
        <v>124</v>
      </c>
    </row>
    <row r="125" spans="1:8" x14ac:dyDescent="0.2">
      <c r="A125">
        <v>125</v>
      </c>
      <c r="H125">
        <v>125</v>
      </c>
    </row>
    <row r="126" spans="1:8" x14ac:dyDescent="0.2">
      <c r="A126">
        <v>126</v>
      </c>
      <c r="H126">
        <v>126</v>
      </c>
    </row>
    <row r="127" spans="1:8" x14ac:dyDescent="0.2">
      <c r="A127">
        <v>127</v>
      </c>
      <c r="H127">
        <v>127</v>
      </c>
    </row>
    <row r="128" spans="1:8" x14ac:dyDescent="0.2">
      <c r="A128">
        <v>128</v>
      </c>
      <c r="H128">
        <v>128</v>
      </c>
    </row>
    <row r="129" spans="1:8" x14ac:dyDescent="0.2">
      <c r="A129">
        <v>129</v>
      </c>
      <c r="H129">
        <v>129</v>
      </c>
    </row>
    <row r="130" spans="1:8" x14ac:dyDescent="0.2">
      <c r="A130">
        <v>130</v>
      </c>
      <c r="H130">
        <v>130</v>
      </c>
    </row>
    <row r="131" spans="1:8" x14ac:dyDescent="0.2">
      <c r="A131">
        <v>131</v>
      </c>
      <c r="H131">
        <v>131</v>
      </c>
    </row>
    <row r="132" spans="1:8" x14ac:dyDescent="0.2">
      <c r="A132">
        <v>132</v>
      </c>
      <c r="H132">
        <v>132</v>
      </c>
    </row>
    <row r="133" spans="1:8" x14ac:dyDescent="0.2">
      <c r="A133">
        <v>133</v>
      </c>
      <c r="H133">
        <v>133</v>
      </c>
    </row>
    <row r="134" spans="1:8" x14ac:dyDescent="0.2">
      <c r="A134">
        <v>134</v>
      </c>
      <c r="H134">
        <v>134</v>
      </c>
    </row>
    <row r="135" spans="1:8" x14ac:dyDescent="0.2">
      <c r="A135">
        <v>135</v>
      </c>
      <c r="H135">
        <v>135</v>
      </c>
    </row>
    <row r="136" spans="1:8" x14ac:dyDescent="0.2">
      <c r="A136">
        <v>136</v>
      </c>
      <c r="H136">
        <v>136</v>
      </c>
    </row>
    <row r="137" spans="1:8" x14ac:dyDescent="0.2">
      <c r="A137">
        <v>137</v>
      </c>
      <c r="H137">
        <v>137</v>
      </c>
    </row>
    <row r="138" spans="1:8" x14ac:dyDescent="0.2">
      <c r="A138">
        <v>138</v>
      </c>
      <c r="H138">
        <v>138</v>
      </c>
    </row>
    <row r="139" spans="1:8" x14ac:dyDescent="0.2">
      <c r="A139">
        <v>139</v>
      </c>
      <c r="H139">
        <v>139</v>
      </c>
    </row>
    <row r="140" spans="1:8" x14ac:dyDescent="0.2">
      <c r="A140">
        <v>140</v>
      </c>
      <c r="H140">
        <v>140</v>
      </c>
    </row>
    <row r="141" spans="1:8" x14ac:dyDescent="0.2">
      <c r="A141">
        <v>141</v>
      </c>
      <c r="H141">
        <v>141</v>
      </c>
    </row>
    <row r="142" spans="1:8" x14ac:dyDescent="0.2">
      <c r="A142">
        <v>142</v>
      </c>
      <c r="H142">
        <v>142</v>
      </c>
    </row>
    <row r="143" spans="1:8" x14ac:dyDescent="0.2">
      <c r="A143">
        <v>143</v>
      </c>
      <c r="H143">
        <v>143</v>
      </c>
    </row>
    <row r="144" spans="1:8" x14ac:dyDescent="0.2">
      <c r="A144">
        <v>144</v>
      </c>
      <c r="H144">
        <v>144</v>
      </c>
    </row>
    <row r="145" spans="1:8" x14ac:dyDescent="0.2">
      <c r="A145">
        <v>145</v>
      </c>
      <c r="H145">
        <v>145</v>
      </c>
    </row>
    <row r="146" spans="1:8" x14ac:dyDescent="0.2">
      <c r="A146">
        <v>146</v>
      </c>
      <c r="H146">
        <v>146</v>
      </c>
    </row>
    <row r="147" spans="1:8" x14ac:dyDescent="0.2">
      <c r="A147">
        <v>147</v>
      </c>
      <c r="H147">
        <v>147</v>
      </c>
    </row>
    <row r="148" spans="1:8" x14ac:dyDescent="0.2">
      <c r="A148">
        <v>148</v>
      </c>
      <c r="H148">
        <v>148</v>
      </c>
    </row>
    <row r="149" spans="1:8" x14ac:dyDescent="0.2">
      <c r="A149">
        <v>149</v>
      </c>
      <c r="H149">
        <v>149</v>
      </c>
    </row>
    <row r="150" spans="1:8" x14ac:dyDescent="0.2">
      <c r="A150">
        <v>150</v>
      </c>
      <c r="H150">
        <v>150</v>
      </c>
    </row>
    <row r="151" spans="1:8" x14ac:dyDescent="0.2">
      <c r="A151">
        <v>151</v>
      </c>
      <c r="H151">
        <v>151</v>
      </c>
    </row>
    <row r="152" spans="1:8" x14ac:dyDescent="0.2">
      <c r="A152">
        <v>152</v>
      </c>
      <c r="H152">
        <v>152</v>
      </c>
    </row>
    <row r="153" spans="1:8" x14ac:dyDescent="0.2">
      <c r="A153">
        <v>153</v>
      </c>
      <c r="H153">
        <v>153</v>
      </c>
    </row>
    <row r="154" spans="1:8" x14ac:dyDescent="0.2">
      <c r="A154">
        <v>154</v>
      </c>
      <c r="H154">
        <v>154</v>
      </c>
    </row>
    <row r="155" spans="1:8" x14ac:dyDescent="0.2">
      <c r="A155">
        <v>155</v>
      </c>
      <c r="H155">
        <v>155</v>
      </c>
    </row>
    <row r="156" spans="1:8" x14ac:dyDescent="0.2">
      <c r="A156">
        <v>156</v>
      </c>
      <c r="H156">
        <v>156</v>
      </c>
    </row>
    <row r="157" spans="1:8" x14ac:dyDescent="0.2">
      <c r="A157">
        <v>157</v>
      </c>
      <c r="H157">
        <v>157</v>
      </c>
    </row>
    <row r="158" spans="1:8" x14ac:dyDescent="0.2">
      <c r="A158">
        <v>158</v>
      </c>
      <c r="H158">
        <v>158</v>
      </c>
    </row>
    <row r="159" spans="1:8" x14ac:dyDescent="0.2">
      <c r="A159">
        <v>159</v>
      </c>
      <c r="H159">
        <v>159</v>
      </c>
    </row>
    <row r="160" spans="1:8" x14ac:dyDescent="0.2">
      <c r="A160">
        <v>160</v>
      </c>
      <c r="H160">
        <v>160</v>
      </c>
    </row>
    <row r="161" spans="1:8" x14ac:dyDescent="0.2">
      <c r="A161">
        <v>161</v>
      </c>
      <c r="H161">
        <v>161</v>
      </c>
    </row>
    <row r="162" spans="1:8" x14ac:dyDescent="0.2">
      <c r="A162">
        <v>162</v>
      </c>
      <c r="H162">
        <v>162</v>
      </c>
    </row>
    <row r="163" spans="1:8" x14ac:dyDescent="0.2">
      <c r="A163">
        <v>163</v>
      </c>
      <c r="H163">
        <v>163</v>
      </c>
    </row>
    <row r="164" spans="1:8" x14ac:dyDescent="0.2">
      <c r="A164">
        <v>164</v>
      </c>
      <c r="H164">
        <v>164</v>
      </c>
    </row>
    <row r="165" spans="1:8" x14ac:dyDescent="0.2">
      <c r="A165">
        <v>165</v>
      </c>
      <c r="H165">
        <v>165</v>
      </c>
    </row>
    <row r="166" spans="1:8" x14ac:dyDescent="0.2">
      <c r="A166">
        <v>166</v>
      </c>
      <c r="H166">
        <v>166</v>
      </c>
    </row>
    <row r="167" spans="1:8" x14ac:dyDescent="0.2">
      <c r="A167">
        <v>167</v>
      </c>
      <c r="H167">
        <v>167</v>
      </c>
    </row>
    <row r="168" spans="1:8" x14ac:dyDescent="0.2">
      <c r="A168">
        <v>168</v>
      </c>
      <c r="H168">
        <v>168</v>
      </c>
    </row>
    <row r="169" spans="1:8" x14ac:dyDescent="0.2">
      <c r="A169">
        <v>169</v>
      </c>
      <c r="H169">
        <v>169</v>
      </c>
    </row>
    <row r="170" spans="1:8" x14ac:dyDescent="0.2">
      <c r="A170">
        <v>170</v>
      </c>
      <c r="H170">
        <v>170</v>
      </c>
    </row>
    <row r="171" spans="1:8" x14ac:dyDescent="0.2">
      <c r="A171">
        <v>171</v>
      </c>
      <c r="H171">
        <v>171</v>
      </c>
    </row>
    <row r="172" spans="1:8" x14ac:dyDescent="0.2">
      <c r="A172">
        <v>172</v>
      </c>
      <c r="H172">
        <v>172</v>
      </c>
    </row>
    <row r="173" spans="1:8" x14ac:dyDescent="0.2">
      <c r="A173">
        <v>173</v>
      </c>
      <c r="H173">
        <v>173</v>
      </c>
    </row>
    <row r="174" spans="1:8" x14ac:dyDescent="0.2">
      <c r="A174">
        <v>174</v>
      </c>
      <c r="H174">
        <v>174</v>
      </c>
    </row>
    <row r="175" spans="1:8" x14ac:dyDescent="0.2">
      <c r="A175">
        <v>175</v>
      </c>
      <c r="H175">
        <v>175</v>
      </c>
    </row>
    <row r="176" spans="1:8" x14ac:dyDescent="0.2">
      <c r="A176">
        <v>176</v>
      </c>
      <c r="H176">
        <v>176</v>
      </c>
    </row>
    <row r="177" spans="1:8" x14ac:dyDescent="0.2">
      <c r="A177">
        <v>177</v>
      </c>
      <c r="H177">
        <v>177</v>
      </c>
    </row>
    <row r="178" spans="1:8" x14ac:dyDescent="0.2">
      <c r="A178">
        <v>178</v>
      </c>
      <c r="H178">
        <v>178</v>
      </c>
    </row>
    <row r="179" spans="1:8" x14ac:dyDescent="0.2">
      <c r="A179">
        <v>179</v>
      </c>
      <c r="H179">
        <v>179</v>
      </c>
    </row>
    <row r="180" spans="1:8" x14ac:dyDescent="0.2">
      <c r="A180">
        <v>180</v>
      </c>
      <c r="H180">
        <v>180</v>
      </c>
    </row>
    <row r="181" spans="1:8" x14ac:dyDescent="0.2">
      <c r="A181">
        <v>181</v>
      </c>
      <c r="H181">
        <v>181</v>
      </c>
    </row>
    <row r="182" spans="1:8" x14ac:dyDescent="0.2">
      <c r="A182">
        <v>182</v>
      </c>
      <c r="H182">
        <v>182</v>
      </c>
    </row>
    <row r="183" spans="1:8" x14ac:dyDescent="0.2">
      <c r="A183">
        <v>183</v>
      </c>
      <c r="H183">
        <v>183</v>
      </c>
    </row>
    <row r="184" spans="1:8" x14ac:dyDescent="0.2">
      <c r="A184">
        <v>184</v>
      </c>
      <c r="H184">
        <v>184</v>
      </c>
    </row>
    <row r="185" spans="1:8" x14ac:dyDescent="0.2">
      <c r="A185">
        <v>185</v>
      </c>
      <c r="H185">
        <v>185</v>
      </c>
    </row>
    <row r="186" spans="1:8" x14ac:dyDescent="0.2">
      <c r="A186">
        <v>186</v>
      </c>
      <c r="H186">
        <v>186</v>
      </c>
    </row>
    <row r="187" spans="1:8" x14ac:dyDescent="0.2">
      <c r="A187">
        <v>187</v>
      </c>
      <c r="H187">
        <v>187</v>
      </c>
    </row>
    <row r="188" spans="1:8" x14ac:dyDescent="0.2">
      <c r="A188">
        <v>188</v>
      </c>
      <c r="H188">
        <v>188</v>
      </c>
    </row>
    <row r="189" spans="1:8" x14ac:dyDescent="0.2">
      <c r="A189">
        <v>189</v>
      </c>
      <c r="H189">
        <v>189</v>
      </c>
    </row>
    <row r="190" spans="1:8" x14ac:dyDescent="0.2">
      <c r="A190">
        <v>190</v>
      </c>
      <c r="H190">
        <v>190</v>
      </c>
    </row>
    <row r="191" spans="1:8" x14ac:dyDescent="0.2">
      <c r="A191">
        <v>191</v>
      </c>
      <c r="H191">
        <v>191</v>
      </c>
    </row>
    <row r="192" spans="1:8" x14ac:dyDescent="0.2">
      <c r="A192">
        <v>192</v>
      </c>
      <c r="H192">
        <v>192</v>
      </c>
    </row>
    <row r="193" spans="1:8" x14ac:dyDescent="0.2">
      <c r="A193">
        <v>193</v>
      </c>
      <c r="H193">
        <v>193</v>
      </c>
    </row>
    <row r="194" spans="1:8" x14ac:dyDescent="0.2">
      <c r="A194">
        <v>194</v>
      </c>
      <c r="H194">
        <v>194</v>
      </c>
    </row>
    <row r="195" spans="1:8" x14ac:dyDescent="0.2">
      <c r="A195">
        <v>195</v>
      </c>
      <c r="H195">
        <v>195</v>
      </c>
    </row>
    <row r="196" spans="1:8" x14ac:dyDescent="0.2">
      <c r="A196">
        <v>196</v>
      </c>
      <c r="H196">
        <v>196</v>
      </c>
    </row>
    <row r="197" spans="1:8" x14ac:dyDescent="0.2">
      <c r="A197">
        <v>197</v>
      </c>
      <c r="H197">
        <v>197</v>
      </c>
    </row>
    <row r="198" spans="1:8" x14ac:dyDescent="0.2">
      <c r="A198">
        <v>198</v>
      </c>
      <c r="H198">
        <v>198</v>
      </c>
    </row>
    <row r="199" spans="1:8" x14ac:dyDescent="0.2">
      <c r="A199">
        <v>199</v>
      </c>
      <c r="H199">
        <v>199</v>
      </c>
    </row>
    <row r="200" spans="1:8" x14ac:dyDescent="0.2">
      <c r="A200">
        <v>200</v>
      </c>
      <c r="H200">
        <v>200</v>
      </c>
    </row>
    <row r="201" spans="1:8" x14ac:dyDescent="0.2">
      <c r="A201">
        <v>201</v>
      </c>
      <c r="H201">
        <v>201</v>
      </c>
    </row>
    <row r="202" spans="1:8" x14ac:dyDescent="0.2">
      <c r="A202">
        <v>202</v>
      </c>
      <c r="H202">
        <v>202</v>
      </c>
    </row>
    <row r="203" spans="1:8" x14ac:dyDescent="0.2">
      <c r="A203">
        <v>203</v>
      </c>
      <c r="H203">
        <v>203</v>
      </c>
    </row>
    <row r="204" spans="1:8" x14ac:dyDescent="0.2">
      <c r="A204">
        <v>204</v>
      </c>
      <c r="H204">
        <v>204</v>
      </c>
    </row>
    <row r="205" spans="1:8" x14ac:dyDescent="0.2">
      <c r="A205">
        <v>205</v>
      </c>
      <c r="H205">
        <v>205</v>
      </c>
    </row>
    <row r="206" spans="1:8" x14ac:dyDescent="0.2">
      <c r="A206">
        <v>206</v>
      </c>
      <c r="H206">
        <v>206</v>
      </c>
    </row>
    <row r="207" spans="1:8" x14ac:dyDescent="0.2">
      <c r="A207">
        <v>207</v>
      </c>
      <c r="H207">
        <v>207</v>
      </c>
    </row>
    <row r="208" spans="1:8" x14ac:dyDescent="0.2">
      <c r="A208">
        <v>208</v>
      </c>
      <c r="H208">
        <v>208</v>
      </c>
    </row>
    <row r="209" spans="1:8" x14ac:dyDescent="0.2">
      <c r="A209">
        <v>209</v>
      </c>
      <c r="H209">
        <v>209</v>
      </c>
    </row>
    <row r="210" spans="1:8" x14ac:dyDescent="0.2">
      <c r="A210">
        <v>210</v>
      </c>
      <c r="H210">
        <v>210</v>
      </c>
    </row>
    <row r="211" spans="1:8" x14ac:dyDescent="0.2">
      <c r="A211">
        <v>211</v>
      </c>
      <c r="H211">
        <v>211</v>
      </c>
    </row>
    <row r="212" spans="1:8" x14ac:dyDescent="0.2">
      <c r="A212">
        <v>212</v>
      </c>
      <c r="H212">
        <v>212</v>
      </c>
    </row>
    <row r="213" spans="1:8" x14ac:dyDescent="0.2">
      <c r="A213">
        <v>213</v>
      </c>
      <c r="H213">
        <v>213</v>
      </c>
    </row>
    <row r="214" spans="1:8" x14ac:dyDescent="0.2">
      <c r="A214">
        <v>214</v>
      </c>
      <c r="H214">
        <v>214</v>
      </c>
    </row>
    <row r="215" spans="1:8" x14ac:dyDescent="0.2">
      <c r="A215">
        <v>215</v>
      </c>
      <c r="H215">
        <v>215</v>
      </c>
    </row>
    <row r="216" spans="1:8" x14ac:dyDescent="0.2">
      <c r="A216">
        <v>216</v>
      </c>
      <c r="H216">
        <v>216</v>
      </c>
    </row>
    <row r="217" spans="1:8" x14ac:dyDescent="0.2">
      <c r="A217">
        <v>217</v>
      </c>
      <c r="H217">
        <v>217</v>
      </c>
    </row>
    <row r="218" spans="1:8" x14ac:dyDescent="0.2">
      <c r="A218">
        <v>218</v>
      </c>
      <c r="H218">
        <v>218</v>
      </c>
    </row>
    <row r="219" spans="1:8" x14ac:dyDescent="0.2">
      <c r="A219">
        <v>219</v>
      </c>
      <c r="H219">
        <v>219</v>
      </c>
    </row>
    <row r="220" spans="1:8" x14ac:dyDescent="0.2">
      <c r="A220">
        <v>220</v>
      </c>
      <c r="H220">
        <v>220</v>
      </c>
    </row>
    <row r="221" spans="1:8" x14ac:dyDescent="0.2">
      <c r="A221">
        <v>221</v>
      </c>
      <c r="H221">
        <v>221</v>
      </c>
    </row>
    <row r="222" spans="1:8" x14ac:dyDescent="0.2">
      <c r="A222">
        <v>222</v>
      </c>
      <c r="H222">
        <v>222</v>
      </c>
    </row>
    <row r="223" spans="1:8" x14ac:dyDescent="0.2">
      <c r="A223">
        <v>223</v>
      </c>
      <c r="H223">
        <v>223</v>
      </c>
    </row>
    <row r="224" spans="1:8" x14ac:dyDescent="0.2">
      <c r="A224">
        <v>224</v>
      </c>
      <c r="H224">
        <v>224</v>
      </c>
    </row>
    <row r="225" spans="1:8" x14ac:dyDescent="0.2">
      <c r="A225">
        <v>225</v>
      </c>
      <c r="H225">
        <v>225</v>
      </c>
    </row>
    <row r="226" spans="1:8" x14ac:dyDescent="0.2">
      <c r="A226">
        <v>226</v>
      </c>
      <c r="H226">
        <v>226</v>
      </c>
    </row>
    <row r="227" spans="1:8" x14ac:dyDescent="0.2">
      <c r="A227">
        <v>227</v>
      </c>
      <c r="H227">
        <v>227</v>
      </c>
    </row>
    <row r="228" spans="1:8" x14ac:dyDescent="0.2">
      <c r="A228">
        <v>228</v>
      </c>
      <c r="H228">
        <v>228</v>
      </c>
    </row>
    <row r="229" spans="1:8" x14ac:dyDescent="0.2">
      <c r="A229">
        <v>229</v>
      </c>
      <c r="H229">
        <v>229</v>
      </c>
    </row>
    <row r="230" spans="1:8" x14ac:dyDescent="0.2">
      <c r="A230">
        <v>230</v>
      </c>
      <c r="H230">
        <v>230</v>
      </c>
    </row>
    <row r="231" spans="1:8" x14ac:dyDescent="0.2">
      <c r="A231">
        <v>231</v>
      </c>
      <c r="H231">
        <v>231</v>
      </c>
    </row>
    <row r="232" spans="1:8" x14ac:dyDescent="0.2">
      <c r="A232">
        <v>232</v>
      </c>
      <c r="H232">
        <v>232</v>
      </c>
    </row>
    <row r="233" spans="1:8" x14ac:dyDescent="0.2">
      <c r="A233">
        <v>233</v>
      </c>
      <c r="H233">
        <v>233</v>
      </c>
    </row>
    <row r="234" spans="1:8" x14ac:dyDescent="0.2">
      <c r="A234">
        <v>234</v>
      </c>
      <c r="H234">
        <v>234</v>
      </c>
    </row>
    <row r="235" spans="1:8" x14ac:dyDescent="0.2">
      <c r="A235">
        <v>235</v>
      </c>
      <c r="H235">
        <v>235</v>
      </c>
    </row>
    <row r="236" spans="1:8" x14ac:dyDescent="0.2">
      <c r="A236">
        <v>236</v>
      </c>
      <c r="H236">
        <v>236</v>
      </c>
    </row>
    <row r="237" spans="1:8" x14ac:dyDescent="0.2">
      <c r="A237">
        <v>237</v>
      </c>
      <c r="H237">
        <v>237</v>
      </c>
    </row>
    <row r="238" spans="1:8" x14ac:dyDescent="0.2">
      <c r="A238">
        <v>238</v>
      </c>
      <c r="H238">
        <v>238</v>
      </c>
    </row>
    <row r="239" spans="1:8" x14ac:dyDescent="0.2">
      <c r="A239">
        <v>239</v>
      </c>
      <c r="H239">
        <v>239</v>
      </c>
    </row>
    <row r="240" spans="1:8" x14ac:dyDescent="0.2">
      <c r="A240">
        <v>240</v>
      </c>
      <c r="H240">
        <v>240</v>
      </c>
    </row>
    <row r="241" spans="1:8" x14ac:dyDescent="0.2">
      <c r="A241">
        <v>241</v>
      </c>
      <c r="H241">
        <v>241</v>
      </c>
    </row>
    <row r="242" spans="1:8" x14ac:dyDescent="0.2">
      <c r="A242">
        <v>242</v>
      </c>
      <c r="H242">
        <v>242</v>
      </c>
    </row>
    <row r="243" spans="1:8" x14ac:dyDescent="0.2">
      <c r="A243">
        <v>243</v>
      </c>
      <c r="H243">
        <v>243</v>
      </c>
    </row>
    <row r="244" spans="1:8" x14ac:dyDescent="0.2">
      <c r="A244">
        <v>244</v>
      </c>
      <c r="H244">
        <v>244</v>
      </c>
    </row>
    <row r="245" spans="1:8" x14ac:dyDescent="0.2">
      <c r="A245">
        <v>245</v>
      </c>
      <c r="H245">
        <v>245</v>
      </c>
    </row>
    <row r="246" spans="1:8" x14ac:dyDescent="0.2">
      <c r="A246">
        <v>246</v>
      </c>
      <c r="H246">
        <v>246</v>
      </c>
    </row>
    <row r="247" spans="1:8" x14ac:dyDescent="0.2">
      <c r="A247">
        <v>247</v>
      </c>
      <c r="H247">
        <v>247</v>
      </c>
    </row>
    <row r="248" spans="1:8" x14ac:dyDescent="0.2">
      <c r="A248">
        <v>248</v>
      </c>
      <c r="H248">
        <v>248</v>
      </c>
    </row>
    <row r="249" spans="1:8" x14ac:dyDescent="0.2">
      <c r="A249">
        <v>249</v>
      </c>
      <c r="H249">
        <v>249</v>
      </c>
    </row>
    <row r="250" spans="1:8" x14ac:dyDescent="0.2">
      <c r="A250">
        <v>250</v>
      </c>
      <c r="H250">
        <v>250</v>
      </c>
    </row>
    <row r="251" spans="1:8" x14ac:dyDescent="0.2">
      <c r="A251">
        <v>251</v>
      </c>
      <c r="H251">
        <v>251</v>
      </c>
    </row>
    <row r="252" spans="1:8" x14ac:dyDescent="0.2">
      <c r="A252">
        <v>252</v>
      </c>
      <c r="H252">
        <v>252</v>
      </c>
    </row>
    <row r="253" spans="1:8" x14ac:dyDescent="0.2">
      <c r="A253">
        <v>253</v>
      </c>
      <c r="H253">
        <v>253</v>
      </c>
    </row>
    <row r="254" spans="1:8" x14ac:dyDescent="0.2">
      <c r="A254">
        <v>254</v>
      </c>
      <c r="H254">
        <v>254</v>
      </c>
    </row>
    <row r="255" spans="1:8" x14ac:dyDescent="0.2">
      <c r="A255">
        <v>255</v>
      </c>
      <c r="H255">
        <v>255</v>
      </c>
    </row>
    <row r="256" spans="1:8" x14ac:dyDescent="0.2">
      <c r="A256">
        <v>256</v>
      </c>
      <c r="H256">
        <v>256</v>
      </c>
    </row>
    <row r="257" spans="1:8" x14ac:dyDescent="0.2">
      <c r="A257">
        <v>257</v>
      </c>
      <c r="H257">
        <v>257</v>
      </c>
    </row>
    <row r="258" spans="1:8" x14ac:dyDescent="0.2">
      <c r="A258">
        <v>258</v>
      </c>
      <c r="H258">
        <v>258</v>
      </c>
    </row>
    <row r="259" spans="1:8" x14ac:dyDescent="0.2">
      <c r="A259">
        <v>259</v>
      </c>
      <c r="H259">
        <v>259</v>
      </c>
    </row>
    <row r="260" spans="1:8" x14ac:dyDescent="0.2">
      <c r="A260">
        <v>260</v>
      </c>
      <c r="H260">
        <v>260</v>
      </c>
    </row>
    <row r="261" spans="1:8" x14ac:dyDescent="0.2">
      <c r="A261">
        <v>261</v>
      </c>
      <c r="H261">
        <v>261</v>
      </c>
    </row>
    <row r="262" spans="1:8" x14ac:dyDescent="0.2">
      <c r="A262">
        <v>262</v>
      </c>
      <c r="H262">
        <v>262</v>
      </c>
    </row>
    <row r="263" spans="1:8" x14ac:dyDescent="0.2">
      <c r="A263">
        <v>263</v>
      </c>
      <c r="H263">
        <v>263</v>
      </c>
    </row>
    <row r="264" spans="1:8" x14ac:dyDescent="0.2">
      <c r="A264">
        <v>264</v>
      </c>
      <c r="H264">
        <v>264</v>
      </c>
    </row>
    <row r="265" spans="1:8" x14ac:dyDescent="0.2">
      <c r="A265">
        <v>265</v>
      </c>
      <c r="H265">
        <v>265</v>
      </c>
    </row>
    <row r="266" spans="1:8" x14ac:dyDescent="0.2">
      <c r="A266">
        <v>266</v>
      </c>
      <c r="H266">
        <v>266</v>
      </c>
    </row>
    <row r="267" spans="1:8" x14ac:dyDescent="0.2">
      <c r="A267">
        <v>267</v>
      </c>
      <c r="H267">
        <v>267</v>
      </c>
    </row>
    <row r="268" spans="1:8" x14ac:dyDescent="0.2">
      <c r="A268">
        <v>268</v>
      </c>
      <c r="H268">
        <v>268</v>
      </c>
    </row>
    <row r="269" spans="1:8" x14ac:dyDescent="0.2">
      <c r="A269">
        <v>269</v>
      </c>
      <c r="H269">
        <v>269</v>
      </c>
    </row>
    <row r="270" spans="1:8" x14ac:dyDescent="0.2">
      <c r="A270">
        <v>270</v>
      </c>
      <c r="H270">
        <v>270</v>
      </c>
    </row>
    <row r="271" spans="1:8" x14ac:dyDescent="0.2">
      <c r="A271">
        <v>271</v>
      </c>
      <c r="H271">
        <v>271</v>
      </c>
    </row>
    <row r="272" spans="1:8" x14ac:dyDescent="0.2">
      <c r="A272">
        <v>272</v>
      </c>
      <c r="H272">
        <v>272</v>
      </c>
    </row>
    <row r="273" spans="1:8" x14ac:dyDescent="0.2">
      <c r="A273">
        <v>273</v>
      </c>
      <c r="H273">
        <v>273</v>
      </c>
    </row>
    <row r="274" spans="1:8" x14ac:dyDescent="0.2">
      <c r="A274">
        <v>274</v>
      </c>
      <c r="H274">
        <v>274</v>
      </c>
    </row>
    <row r="275" spans="1:8" x14ac:dyDescent="0.2">
      <c r="A275">
        <v>275</v>
      </c>
      <c r="H275">
        <v>275</v>
      </c>
    </row>
    <row r="276" spans="1:8" x14ac:dyDescent="0.2">
      <c r="A276">
        <v>276</v>
      </c>
      <c r="H276">
        <v>276</v>
      </c>
    </row>
    <row r="277" spans="1:8" x14ac:dyDescent="0.2">
      <c r="A277">
        <v>277</v>
      </c>
      <c r="H277">
        <v>277</v>
      </c>
    </row>
    <row r="278" spans="1:8" x14ac:dyDescent="0.2">
      <c r="A278">
        <v>278</v>
      </c>
      <c r="H278">
        <v>278</v>
      </c>
    </row>
    <row r="279" spans="1:8" x14ac:dyDescent="0.2">
      <c r="A279">
        <v>279</v>
      </c>
      <c r="H279">
        <v>279</v>
      </c>
    </row>
    <row r="280" spans="1:8" x14ac:dyDescent="0.2">
      <c r="A280">
        <v>280</v>
      </c>
      <c r="H280">
        <v>280</v>
      </c>
    </row>
    <row r="281" spans="1:8" x14ac:dyDescent="0.2">
      <c r="A281">
        <v>281</v>
      </c>
      <c r="H281">
        <v>281</v>
      </c>
    </row>
    <row r="282" spans="1:8" x14ac:dyDescent="0.2">
      <c r="A282">
        <v>282</v>
      </c>
      <c r="H282">
        <v>282</v>
      </c>
    </row>
    <row r="283" spans="1:8" x14ac:dyDescent="0.2">
      <c r="A283">
        <v>283</v>
      </c>
      <c r="H283">
        <v>283</v>
      </c>
    </row>
    <row r="284" spans="1:8" x14ac:dyDescent="0.2">
      <c r="A284">
        <v>284</v>
      </c>
      <c r="H284">
        <v>284</v>
      </c>
    </row>
    <row r="285" spans="1:8" x14ac:dyDescent="0.2">
      <c r="A285">
        <v>285</v>
      </c>
      <c r="H285">
        <v>285</v>
      </c>
    </row>
    <row r="286" spans="1:8" x14ac:dyDescent="0.2">
      <c r="A286">
        <v>286</v>
      </c>
      <c r="H286">
        <v>286</v>
      </c>
    </row>
    <row r="287" spans="1:8" x14ac:dyDescent="0.2">
      <c r="A287">
        <v>287</v>
      </c>
      <c r="H287">
        <v>287</v>
      </c>
    </row>
    <row r="288" spans="1:8" x14ac:dyDescent="0.2">
      <c r="A288">
        <v>288</v>
      </c>
      <c r="H288">
        <v>288</v>
      </c>
    </row>
    <row r="289" spans="1:8" x14ac:dyDescent="0.2">
      <c r="A289">
        <v>289</v>
      </c>
      <c r="H289">
        <v>289</v>
      </c>
    </row>
    <row r="290" spans="1:8" x14ac:dyDescent="0.2">
      <c r="A290">
        <v>290</v>
      </c>
      <c r="H290">
        <v>290</v>
      </c>
    </row>
    <row r="291" spans="1:8" x14ac:dyDescent="0.2">
      <c r="A291">
        <v>291</v>
      </c>
      <c r="H291">
        <v>291</v>
      </c>
    </row>
    <row r="292" spans="1:8" x14ac:dyDescent="0.2">
      <c r="A292">
        <v>292</v>
      </c>
      <c r="H292">
        <v>292</v>
      </c>
    </row>
    <row r="293" spans="1:8" x14ac:dyDescent="0.2">
      <c r="A293">
        <v>293</v>
      </c>
      <c r="H293">
        <v>293</v>
      </c>
    </row>
    <row r="294" spans="1:8" x14ac:dyDescent="0.2">
      <c r="A294">
        <v>294</v>
      </c>
      <c r="H294">
        <v>294</v>
      </c>
    </row>
    <row r="295" spans="1:8" x14ac:dyDescent="0.2">
      <c r="A295">
        <v>295</v>
      </c>
      <c r="H295">
        <v>295</v>
      </c>
    </row>
    <row r="296" spans="1:8" x14ac:dyDescent="0.2">
      <c r="A296">
        <v>296</v>
      </c>
      <c r="H296">
        <v>296</v>
      </c>
    </row>
    <row r="297" spans="1:8" x14ac:dyDescent="0.2">
      <c r="A297">
        <v>297</v>
      </c>
      <c r="H297">
        <v>297</v>
      </c>
    </row>
    <row r="298" spans="1:8" x14ac:dyDescent="0.2">
      <c r="A298">
        <v>298</v>
      </c>
      <c r="H298">
        <v>298</v>
      </c>
    </row>
    <row r="299" spans="1:8" x14ac:dyDescent="0.2">
      <c r="A299">
        <v>299</v>
      </c>
      <c r="H299">
        <v>299</v>
      </c>
    </row>
    <row r="300" spans="1:8" x14ac:dyDescent="0.2">
      <c r="A300">
        <v>300</v>
      </c>
      <c r="H300">
        <v>300</v>
      </c>
    </row>
    <row r="301" spans="1:8" x14ac:dyDescent="0.2">
      <c r="A301">
        <v>301</v>
      </c>
      <c r="H301">
        <v>301</v>
      </c>
    </row>
    <row r="302" spans="1:8" x14ac:dyDescent="0.2">
      <c r="A302">
        <v>302</v>
      </c>
      <c r="H302">
        <v>302</v>
      </c>
    </row>
    <row r="303" spans="1:8" x14ac:dyDescent="0.2">
      <c r="A303">
        <v>303</v>
      </c>
      <c r="H303">
        <v>303</v>
      </c>
    </row>
    <row r="304" spans="1:8" x14ac:dyDescent="0.2">
      <c r="A304">
        <v>304</v>
      </c>
      <c r="H304">
        <v>304</v>
      </c>
    </row>
    <row r="305" spans="1:8" x14ac:dyDescent="0.2">
      <c r="A305">
        <v>305</v>
      </c>
      <c r="H305">
        <v>305</v>
      </c>
    </row>
    <row r="306" spans="1:8" x14ac:dyDescent="0.2">
      <c r="A306">
        <v>306</v>
      </c>
      <c r="H306">
        <v>306</v>
      </c>
    </row>
    <row r="307" spans="1:8" x14ac:dyDescent="0.2">
      <c r="A307">
        <v>307</v>
      </c>
      <c r="H307">
        <v>307</v>
      </c>
    </row>
    <row r="308" spans="1:8" x14ac:dyDescent="0.2">
      <c r="A308">
        <v>308</v>
      </c>
      <c r="H308">
        <v>308</v>
      </c>
    </row>
    <row r="309" spans="1:8" x14ac:dyDescent="0.2">
      <c r="A309">
        <v>309</v>
      </c>
      <c r="H309">
        <v>309</v>
      </c>
    </row>
    <row r="310" spans="1:8" x14ac:dyDescent="0.2">
      <c r="A310">
        <v>310</v>
      </c>
      <c r="H310">
        <v>310</v>
      </c>
    </row>
    <row r="311" spans="1:8" x14ac:dyDescent="0.2">
      <c r="A311">
        <v>311</v>
      </c>
      <c r="H311">
        <v>311</v>
      </c>
    </row>
    <row r="312" spans="1:8" x14ac:dyDescent="0.2">
      <c r="A312">
        <v>312</v>
      </c>
      <c r="H312">
        <v>312</v>
      </c>
    </row>
    <row r="313" spans="1:8" x14ac:dyDescent="0.2">
      <c r="A313">
        <v>313</v>
      </c>
      <c r="H313">
        <v>313</v>
      </c>
    </row>
    <row r="314" spans="1:8" x14ac:dyDescent="0.2">
      <c r="A314">
        <v>314</v>
      </c>
      <c r="H314">
        <v>314</v>
      </c>
    </row>
    <row r="315" spans="1:8" x14ac:dyDescent="0.2">
      <c r="A315">
        <v>315</v>
      </c>
      <c r="H315">
        <v>315</v>
      </c>
    </row>
    <row r="316" spans="1:8" x14ac:dyDescent="0.2">
      <c r="A316">
        <v>316</v>
      </c>
      <c r="H316">
        <v>316</v>
      </c>
    </row>
    <row r="317" spans="1:8" x14ac:dyDescent="0.2">
      <c r="A317">
        <v>317</v>
      </c>
      <c r="H317">
        <v>317</v>
      </c>
    </row>
    <row r="318" spans="1:8" x14ac:dyDescent="0.2">
      <c r="A318">
        <v>318</v>
      </c>
      <c r="H318">
        <v>318</v>
      </c>
    </row>
    <row r="319" spans="1:8" x14ac:dyDescent="0.2">
      <c r="A319">
        <v>319</v>
      </c>
      <c r="H319">
        <v>319</v>
      </c>
    </row>
    <row r="320" spans="1:8" x14ac:dyDescent="0.2">
      <c r="A320">
        <v>320</v>
      </c>
      <c r="H320">
        <v>320</v>
      </c>
    </row>
    <row r="321" spans="1:8" x14ac:dyDescent="0.2">
      <c r="A321">
        <v>321</v>
      </c>
      <c r="H321">
        <v>321</v>
      </c>
    </row>
    <row r="322" spans="1:8" x14ac:dyDescent="0.2">
      <c r="A322">
        <v>322</v>
      </c>
      <c r="H322">
        <v>322</v>
      </c>
    </row>
    <row r="323" spans="1:8" x14ac:dyDescent="0.2">
      <c r="A323">
        <v>323</v>
      </c>
      <c r="H323">
        <v>323</v>
      </c>
    </row>
    <row r="324" spans="1:8" x14ac:dyDescent="0.2">
      <c r="A324">
        <v>324</v>
      </c>
      <c r="H324">
        <v>324</v>
      </c>
    </row>
    <row r="325" spans="1:8" x14ac:dyDescent="0.2">
      <c r="A325">
        <v>325</v>
      </c>
      <c r="H325">
        <v>325</v>
      </c>
    </row>
    <row r="326" spans="1:8" x14ac:dyDescent="0.2">
      <c r="A326">
        <v>326</v>
      </c>
      <c r="H326">
        <v>326</v>
      </c>
    </row>
    <row r="327" spans="1:8" x14ac:dyDescent="0.2">
      <c r="A327">
        <v>327</v>
      </c>
      <c r="H327">
        <v>327</v>
      </c>
    </row>
    <row r="328" spans="1:8" x14ac:dyDescent="0.2">
      <c r="A328">
        <v>328</v>
      </c>
      <c r="H328">
        <v>328</v>
      </c>
    </row>
    <row r="329" spans="1:8" x14ac:dyDescent="0.2">
      <c r="A329">
        <v>329</v>
      </c>
      <c r="H329">
        <v>329</v>
      </c>
    </row>
    <row r="330" spans="1:8" x14ac:dyDescent="0.2">
      <c r="A330">
        <v>330</v>
      </c>
      <c r="H330">
        <v>330</v>
      </c>
    </row>
    <row r="331" spans="1:8" x14ac:dyDescent="0.2">
      <c r="A331">
        <v>331</v>
      </c>
      <c r="H331">
        <v>331</v>
      </c>
    </row>
    <row r="332" spans="1:8" x14ac:dyDescent="0.2">
      <c r="A332">
        <v>332</v>
      </c>
      <c r="H332">
        <v>332</v>
      </c>
    </row>
    <row r="333" spans="1:8" x14ac:dyDescent="0.2">
      <c r="A333">
        <v>333</v>
      </c>
      <c r="H333">
        <v>333</v>
      </c>
    </row>
    <row r="334" spans="1:8" x14ac:dyDescent="0.2">
      <c r="A334">
        <v>334</v>
      </c>
      <c r="H334">
        <v>334</v>
      </c>
    </row>
    <row r="335" spans="1:8" x14ac:dyDescent="0.2">
      <c r="A335">
        <v>335</v>
      </c>
      <c r="H335">
        <v>335</v>
      </c>
    </row>
    <row r="336" spans="1:8" x14ac:dyDescent="0.2">
      <c r="A336">
        <v>336</v>
      </c>
      <c r="H336">
        <v>336</v>
      </c>
    </row>
    <row r="337" spans="1:8" x14ac:dyDescent="0.2">
      <c r="A337">
        <v>337</v>
      </c>
      <c r="H337">
        <v>337</v>
      </c>
    </row>
    <row r="338" spans="1:8" x14ac:dyDescent="0.2">
      <c r="A338">
        <v>338</v>
      </c>
      <c r="H338">
        <v>338</v>
      </c>
    </row>
    <row r="339" spans="1:8" x14ac:dyDescent="0.2">
      <c r="A339">
        <v>339</v>
      </c>
      <c r="H339">
        <v>339</v>
      </c>
    </row>
    <row r="340" spans="1:8" x14ac:dyDescent="0.2">
      <c r="A340">
        <v>340</v>
      </c>
      <c r="H340">
        <v>340</v>
      </c>
    </row>
    <row r="341" spans="1:8" x14ac:dyDescent="0.2">
      <c r="A341">
        <v>341</v>
      </c>
      <c r="H341">
        <v>341</v>
      </c>
    </row>
    <row r="342" spans="1:8" x14ac:dyDescent="0.2">
      <c r="A342">
        <v>342</v>
      </c>
      <c r="H342">
        <v>342</v>
      </c>
    </row>
    <row r="343" spans="1:8" x14ac:dyDescent="0.2">
      <c r="A343">
        <v>343</v>
      </c>
      <c r="H343">
        <v>343</v>
      </c>
    </row>
    <row r="344" spans="1:8" x14ac:dyDescent="0.2">
      <c r="A344">
        <v>344</v>
      </c>
      <c r="H344">
        <v>344</v>
      </c>
    </row>
    <row r="345" spans="1:8" x14ac:dyDescent="0.2">
      <c r="A345">
        <v>345</v>
      </c>
      <c r="H345">
        <v>345</v>
      </c>
    </row>
    <row r="346" spans="1:8" x14ac:dyDescent="0.2">
      <c r="A346">
        <v>346</v>
      </c>
      <c r="H346">
        <v>346</v>
      </c>
    </row>
    <row r="347" spans="1:8" x14ac:dyDescent="0.2">
      <c r="A347">
        <v>347</v>
      </c>
      <c r="H347">
        <v>347</v>
      </c>
    </row>
    <row r="348" spans="1:8" x14ac:dyDescent="0.2">
      <c r="A348">
        <v>348</v>
      </c>
      <c r="H348">
        <v>348</v>
      </c>
    </row>
    <row r="349" spans="1:8" x14ac:dyDescent="0.2">
      <c r="A349">
        <v>349</v>
      </c>
      <c r="H349">
        <v>349</v>
      </c>
    </row>
    <row r="350" spans="1:8" x14ac:dyDescent="0.2">
      <c r="A350">
        <v>350</v>
      </c>
      <c r="H350">
        <v>350</v>
      </c>
    </row>
    <row r="351" spans="1:8" x14ac:dyDescent="0.2">
      <c r="A351">
        <v>351</v>
      </c>
      <c r="H351">
        <v>351</v>
      </c>
    </row>
    <row r="352" spans="1:8" x14ac:dyDescent="0.2">
      <c r="A352">
        <v>352</v>
      </c>
      <c r="H352">
        <v>352</v>
      </c>
    </row>
    <row r="353" spans="1:8" x14ac:dyDescent="0.2">
      <c r="A353">
        <v>353</v>
      </c>
      <c r="H353">
        <v>353</v>
      </c>
    </row>
    <row r="354" spans="1:8" x14ac:dyDescent="0.2">
      <c r="A354">
        <v>354</v>
      </c>
      <c r="H354">
        <v>354</v>
      </c>
    </row>
    <row r="355" spans="1:8" x14ac:dyDescent="0.2">
      <c r="A355">
        <v>355</v>
      </c>
      <c r="H355">
        <v>355</v>
      </c>
    </row>
    <row r="356" spans="1:8" x14ac:dyDescent="0.2">
      <c r="A356">
        <v>356</v>
      </c>
      <c r="H356">
        <v>356</v>
      </c>
    </row>
    <row r="357" spans="1:8" x14ac:dyDescent="0.2">
      <c r="A357">
        <v>357</v>
      </c>
      <c r="H357">
        <v>357</v>
      </c>
    </row>
    <row r="358" spans="1:8" x14ac:dyDescent="0.2">
      <c r="A358">
        <v>358</v>
      </c>
      <c r="H358">
        <v>358</v>
      </c>
    </row>
    <row r="359" spans="1:8" x14ac:dyDescent="0.2">
      <c r="A359">
        <v>359</v>
      </c>
      <c r="H359">
        <v>359</v>
      </c>
    </row>
    <row r="360" spans="1:8" x14ac:dyDescent="0.2">
      <c r="A360">
        <v>360</v>
      </c>
      <c r="H360">
        <v>360</v>
      </c>
    </row>
    <row r="361" spans="1:8" x14ac:dyDescent="0.2">
      <c r="A361">
        <v>361</v>
      </c>
      <c r="H361">
        <v>361</v>
      </c>
    </row>
    <row r="362" spans="1:8" x14ac:dyDescent="0.2">
      <c r="A362">
        <v>362</v>
      </c>
      <c r="H362">
        <v>362</v>
      </c>
    </row>
    <row r="363" spans="1:8" x14ac:dyDescent="0.2">
      <c r="A363">
        <v>363</v>
      </c>
      <c r="H363">
        <v>363</v>
      </c>
    </row>
    <row r="364" spans="1:8" x14ac:dyDescent="0.2">
      <c r="A364">
        <v>364</v>
      </c>
      <c r="H364">
        <v>364</v>
      </c>
    </row>
    <row r="365" spans="1:8" x14ac:dyDescent="0.2">
      <c r="A365">
        <v>365</v>
      </c>
      <c r="H365">
        <v>365</v>
      </c>
    </row>
    <row r="366" spans="1:8" x14ac:dyDescent="0.2">
      <c r="A366">
        <v>366</v>
      </c>
      <c r="H366">
        <v>366</v>
      </c>
    </row>
    <row r="367" spans="1:8" x14ac:dyDescent="0.2">
      <c r="A367">
        <v>367</v>
      </c>
      <c r="H367">
        <v>367</v>
      </c>
    </row>
    <row r="368" spans="1:8" x14ac:dyDescent="0.2">
      <c r="A368">
        <v>368</v>
      </c>
      <c r="H368">
        <v>368</v>
      </c>
    </row>
    <row r="369" spans="1:8" x14ac:dyDescent="0.2">
      <c r="A369">
        <v>369</v>
      </c>
      <c r="H369">
        <v>369</v>
      </c>
    </row>
    <row r="370" spans="1:8" x14ac:dyDescent="0.2">
      <c r="A370">
        <v>370</v>
      </c>
      <c r="H370">
        <v>370</v>
      </c>
    </row>
    <row r="371" spans="1:8" x14ac:dyDescent="0.2">
      <c r="A371">
        <v>371</v>
      </c>
      <c r="H371">
        <v>371</v>
      </c>
    </row>
    <row r="372" spans="1:8" x14ac:dyDescent="0.2">
      <c r="A372">
        <v>372</v>
      </c>
      <c r="H372">
        <v>372</v>
      </c>
    </row>
    <row r="373" spans="1:8" x14ac:dyDescent="0.2">
      <c r="A373">
        <v>373</v>
      </c>
      <c r="H373">
        <v>373</v>
      </c>
    </row>
    <row r="374" spans="1:8" x14ac:dyDescent="0.2">
      <c r="A374">
        <v>374</v>
      </c>
      <c r="H374">
        <v>374</v>
      </c>
    </row>
    <row r="375" spans="1:8" x14ac:dyDescent="0.2">
      <c r="A375">
        <v>375</v>
      </c>
      <c r="H375">
        <v>375</v>
      </c>
    </row>
    <row r="376" spans="1:8" x14ac:dyDescent="0.2">
      <c r="A376">
        <v>376</v>
      </c>
      <c r="H376">
        <v>376</v>
      </c>
    </row>
    <row r="377" spans="1:8" x14ac:dyDescent="0.2">
      <c r="A377">
        <v>377</v>
      </c>
      <c r="H377">
        <v>377</v>
      </c>
    </row>
    <row r="378" spans="1:8" x14ac:dyDescent="0.2">
      <c r="A378">
        <v>378</v>
      </c>
      <c r="H378">
        <v>378</v>
      </c>
    </row>
    <row r="379" spans="1:8" x14ac:dyDescent="0.2">
      <c r="A379">
        <v>379</v>
      </c>
      <c r="H379">
        <v>379</v>
      </c>
    </row>
    <row r="380" spans="1:8" x14ac:dyDescent="0.2">
      <c r="A380">
        <v>380</v>
      </c>
      <c r="H380">
        <v>380</v>
      </c>
    </row>
    <row r="381" spans="1:8" x14ac:dyDescent="0.2">
      <c r="A381">
        <v>381</v>
      </c>
      <c r="H381">
        <v>381</v>
      </c>
    </row>
    <row r="382" spans="1:8" x14ac:dyDescent="0.2">
      <c r="A382">
        <v>382</v>
      </c>
      <c r="H382">
        <v>382</v>
      </c>
    </row>
    <row r="383" spans="1:8" x14ac:dyDescent="0.2">
      <c r="A383">
        <v>383</v>
      </c>
      <c r="H383">
        <v>383</v>
      </c>
    </row>
    <row r="384" spans="1:8" x14ac:dyDescent="0.2">
      <c r="A384">
        <v>384</v>
      </c>
      <c r="H384">
        <v>384</v>
      </c>
    </row>
    <row r="385" spans="1:8" x14ac:dyDescent="0.2">
      <c r="A385">
        <v>385</v>
      </c>
      <c r="H385">
        <v>385</v>
      </c>
    </row>
    <row r="386" spans="1:8" x14ac:dyDescent="0.2">
      <c r="A386">
        <v>386</v>
      </c>
      <c r="H386">
        <v>386</v>
      </c>
    </row>
    <row r="387" spans="1:8" x14ac:dyDescent="0.2">
      <c r="A387">
        <v>387</v>
      </c>
      <c r="H387">
        <v>387</v>
      </c>
    </row>
    <row r="388" spans="1:8" x14ac:dyDescent="0.2">
      <c r="A388">
        <v>388</v>
      </c>
      <c r="H388">
        <v>388</v>
      </c>
    </row>
    <row r="389" spans="1:8" x14ac:dyDescent="0.2">
      <c r="A389">
        <v>389</v>
      </c>
      <c r="H389">
        <v>389</v>
      </c>
    </row>
    <row r="390" spans="1:8" x14ac:dyDescent="0.2">
      <c r="A390">
        <v>390</v>
      </c>
      <c r="H390">
        <v>390</v>
      </c>
    </row>
    <row r="391" spans="1:8" x14ac:dyDescent="0.2">
      <c r="A391">
        <v>391</v>
      </c>
      <c r="H391">
        <v>391</v>
      </c>
    </row>
    <row r="392" spans="1:8" x14ac:dyDescent="0.2">
      <c r="A392">
        <v>392</v>
      </c>
      <c r="H392">
        <v>392</v>
      </c>
    </row>
    <row r="393" spans="1:8" x14ac:dyDescent="0.2">
      <c r="A393">
        <v>393</v>
      </c>
      <c r="H393">
        <v>393</v>
      </c>
    </row>
    <row r="394" spans="1:8" x14ac:dyDescent="0.2">
      <c r="A394">
        <v>394</v>
      </c>
      <c r="H394">
        <v>394</v>
      </c>
    </row>
    <row r="395" spans="1:8" x14ac:dyDescent="0.2">
      <c r="A395">
        <v>395</v>
      </c>
      <c r="H395">
        <v>395</v>
      </c>
    </row>
    <row r="396" spans="1:8" x14ac:dyDescent="0.2">
      <c r="A396">
        <v>396</v>
      </c>
      <c r="H396">
        <v>396</v>
      </c>
    </row>
    <row r="397" spans="1:8" x14ac:dyDescent="0.2">
      <c r="A397">
        <v>397</v>
      </c>
      <c r="H397">
        <v>397</v>
      </c>
    </row>
    <row r="398" spans="1:8" x14ac:dyDescent="0.2">
      <c r="A398">
        <v>398</v>
      </c>
      <c r="H398">
        <v>398</v>
      </c>
    </row>
    <row r="399" spans="1:8" x14ac:dyDescent="0.2">
      <c r="A399">
        <v>399</v>
      </c>
      <c r="H399">
        <v>399</v>
      </c>
    </row>
    <row r="400" spans="1:8" x14ac:dyDescent="0.2">
      <c r="A400">
        <v>400</v>
      </c>
      <c r="H400">
        <v>400</v>
      </c>
    </row>
    <row r="401" spans="1:8" x14ac:dyDescent="0.2">
      <c r="A401">
        <v>401</v>
      </c>
      <c r="H401">
        <v>401</v>
      </c>
    </row>
    <row r="402" spans="1:8" x14ac:dyDescent="0.2">
      <c r="A402">
        <v>402</v>
      </c>
      <c r="H402">
        <v>402</v>
      </c>
    </row>
    <row r="403" spans="1:8" x14ac:dyDescent="0.2">
      <c r="A403">
        <v>403</v>
      </c>
      <c r="H403">
        <v>403</v>
      </c>
    </row>
    <row r="404" spans="1:8" x14ac:dyDescent="0.2">
      <c r="A404">
        <v>404</v>
      </c>
      <c r="H404">
        <v>404</v>
      </c>
    </row>
    <row r="405" spans="1:8" x14ac:dyDescent="0.2">
      <c r="A405">
        <v>405</v>
      </c>
      <c r="H405">
        <v>405</v>
      </c>
    </row>
    <row r="406" spans="1:8" x14ac:dyDescent="0.2">
      <c r="A406">
        <v>406</v>
      </c>
      <c r="H406">
        <v>406</v>
      </c>
    </row>
    <row r="407" spans="1:8" x14ac:dyDescent="0.2">
      <c r="A407">
        <v>407</v>
      </c>
      <c r="H407">
        <v>407</v>
      </c>
    </row>
    <row r="408" spans="1:8" x14ac:dyDescent="0.2">
      <c r="A408">
        <v>408</v>
      </c>
      <c r="H408">
        <v>408</v>
      </c>
    </row>
    <row r="409" spans="1:8" x14ac:dyDescent="0.2">
      <c r="A409">
        <v>409</v>
      </c>
      <c r="H409">
        <v>409</v>
      </c>
    </row>
    <row r="410" spans="1:8" x14ac:dyDescent="0.2">
      <c r="A410">
        <v>410</v>
      </c>
      <c r="H410">
        <v>410</v>
      </c>
    </row>
    <row r="411" spans="1:8" x14ac:dyDescent="0.2">
      <c r="A411">
        <v>411</v>
      </c>
      <c r="H411">
        <v>411</v>
      </c>
    </row>
    <row r="412" spans="1:8" x14ac:dyDescent="0.2">
      <c r="A412">
        <v>412</v>
      </c>
      <c r="H412">
        <v>412</v>
      </c>
    </row>
    <row r="413" spans="1:8" x14ac:dyDescent="0.2">
      <c r="A413">
        <v>413</v>
      </c>
      <c r="H413">
        <v>413</v>
      </c>
    </row>
    <row r="414" spans="1:8" x14ac:dyDescent="0.2">
      <c r="A414">
        <v>414</v>
      </c>
      <c r="H414">
        <v>414</v>
      </c>
    </row>
    <row r="415" spans="1:8" x14ac:dyDescent="0.2">
      <c r="A415">
        <v>415</v>
      </c>
      <c r="H415">
        <v>415</v>
      </c>
    </row>
    <row r="416" spans="1:8" x14ac:dyDescent="0.2">
      <c r="A416">
        <v>416</v>
      </c>
      <c r="H416">
        <v>416</v>
      </c>
    </row>
    <row r="417" spans="1:8" x14ac:dyDescent="0.2">
      <c r="A417">
        <v>417</v>
      </c>
      <c r="H417">
        <v>417</v>
      </c>
    </row>
    <row r="418" spans="1:8" x14ac:dyDescent="0.2">
      <c r="A418">
        <v>418</v>
      </c>
      <c r="H418">
        <v>418</v>
      </c>
    </row>
    <row r="419" spans="1:8" x14ac:dyDescent="0.2">
      <c r="A419">
        <v>419</v>
      </c>
      <c r="H419">
        <v>419</v>
      </c>
    </row>
    <row r="420" spans="1:8" x14ac:dyDescent="0.2">
      <c r="A420">
        <v>420</v>
      </c>
      <c r="H420">
        <v>420</v>
      </c>
    </row>
    <row r="421" spans="1:8" x14ac:dyDescent="0.2">
      <c r="A421">
        <v>421</v>
      </c>
      <c r="H421">
        <v>421</v>
      </c>
    </row>
    <row r="422" spans="1:8" x14ac:dyDescent="0.2">
      <c r="A422">
        <v>422</v>
      </c>
      <c r="H422">
        <v>422</v>
      </c>
    </row>
    <row r="423" spans="1:8" x14ac:dyDescent="0.2">
      <c r="A423">
        <v>423</v>
      </c>
      <c r="H423">
        <v>423</v>
      </c>
    </row>
    <row r="424" spans="1:8" x14ac:dyDescent="0.2">
      <c r="A424">
        <v>424</v>
      </c>
      <c r="H424">
        <v>424</v>
      </c>
    </row>
    <row r="425" spans="1:8" x14ac:dyDescent="0.2">
      <c r="A425">
        <v>425</v>
      </c>
      <c r="H425">
        <v>425</v>
      </c>
    </row>
    <row r="426" spans="1:8" x14ac:dyDescent="0.2">
      <c r="A426">
        <v>426</v>
      </c>
      <c r="H426">
        <v>426</v>
      </c>
    </row>
    <row r="427" spans="1:8" x14ac:dyDescent="0.2">
      <c r="A427">
        <v>427</v>
      </c>
      <c r="H427">
        <v>427</v>
      </c>
    </row>
    <row r="428" spans="1:8" x14ac:dyDescent="0.2">
      <c r="A428">
        <v>428</v>
      </c>
      <c r="H428">
        <v>428</v>
      </c>
    </row>
    <row r="429" spans="1:8" x14ac:dyDescent="0.2">
      <c r="A429">
        <v>429</v>
      </c>
      <c r="H429">
        <v>429</v>
      </c>
    </row>
    <row r="430" spans="1:8" x14ac:dyDescent="0.2">
      <c r="A430">
        <v>430</v>
      </c>
      <c r="H430">
        <v>430</v>
      </c>
    </row>
    <row r="431" spans="1:8" x14ac:dyDescent="0.2">
      <c r="A431">
        <v>431</v>
      </c>
      <c r="H431">
        <v>431</v>
      </c>
    </row>
    <row r="432" spans="1:8" x14ac:dyDescent="0.2">
      <c r="A432">
        <v>432</v>
      </c>
      <c r="H432">
        <v>432</v>
      </c>
    </row>
    <row r="433" spans="1:8" x14ac:dyDescent="0.2">
      <c r="A433">
        <v>433</v>
      </c>
      <c r="H433">
        <v>433</v>
      </c>
    </row>
    <row r="434" spans="1:8" x14ac:dyDescent="0.2">
      <c r="A434">
        <v>434</v>
      </c>
      <c r="H434">
        <v>434</v>
      </c>
    </row>
    <row r="435" spans="1:8" x14ac:dyDescent="0.2">
      <c r="A435">
        <v>435</v>
      </c>
      <c r="H435">
        <v>435</v>
      </c>
    </row>
    <row r="436" spans="1:8" x14ac:dyDescent="0.2">
      <c r="A436">
        <v>436</v>
      </c>
      <c r="H436">
        <v>436</v>
      </c>
    </row>
    <row r="437" spans="1:8" x14ac:dyDescent="0.2">
      <c r="A437">
        <v>437</v>
      </c>
      <c r="H437">
        <v>437</v>
      </c>
    </row>
    <row r="438" spans="1:8" x14ac:dyDescent="0.2">
      <c r="A438">
        <v>438</v>
      </c>
      <c r="H438">
        <v>438</v>
      </c>
    </row>
    <row r="439" spans="1:8" x14ac:dyDescent="0.2">
      <c r="A439">
        <v>439</v>
      </c>
      <c r="H439">
        <v>439</v>
      </c>
    </row>
    <row r="440" spans="1:8" x14ac:dyDescent="0.2">
      <c r="A440">
        <v>440</v>
      </c>
      <c r="H440">
        <v>440</v>
      </c>
    </row>
    <row r="441" spans="1:8" x14ac:dyDescent="0.2">
      <c r="A441">
        <v>441</v>
      </c>
      <c r="H441">
        <v>441</v>
      </c>
    </row>
    <row r="442" spans="1:8" x14ac:dyDescent="0.2">
      <c r="A442">
        <v>442</v>
      </c>
      <c r="H442">
        <v>442</v>
      </c>
    </row>
    <row r="443" spans="1:8" x14ac:dyDescent="0.2">
      <c r="A443">
        <v>443</v>
      </c>
      <c r="H443">
        <v>443</v>
      </c>
    </row>
    <row r="444" spans="1:8" x14ac:dyDescent="0.2">
      <c r="A444">
        <v>444</v>
      </c>
      <c r="H444">
        <v>444</v>
      </c>
    </row>
    <row r="445" spans="1:8" x14ac:dyDescent="0.2">
      <c r="A445">
        <v>445</v>
      </c>
      <c r="H445">
        <v>445</v>
      </c>
    </row>
    <row r="446" spans="1:8" x14ac:dyDescent="0.2">
      <c r="A446">
        <v>446</v>
      </c>
      <c r="H446">
        <v>446</v>
      </c>
    </row>
    <row r="447" spans="1:8" x14ac:dyDescent="0.2">
      <c r="A447">
        <v>447</v>
      </c>
      <c r="H447">
        <v>447</v>
      </c>
    </row>
    <row r="448" spans="1:8" x14ac:dyDescent="0.2">
      <c r="A448">
        <v>448</v>
      </c>
      <c r="H448">
        <v>448</v>
      </c>
    </row>
    <row r="449" spans="1:8" x14ac:dyDescent="0.2">
      <c r="A449">
        <v>449</v>
      </c>
      <c r="H449">
        <v>449</v>
      </c>
    </row>
    <row r="450" spans="1:8" x14ac:dyDescent="0.2">
      <c r="A450">
        <v>450</v>
      </c>
      <c r="H450">
        <v>450</v>
      </c>
    </row>
    <row r="451" spans="1:8" x14ac:dyDescent="0.2">
      <c r="A451">
        <v>451</v>
      </c>
      <c r="H451">
        <v>451</v>
      </c>
    </row>
    <row r="452" spans="1:8" x14ac:dyDescent="0.2">
      <c r="A452">
        <v>452</v>
      </c>
      <c r="H452">
        <v>452</v>
      </c>
    </row>
    <row r="453" spans="1:8" x14ac:dyDescent="0.2">
      <c r="A453">
        <v>453</v>
      </c>
      <c r="H453">
        <v>453</v>
      </c>
    </row>
    <row r="454" spans="1:8" x14ac:dyDescent="0.2">
      <c r="A454">
        <v>454</v>
      </c>
      <c r="H454">
        <v>454</v>
      </c>
    </row>
    <row r="455" spans="1:8" x14ac:dyDescent="0.2">
      <c r="A455">
        <v>455</v>
      </c>
      <c r="H455">
        <v>455</v>
      </c>
    </row>
    <row r="456" spans="1:8" x14ac:dyDescent="0.2">
      <c r="A456">
        <v>456</v>
      </c>
      <c r="H456">
        <v>456</v>
      </c>
    </row>
    <row r="457" spans="1:8" x14ac:dyDescent="0.2">
      <c r="A457">
        <v>457</v>
      </c>
      <c r="H457">
        <v>457</v>
      </c>
    </row>
    <row r="458" spans="1:8" x14ac:dyDescent="0.2">
      <c r="A458">
        <v>458</v>
      </c>
      <c r="H458">
        <v>458</v>
      </c>
    </row>
    <row r="459" spans="1:8" x14ac:dyDescent="0.2">
      <c r="A459">
        <v>459</v>
      </c>
      <c r="H459">
        <v>459</v>
      </c>
    </row>
    <row r="460" spans="1:8" x14ac:dyDescent="0.2">
      <c r="A460">
        <v>460</v>
      </c>
      <c r="H460">
        <v>460</v>
      </c>
    </row>
    <row r="461" spans="1:8" x14ac:dyDescent="0.2">
      <c r="A461">
        <v>461</v>
      </c>
      <c r="H461">
        <v>461</v>
      </c>
    </row>
    <row r="462" spans="1:8" x14ac:dyDescent="0.2">
      <c r="A462">
        <v>462</v>
      </c>
      <c r="H462">
        <v>462</v>
      </c>
    </row>
    <row r="463" spans="1:8" x14ac:dyDescent="0.2">
      <c r="A463">
        <v>463</v>
      </c>
      <c r="H463">
        <v>463</v>
      </c>
    </row>
    <row r="464" spans="1:8" x14ac:dyDescent="0.2">
      <c r="A464">
        <v>464</v>
      </c>
      <c r="H464">
        <v>464</v>
      </c>
    </row>
    <row r="465" spans="1:8" x14ac:dyDescent="0.2">
      <c r="A465">
        <v>465</v>
      </c>
      <c r="H465">
        <v>465</v>
      </c>
    </row>
    <row r="466" spans="1:8" x14ac:dyDescent="0.2">
      <c r="A466">
        <v>466</v>
      </c>
      <c r="H466">
        <v>466</v>
      </c>
    </row>
    <row r="467" spans="1:8" x14ac:dyDescent="0.2">
      <c r="A467">
        <v>467</v>
      </c>
      <c r="H467">
        <v>467</v>
      </c>
    </row>
    <row r="468" spans="1:8" x14ac:dyDescent="0.2">
      <c r="A468">
        <v>468</v>
      </c>
      <c r="H468">
        <v>468</v>
      </c>
    </row>
    <row r="469" spans="1:8" x14ac:dyDescent="0.2">
      <c r="A469">
        <v>469</v>
      </c>
      <c r="H469">
        <v>469</v>
      </c>
    </row>
    <row r="470" spans="1:8" x14ac:dyDescent="0.2">
      <c r="A470">
        <v>470</v>
      </c>
      <c r="H470">
        <v>470</v>
      </c>
    </row>
    <row r="471" spans="1:8" x14ac:dyDescent="0.2">
      <c r="A471">
        <v>471</v>
      </c>
      <c r="H471">
        <v>471</v>
      </c>
    </row>
    <row r="472" spans="1:8" x14ac:dyDescent="0.2">
      <c r="A472">
        <v>472</v>
      </c>
      <c r="H472">
        <v>472</v>
      </c>
    </row>
    <row r="473" spans="1:8" x14ac:dyDescent="0.2">
      <c r="A473">
        <v>473</v>
      </c>
      <c r="H473">
        <v>473</v>
      </c>
    </row>
    <row r="474" spans="1:8" x14ac:dyDescent="0.2">
      <c r="A474">
        <v>474</v>
      </c>
      <c r="H474">
        <v>474</v>
      </c>
    </row>
    <row r="475" spans="1:8" x14ac:dyDescent="0.2">
      <c r="A475">
        <v>475</v>
      </c>
      <c r="H475">
        <v>475</v>
      </c>
    </row>
    <row r="476" spans="1:8" x14ac:dyDescent="0.2">
      <c r="A476">
        <v>476</v>
      </c>
      <c r="H476">
        <v>476</v>
      </c>
    </row>
    <row r="477" spans="1:8" x14ac:dyDescent="0.2">
      <c r="A477">
        <v>477</v>
      </c>
      <c r="H477">
        <v>477</v>
      </c>
    </row>
    <row r="478" spans="1:8" x14ac:dyDescent="0.2">
      <c r="A478">
        <v>478</v>
      </c>
      <c r="H478">
        <v>478</v>
      </c>
    </row>
    <row r="479" spans="1:8" x14ac:dyDescent="0.2">
      <c r="A479">
        <v>479</v>
      </c>
      <c r="H479">
        <v>479</v>
      </c>
    </row>
    <row r="480" spans="1:8" x14ac:dyDescent="0.2">
      <c r="A480">
        <v>480</v>
      </c>
      <c r="H480">
        <v>480</v>
      </c>
    </row>
    <row r="481" spans="1:8" x14ac:dyDescent="0.2">
      <c r="A481">
        <v>481</v>
      </c>
      <c r="H481">
        <v>481</v>
      </c>
    </row>
    <row r="482" spans="1:8" x14ac:dyDescent="0.2">
      <c r="A482">
        <v>482</v>
      </c>
      <c r="H482">
        <v>482</v>
      </c>
    </row>
    <row r="483" spans="1:8" x14ac:dyDescent="0.2">
      <c r="A483">
        <v>483</v>
      </c>
      <c r="H483">
        <v>483</v>
      </c>
    </row>
    <row r="484" spans="1:8" x14ac:dyDescent="0.2">
      <c r="A484">
        <v>484</v>
      </c>
      <c r="H484">
        <v>484</v>
      </c>
    </row>
    <row r="485" spans="1:8" x14ac:dyDescent="0.2">
      <c r="A485">
        <v>485</v>
      </c>
      <c r="H485">
        <v>485</v>
      </c>
    </row>
    <row r="486" spans="1:8" x14ac:dyDescent="0.2">
      <c r="A486">
        <v>486</v>
      </c>
      <c r="H486">
        <v>486</v>
      </c>
    </row>
    <row r="487" spans="1:8" x14ac:dyDescent="0.2">
      <c r="A487">
        <v>487</v>
      </c>
      <c r="H487">
        <v>487</v>
      </c>
    </row>
    <row r="488" spans="1:8" x14ac:dyDescent="0.2">
      <c r="A488">
        <v>488</v>
      </c>
      <c r="H488">
        <v>488</v>
      </c>
    </row>
    <row r="489" spans="1:8" x14ac:dyDescent="0.2">
      <c r="A489">
        <v>489</v>
      </c>
      <c r="H489">
        <v>489</v>
      </c>
    </row>
    <row r="490" spans="1:8" x14ac:dyDescent="0.2">
      <c r="A490">
        <v>490</v>
      </c>
      <c r="H490">
        <v>490</v>
      </c>
    </row>
    <row r="491" spans="1:8" x14ac:dyDescent="0.2">
      <c r="A491">
        <v>491</v>
      </c>
      <c r="H491">
        <v>491</v>
      </c>
    </row>
    <row r="492" spans="1:8" x14ac:dyDescent="0.2">
      <c r="A492">
        <v>492</v>
      </c>
      <c r="H492">
        <v>492</v>
      </c>
    </row>
    <row r="493" spans="1:8" x14ac:dyDescent="0.2">
      <c r="A493">
        <v>493</v>
      </c>
      <c r="H493">
        <v>493</v>
      </c>
    </row>
    <row r="494" spans="1:8" x14ac:dyDescent="0.2">
      <c r="A494">
        <v>494</v>
      </c>
      <c r="H494">
        <v>494</v>
      </c>
    </row>
    <row r="495" spans="1:8" x14ac:dyDescent="0.2">
      <c r="A495">
        <v>495</v>
      </c>
      <c r="H495">
        <v>495</v>
      </c>
    </row>
    <row r="496" spans="1:8" x14ac:dyDescent="0.2">
      <c r="A496">
        <v>496</v>
      </c>
      <c r="H496">
        <v>496</v>
      </c>
    </row>
    <row r="497" spans="1:8" x14ac:dyDescent="0.2">
      <c r="A497">
        <v>497</v>
      </c>
      <c r="H497">
        <v>497</v>
      </c>
    </row>
    <row r="498" spans="1:8" x14ac:dyDescent="0.2">
      <c r="A498">
        <v>498</v>
      </c>
      <c r="H498">
        <v>498</v>
      </c>
    </row>
    <row r="499" spans="1:8" x14ac:dyDescent="0.2">
      <c r="A499">
        <v>499</v>
      </c>
      <c r="H499">
        <v>499</v>
      </c>
    </row>
    <row r="500" spans="1:8" x14ac:dyDescent="0.2">
      <c r="A500">
        <v>500</v>
      </c>
      <c r="H500">
        <v>500</v>
      </c>
    </row>
    <row r="501" spans="1:8" x14ac:dyDescent="0.2">
      <c r="A501">
        <v>501</v>
      </c>
      <c r="H501">
        <v>501</v>
      </c>
    </row>
    <row r="502" spans="1:8" x14ac:dyDescent="0.2">
      <c r="A502">
        <v>502</v>
      </c>
      <c r="H502">
        <v>502</v>
      </c>
    </row>
    <row r="503" spans="1:8" x14ac:dyDescent="0.2">
      <c r="A503">
        <v>503</v>
      </c>
      <c r="H503">
        <v>503</v>
      </c>
    </row>
    <row r="504" spans="1:8" x14ac:dyDescent="0.2">
      <c r="A504">
        <v>504</v>
      </c>
      <c r="H504">
        <v>504</v>
      </c>
    </row>
    <row r="505" spans="1:8" x14ac:dyDescent="0.2">
      <c r="A505">
        <v>505</v>
      </c>
      <c r="H505">
        <v>505</v>
      </c>
    </row>
    <row r="506" spans="1:8" x14ac:dyDescent="0.2">
      <c r="A506">
        <v>506</v>
      </c>
      <c r="H506">
        <v>506</v>
      </c>
    </row>
    <row r="507" spans="1:8" x14ac:dyDescent="0.2">
      <c r="A507">
        <v>507</v>
      </c>
      <c r="H507">
        <v>507</v>
      </c>
    </row>
    <row r="508" spans="1:8" x14ac:dyDescent="0.2">
      <c r="A508">
        <v>508</v>
      </c>
      <c r="H508">
        <v>508</v>
      </c>
    </row>
    <row r="509" spans="1:8" x14ac:dyDescent="0.2">
      <c r="A509">
        <v>509</v>
      </c>
      <c r="H509">
        <v>509</v>
      </c>
    </row>
    <row r="510" spans="1:8" x14ac:dyDescent="0.2">
      <c r="A510">
        <v>510</v>
      </c>
      <c r="H510">
        <v>510</v>
      </c>
    </row>
    <row r="511" spans="1:8" x14ac:dyDescent="0.2">
      <c r="A511">
        <v>511</v>
      </c>
      <c r="H511">
        <v>511</v>
      </c>
    </row>
    <row r="512" spans="1:8" x14ac:dyDescent="0.2">
      <c r="A512">
        <v>512</v>
      </c>
      <c r="H512">
        <v>512</v>
      </c>
    </row>
    <row r="513" spans="1:8" x14ac:dyDescent="0.2">
      <c r="A513">
        <v>513</v>
      </c>
      <c r="H513">
        <v>513</v>
      </c>
    </row>
    <row r="514" spans="1:8" x14ac:dyDescent="0.2">
      <c r="A514">
        <v>514</v>
      </c>
      <c r="H514">
        <v>514</v>
      </c>
    </row>
    <row r="515" spans="1:8" x14ac:dyDescent="0.2">
      <c r="A515">
        <v>515</v>
      </c>
      <c r="H515">
        <v>515</v>
      </c>
    </row>
    <row r="516" spans="1:8" x14ac:dyDescent="0.2">
      <c r="A516">
        <v>516</v>
      </c>
      <c r="H516">
        <v>516</v>
      </c>
    </row>
    <row r="517" spans="1:8" x14ac:dyDescent="0.2">
      <c r="A517">
        <v>517</v>
      </c>
      <c r="H517">
        <v>517</v>
      </c>
    </row>
    <row r="518" spans="1:8" x14ac:dyDescent="0.2">
      <c r="A518">
        <v>518</v>
      </c>
      <c r="H518">
        <v>518</v>
      </c>
    </row>
    <row r="519" spans="1:8" x14ac:dyDescent="0.2">
      <c r="A519">
        <v>519</v>
      </c>
      <c r="H519">
        <v>519</v>
      </c>
    </row>
    <row r="520" spans="1:8" x14ac:dyDescent="0.2">
      <c r="A520">
        <v>520</v>
      </c>
      <c r="H520">
        <v>520</v>
      </c>
    </row>
    <row r="521" spans="1:8" x14ac:dyDescent="0.2">
      <c r="A521">
        <v>521</v>
      </c>
      <c r="H521">
        <v>521</v>
      </c>
    </row>
    <row r="522" spans="1:8" x14ac:dyDescent="0.2">
      <c r="A522">
        <v>522</v>
      </c>
      <c r="H522">
        <v>522</v>
      </c>
    </row>
    <row r="523" spans="1:8" x14ac:dyDescent="0.2">
      <c r="A523">
        <v>523</v>
      </c>
      <c r="H523">
        <v>523</v>
      </c>
    </row>
    <row r="524" spans="1:8" x14ac:dyDescent="0.2">
      <c r="A524">
        <v>524</v>
      </c>
      <c r="H524">
        <v>524</v>
      </c>
    </row>
    <row r="525" spans="1:8" x14ac:dyDescent="0.2">
      <c r="A525">
        <v>525</v>
      </c>
      <c r="H525">
        <v>525</v>
      </c>
    </row>
    <row r="526" spans="1:8" x14ac:dyDescent="0.2">
      <c r="A526">
        <v>526</v>
      </c>
      <c r="H526">
        <v>526</v>
      </c>
    </row>
    <row r="527" spans="1:8" x14ac:dyDescent="0.2">
      <c r="A527">
        <v>527</v>
      </c>
      <c r="H527">
        <v>527</v>
      </c>
    </row>
    <row r="528" spans="1:8" x14ac:dyDescent="0.2">
      <c r="A528">
        <v>528</v>
      </c>
      <c r="H528">
        <v>528</v>
      </c>
    </row>
    <row r="529" spans="1:8" x14ac:dyDescent="0.2">
      <c r="A529">
        <v>529</v>
      </c>
      <c r="H529">
        <v>529</v>
      </c>
    </row>
    <row r="530" spans="1:8" x14ac:dyDescent="0.2">
      <c r="A530">
        <v>530</v>
      </c>
      <c r="H530">
        <v>530</v>
      </c>
    </row>
    <row r="531" spans="1:8" x14ac:dyDescent="0.2">
      <c r="A531">
        <v>531</v>
      </c>
      <c r="H531">
        <v>531</v>
      </c>
    </row>
    <row r="532" spans="1:8" x14ac:dyDescent="0.2">
      <c r="A532">
        <v>532</v>
      </c>
      <c r="H532">
        <v>532</v>
      </c>
    </row>
    <row r="533" spans="1:8" x14ac:dyDescent="0.2">
      <c r="A533">
        <v>533</v>
      </c>
      <c r="H533">
        <v>533</v>
      </c>
    </row>
    <row r="534" spans="1:8" x14ac:dyDescent="0.2">
      <c r="A534">
        <v>534</v>
      </c>
      <c r="H534">
        <v>534</v>
      </c>
    </row>
    <row r="535" spans="1:8" x14ac:dyDescent="0.2">
      <c r="A535">
        <v>535</v>
      </c>
      <c r="H535">
        <v>535</v>
      </c>
    </row>
    <row r="536" spans="1:8" x14ac:dyDescent="0.2">
      <c r="A536">
        <v>536</v>
      </c>
      <c r="H536">
        <v>536</v>
      </c>
    </row>
    <row r="537" spans="1:8" x14ac:dyDescent="0.2">
      <c r="A537">
        <v>537</v>
      </c>
      <c r="H537">
        <v>537</v>
      </c>
    </row>
    <row r="538" spans="1:8" x14ac:dyDescent="0.2">
      <c r="A538">
        <v>538</v>
      </c>
      <c r="H538">
        <v>538</v>
      </c>
    </row>
    <row r="539" spans="1:8" x14ac:dyDescent="0.2">
      <c r="A539">
        <v>539</v>
      </c>
      <c r="H539">
        <v>539</v>
      </c>
    </row>
    <row r="540" spans="1:8" x14ac:dyDescent="0.2">
      <c r="A540">
        <v>540</v>
      </c>
      <c r="H540">
        <v>540</v>
      </c>
    </row>
    <row r="541" spans="1:8" x14ac:dyDescent="0.2">
      <c r="A541">
        <v>541</v>
      </c>
      <c r="H541">
        <v>541</v>
      </c>
    </row>
    <row r="542" spans="1:8" x14ac:dyDescent="0.2">
      <c r="A542">
        <v>542</v>
      </c>
      <c r="H542">
        <v>542</v>
      </c>
    </row>
    <row r="543" spans="1:8" x14ac:dyDescent="0.2">
      <c r="A543">
        <v>543</v>
      </c>
      <c r="H543">
        <v>543</v>
      </c>
    </row>
    <row r="544" spans="1:8" x14ac:dyDescent="0.2">
      <c r="A544">
        <v>544</v>
      </c>
      <c r="H544">
        <v>544</v>
      </c>
    </row>
    <row r="545" spans="1:8" x14ac:dyDescent="0.2">
      <c r="A545">
        <v>545</v>
      </c>
      <c r="H545">
        <v>545</v>
      </c>
    </row>
    <row r="546" spans="1:8" x14ac:dyDescent="0.2">
      <c r="A546">
        <v>546</v>
      </c>
      <c r="H546">
        <v>546</v>
      </c>
    </row>
    <row r="547" spans="1:8" x14ac:dyDescent="0.2">
      <c r="A547">
        <v>547</v>
      </c>
      <c r="H547">
        <v>547</v>
      </c>
    </row>
    <row r="548" spans="1:8" x14ac:dyDescent="0.2">
      <c r="A548">
        <v>548</v>
      </c>
      <c r="H548">
        <v>548</v>
      </c>
    </row>
    <row r="549" spans="1:8" x14ac:dyDescent="0.2">
      <c r="A549">
        <v>549</v>
      </c>
      <c r="H549">
        <v>549</v>
      </c>
    </row>
    <row r="550" spans="1:8" x14ac:dyDescent="0.2">
      <c r="A550">
        <v>550</v>
      </c>
      <c r="H550">
        <v>550</v>
      </c>
    </row>
    <row r="551" spans="1:8" x14ac:dyDescent="0.2">
      <c r="A551">
        <v>551</v>
      </c>
      <c r="H551">
        <v>551</v>
      </c>
    </row>
    <row r="552" spans="1:8" x14ac:dyDescent="0.2">
      <c r="A552">
        <v>552</v>
      </c>
      <c r="H552">
        <v>552</v>
      </c>
    </row>
    <row r="553" spans="1:8" x14ac:dyDescent="0.2">
      <c r="A553">
        <v>553</v>
      </c>
      <c r="H553">
        <v>553</v>
      </c>
    </row>
    <row r="554" spans="1:8" x14ac:dyDescent="0.2">
      <c r="A554">
        <v>554</v>
      </c>
      <c r="H554">
        <v>554</v>
      </c>
    </row>
    <row r="555" spans="1:8" x14ac:dyDescent="0.2">
      <c r="A555">
        <v>555</v>
      </c>
      <c r="H555">
        <v>555</v>
      </c>
    </row>
    <row r="556" spans="1:8" x14ac:dyDescent="0.2">
      <c r="A556">
        <v>556</v>
      </c>
      <c r="H556">
        <v>556</v>
      </c>
    </row>
    <row r="557" spans="1:8" x14ac:dyDescent="0.2">
      <c r="A557">
        <v>557</v>
      </c>
      <c r="H557">
        <v>557</v>
      </c>
    </row>
    <row r="558" spans="1:8" x14ac:dyDescent="0.2">
      <c r="A558">
        <v>558</v>
      </c>
      <c r="H558">
        <v>558</v>
      </c>
    </row>
    <row r="559" spans="1:8" x14ac:dyDescent="0.2">
      <c r="A559">
        <v>559</v>
      </c>
      <c r="H559">
        <v>559</v>
      </c>
    </row>
    <row r="560" spans="1:8" x14ac:dyDescent="0.2">
      <c r="A560">
        <v>560</v>
      </c>
      <c r="H560">
        <v>560</v>
      </c>
    </row>
    <row r="561" spans="1:8" x14ac:dyDescent="0.2">
      <c r="A561">
        <v>561</v>
      </c>
      <c r="H561">
        <v>561</v>
      </c>
    </row>
    <row r="562" spans="1:8" x14ac:dyDescent="0.2">
      <c r="A562">
        <v>562</v>
      </c>
      <c r="H562">
        <v>562</v>
      </c>
    </row>
    <row r="563" spans="1:8" x14ac:dyDescent="0.2">
      <c r="A563">
        <v>563</v>
      </c>
      <c r="H563">
        <v>563</v>
      </c>
    </row>
    <row r="564" spans="1:8" x14ac:dyDescent="0.2">
      <c r="A564">
        <v>564</v>
      </c>
      <c r="H564">
        <v>564</v>
      </c>
    </row>
    <row r="565" spans="1:8" x14ac:dyDescent="0.2">
      <c r="A565">
        <v>565</v>
      </c>
      <c r="H565">
        <v>565</v>
      </c>
    </row>
    <row r="566" spans="1:8" x14ac:dyDescent="0.2">
      <c r="A566">
        <v>566</v>
      </c>
      <c r="H566">
        <v>566</v>
      </c>
    </row>
    <row r="567" spans="1:8" x14ac:dyDescent="0.2">
      <c r="A567">
        <v>567</v>
      </c>
      <c r="H567">
        <v>567</v>
      </c>
    </row>
    <row r="568" spans="1:8" x14ac:dyDescent="0.2">
      <c r="A568">
        <v>568</v>
      </c>
      <c r="H568">
        <v>568</v>
      </c>
    </row>
    <row r="569" spans="1:8" x14ac:dyDescent="0.2">
      <c r="A569">
        <v>569</v>
      </c>
      <c r="H569">
        <v>569</v>
      </c>
    </row>
    <row r="570" spans="1:8" x14ac:dyDescent="0.2">
      <c r="A570">
        <v>570</v>
      </c>
      <c r="H570">
        <v>570</v>
      </c>
    </row>
    <row r="571" spans="1:8" x14ac:dyDescent="0.2">
      <c r="A571">
        <v>571</v>
      </c>
      <c r="H571">
        <v>571</v>
      </c>
    </row>
    <row r="572" spans="1:8" x14ac:dyDescent="0.2">
      <c r="A572">
        <v>572</v>
      </c>
      <c r="H572">
        <v>572</v>
      </c>
    </row>
    <row r="573" spans="1:8" x14ac:dyDescent="0.2">
      <c r="A573">
        <v>573</v>
      </c>
      <c r="H573">
        <v>573</v>
      </c>
    </row>
    <row r="574" spans="1:8" x14ac:dyDescent="0.2">
      <c r="A574">
        <v>574</v>
      </c>
      <c r="H574">
        <v>574</v>
      </c>
    </row>
    <row r="575" spans="1:8" x14ac:dyDescent="0.2">
      <c r="A575">
        <v>575</v>
      </c>
      <c r="H575">
        <v>575</v>
      </c>
    </row>
    <row r="576" spans="1:8" x14ac:dyDescent="0.2">
      <c r="A576">
        <v>576</v>
      </c>
      <c r="H576">
        <v>576</v>
      </c>
    </row>
    <row r="577" spans="1:8" x14ac:dyDescent="0.2">
      <c r="A577">
        <v>577</v>
      </c>
      <c r="H577">
        <v>577</v>
      </c>
    </row>
    <row r="578" spans="1:8" x14ac:dyDescent="0.2">
      <c r="A578">
        <v>578</v>
      </c>
      <c r="H578">
        <v>578</v>
      </c>
    </row>
    <row r="579" spans="1:8" x14ac:dyDescent="0.2">
      <c r="A579">
        <v>579</v>
      </c>
      <c r="H579">
        <v>579</v>
      </c>
    </row>
    <row r="580" spans="1:8" x14ac:dyDescent="0.2">
      <c r="A580">
        <v>580</v>
      </c>
      <c r="H580">
        <v>580</v>
      </c>
    </row>
    <row r="581" spans="1:8" x14ac:dyDescent="0.2">
      <c r="A581">
        <v>581</v>
      </c>
      <c r="H581">
        <v>581</v>
      </c>
    </row>
    <row r="582" spans="1:8" x14ac:dyDescent="0.2">
      <c r="A582">
        <v>582</v>
      </c>
      <c r="H582">
        <v>582</v>
      </c>
    </row>
    <row r="583" spans="1:8" x14ac:dyDescent="0.2">
      <c r="A583">
        <v>583</v>
      </c>
      <c r="H583">
        <v>583</v>
      </c>
    </row>
    <row r="584" spans="1:8" x14ac:dyDescent="0.2">
      <c r="A584">
        <v>584</v>
      </c>
      <c r="H584">
        <v>584</v>
      </c>
    </row>
    <row r="585" spans="1:8" x14ac:dyDescent="0.2">
      <c r="A585">
        <v>585</v>
      </c>
      <c r="H585">
        <v>585</v>
      </c>
    </row>
    <row r="586" spans="1:8" x14ac:dyDescent="0.2">
      <c r="A586">
        <v>586</v>
      </c>
      <c r="H586">
        <v>586</v>
      </c>
    </row>
    <row r="587" spans="1:8" x14ac:dyDescent="0.2">
      <c r="A587">
        <v>587</v>
      </c>
      <c r="H587">
        <v>587</v>
      </c>
    </row>
    <row r="588" spans="1:8" x14ac:dyDescent="0.2">
      <c r="A588">
        <v>588</v>
      </c>
      <c r="H588">
        <v>588</v>
      </c>
    </row>
    <row r="589" spans="1:8" x14ac:dyDescent="0.2">
      <c r="A589">
        <v>589</v>
      </c>
      <c r="H589">
        <v>589</v>
      </c>
    </row>
    <row r="590" spans="1:8" x14ac:dyDescent="0.2">
      <c r="A590">
        <v>590</v>
      </c>
      <c r="H590">
        <v>590</v>
      </c>
    </row>
    <row r="591" spans="1:8" x14ac:dyDescent="0.2">
      <c r="A591">
        <v>591</v>
      </c>
      <c r="H591">
        <v>591</v>
      </c>
    </row>
    <row r="592" spans="1:8" x14ac:dyDescent="0.2">
      <c r="A592">
        <v>592</v>
      </c>
      <c r="H592">
        <v>592</v>
      </c>
    </row>
    <row r="593" spans="1:8" x14ac:dyDescent="0.2">
      <c r="A593">
        <v>593</v>
      </c>
      <c r="H593">
        <v>593</v>
      </c>
    </row>
    <row r="594" spans="1:8" x14ac:dyDescent="0.2">
      <c r="A594">
        <v>594</v>
      </c>
      <c r="H594">
        <v>594</v>
      </c>
    </row>
    <row r="595" spans="1:8" x14ac:dyDescent="0.2">
      <c r="A595">
        <v>595</v>
      </c>
      <c r="H595">
        <v>595</v>
      </c>
    </row>
    <row r="596" spans="1:8" x14ac:dyDescent="0.2">
      <c r="A596">
        <v>596</v>
      </c>
      <c r="H596">
        <v>596</v>
      </c>
    </row>
    <row r="597" spans="1:8" x14ac:dyDescent="0.2">
      <c r="A597">
        <v>597</v>
      </c>
      <c r="H597">
        <v>597</v>
      </c>
    </row>
    <row r="598" spans="1:8" x14ac:dyDescent="0.2">
      <c r="A598">
        <v>598</v>
      </c>
      <c r="H598">
        <v>598</v>
      </c>
    </row>
    <row r="599" spans="1:8" x14ac:dyDescent="0.2">
      <c r="A599">
        <v>599</v>
      </c>
      <c r="H599">
        <v>599</v>
      </c>
    </row>
    <row r="600" spans="1:8" x14ac:dyDescent="0.2">
      <c r="A600">
        <v>600</v>
      </c>
      <c r="H600">
        <v>600</v>
      </c>
    </row>
    <row r="601" spans="1:8" x14ac:dyDescent="0.2">
      <c r="A601">
        <v>601</v>
      </c>
      <c r="H601">
        <v>601</v>
      </c>
    </row>
    <row r="602" spans="1:8" x14ac:dyDescent="0.2">
      <c r="A602">
        <v>602</v>
      </c>
      <c r="H602">
        <v>602</v>
      </c>
    </row>
    <row r="603" spans="1:8" x14ac:dyDescent="0.2">
      <c r="A603">
        <v>603</v>
      </c>
      <c r="H603">
        <v>603</v>
      </c>
    </row>
    <row r="604" spans="1:8" x14ac:dyDescent="0.2">
      <c r="A604">
        <v>604</v>
      </c>
      <c r="H604">
        <v>604</v>
      </c>
    </row>
    <row r="605" spans="1:8" x14ac:dyDescent="0.2">
      <c r="A605">
        <v>605</v>
      </c>
      <c r="H605">
        <v>605</v>
      </c>
    </row>
    <row r="606" spans="1:8" x14ac:dyDescent="0.2">
      <c r="A606">
        <v>606</v>
      </c>
      <c r="H606">
        <v>606</v>
      </c>
    </row>
    <row r="607" spans="1:8" x14ac:dyDescent="0.2">
      <c r="A607">
        <v>607</v>
      </c>
      <c r="H607">
        <v>607</v>
      </c>
    </row>
    <row r="608" spans="1:8" x14ac:dyDescent="0.2">
      <c r="A608">
        <v>608</v>
      </c>
      <c r="H608">
        <v>608</v>
      </c>
    </row>
    <row r="609" spans="1:8" x14ac:dyDescent="0.2">
      <c r="A609">
        <v>609</v>
      </c>
      <c r="H609">
        <v>609</v>
      </c>
    </row>
    <row r="610" spans="1:8" x14ac:dyDescent="0.2">
      <c r="A610">
        <v>610</v>
      </c>
      <c r="H610">
        <v>610</v>
      </c>
    </row>
    <row r="611" spans="1:8" x14ac:dyDescent="0.2">
      <c r="A611">
        <v>611</v>
      </c>
      <c r="H611">
        <v>611</v>
      </c>
    </row>
    <row r="612" spans="1:8" x14ac:dyDescent="0.2">
      <c r="A612">
        <v>612</v>
      </c>
      <c r="H612">
        <v>612</v>
      </c>
    </row>
    <row r="613" spans="1:8" x14ac:dyDescent="0.2">
      <c r="A613">
        <v>613</v>
      </c>
      <c r="H613">
        <v>613</v>
      </c>
    </row>
    <row r="614" spans="1:8" x14ac:dyDescent="0.2">
      <c r="A614">
        <v>614</v>
      </c>
      <c r="H614">
        <v>614</v>
      </c>
    </row>
    <row r="615" spans="1:8" x14ac:dyDescent="0.2">
      <c r="A615">
        <v>615</v>
      </c>
      <c r="H615">
        <v>615</v>
      </c>
    </row>
    <row r="616" spans="1:8" x14ac:dyDescent="0.2">
      <c r="A616">
        <v>616</v>
      </c>
      <c r="H616">
        <v>616</v>
      </c>
    </row>
    <row r="617" spans="1:8" x14ac:dyDescent="0.2">
      <c r="A617">
        <v>617</v>
      </c>
      <c r="H617">
        <v>617</v>
      </c>
    </row>
    <row r="618" spans="1:8" x14ac:dyDescent="0.2">
      <c r="A618">
        <v>618</v>
      </c>
      <c r="H618">
        <v>618</v>
      </c>
    </row>
    <row r="619" spans="1:8" x14ac:dyDescent="0.2">
      <c r="A619">
        <v>619</v>
      </c>
      <c r="H619">
        <v>619</v>
      </c>
    </row>
    <row r="620" spans="1:8" x14ac:dyDescent="0.2">
      <c r="A620">
        <v>620</v>
      </c>
      <c r="H620">
        <v>620</v>
      </c>
    </row>
    <row r="621" spans="1:8" x14ac:dyDescent="0.2">
      <c r="A621">
        <v>621</v>
      </c>
      <c r="H621">
        <v>621</v>
      </c>
    </row>
    <row r="622" spans="1:8" x14ac:dyDescent="0.2">
      <c r="A622">
        <v>622</v>
      </c>
      <c r="H622">
        <v>622</v>
      </c>
    </row>
    <row r="623" spans="1:8" x14ac:dyDescent="0.2">
      <c r="A623">
        <v>623</v>
      </c>
      <c r="H623">
        <v>623</v>
      </c>
    </row>
    <row r="624" spans="1:8" x14ac:dyDescent="0.2">
      <c r="A624">
        <v>624</v>
      </c>
      <c r="H624">
        <v>624</v>
      </c>
    </row>
    <row r="625" spans="1:8" x14ac:dyDescent="0.2">
      <c r="A625">
        <v>625</v>
      </c>
      <c r="H625">
        <v>625</v>
      </c>
    </row>
    <row r="626" spans="1:8" x14ac:dyDescent="0.2">
      <c r="A626">
        <v>626</v>
      </c>
      <c r="H626">
        <v>626</v>
      </c>
    </row>
    <row r="627" spans="1:8" x14ac:dyDescent="0.2">
      <c r="A627">
        <v>627</v>
      </c>
      <c r="H627">
        <v>627</v>
      </c>
    </row>
    <row r="628" spans="1:8" x14ac:dyDescent="0.2">
      <c r="A628">
        <v>628</v>
      </c>
      <c r="H628">
        <v>628</v>
      </c>
    </row>
    <row r="629" spans="1:8" x14ac:dyDescent="0.2">
      <c r="A629">
        <v>629</v>
      </c>
      <c r="H629">
        <v>629</v>
      </c>
    </row>
    <row r="630" spans="1:8" x14ac:dyDescent="0.2">
      <c r="A630">
        <v>630</v>
      </c>
      <c r="H630">
        <v>630</v>
      </c>
    </row>
    <row r="631" spans="1:8" x14ac:dyDescent="0.2">
      <c r="A631">
        <v>631</v>
      </c>
      <c r="H631">
        <v>631</v>
      </c>
    </row>
    <row r="632" spans="1:8" x14ac:dyDescent="0.2">
      <c r="A632">
        <v>632</v>
      </c>
      <c r="H632">
        <v>632</v>
      </c>
    </row>
    <row r="633" spans="1:8" x14ac:dyDescent="0.2">
      <c r="A633">
        <v>633</v>
      </c>
      <c r="H633">
        <v>633</v>
      </c>
    </row>
    <row r="634" spans="1:8" x14ac:dyDescent="0.2">
      <c r="A634">
        <v>634</v>
      </c>
      <c r="H634">
        <v>634</v>
      </c>
    </row>
    <row r="635" spans="1:8" x14ac:dyDescent="0.2">
      <c r="A635">
        <v>635</v>
      </c>
      <c r="H635">
        <v>635</v>
      </c>
    </row>
    <row r="636" spans="1:8" x14ac:dyDescent="0.2">
      <c r="A636">
        <v>636</v>
      </c>
      <c r="H636">
        <v>636</v>
      </c>
    </row>
    <row r="637" spans="1:8" x14ac:dyDescent="0.2">
      <c r="A637">
        <v>637</v>
      </c>
      <c r="H637">
        <v>637</v>
      </c>
    </row>
    <row r="638" spans="1:8" x14ac:dyDescent="0.2">
      <c r="A638">
        <v>638</v>
      </c>
      <c r="H638">
        <v>638</v>
      </c>
    </row>
    <row r="639" spans="1:8" x14ac:dyDescent="0.2">
      <c r="A639">
        <v>639</v>
      </c>
      <c r="H639">
        <v>639</v>
      </c>
    </row>
    <row r="640" spans="1:8" x14ac:dyDescent="0.2">
      <c r="A640">
        <v>640</v>
      </c>
      <c r="H640">
        <v>640</v>
      </c>
    </row>
    <row r="641" spans="1:8" x14ac:dyDescent="0.2">
      <c r="A641">
        <v>641</v>
      </c>
      <c r="H641">
        <v>641</v>
      </c>
    </row>
    <row r="642" spans="1:8" x14ac:dyDescent="0.2">
      <c r="A642">
        <v>642</v>
      </c>
      <c r="H642">
        <v>642</v>
      </c>
    </row>
    <row r="643" spans="1:8" x14ac:dyDescent="0.2">
      <c r="A643">
        <v>643</v>
      </c>
      <c r="H643">
        <v>643</v>
      </c>
    </row>
    <row r="644" spans="1:8" x14ac:dyDescent="0.2">
      <c r="A644">
        <v>644</v>
      </c>
      <c r="H644">
        <v>644</v>
      </c>
    </row>
    <row r="645" spans="1:8" x14ac:dyDescent="0.2">
      <c r="A645">
        <v>645</v>
      </c>
      <c r="H645">
        <v>645</v>
      </c>
    </row>
    <row r="646" spans="1:8" x14ac:dyDescent="0.2">
      <c r="A646">
        <v>646</v>
      </c>
      <c r="H646">
        <v>646</v>
      </c>
    </row>
    <row r="647" spans="1:8" x14ac:dyDescent="0.2">
      <c r="A647">
        <v>647</v>
      </c>
      <c r="H647">
        <v>647</v>
      </c>
    </row>
    <row r="648" spans="1:8" x14ac:dyDescent="0.2">
      <c r="A648">
        <v>648</v>
      </c>
      <c r="H648">
        <v>648</v>
      </c>
    </row>
    <row r="649" spans="1:8" x14ac:dyDescent="0.2">
      <c r="A649">
        <v>649</v>
      </c>
      <c r="H649">
        <v>649</v>
      </c>
    </row>
    <row r="650" spans="1:8" x14ac:dyDescent="0.2">
      <c r="A650">
        <v>650</v>
      </c>
      <c r="H650">
        <v>650</v>
      </c>
    </row>
    <row r="651" spans="1:8" x14ac:dyDescent="0.2">
      <c r="A651">
        <v>651</v>
      </c>
      <c r="H651">
        <v>651</v>
      </c>
    </row>
    <row r="652" spans="1:8" x14ac:dyDescent="0.2">
      <c r="A652">
        <v>652</v>
      </c>
      <c r="H652">
        <v>652</v>
      </c>
    </row>
    <row r="653" spans="1:8" x14ac:dyDescent="0.2">
      <c r="A653">
        <v>653</v>
      </c>
      <c r="H653">
        <v>653</v>
      </c>
    </row>
    <row r="654" spans="1:8" x14ac:dyDescent="0.2">
      <c r="A654">
        <v>654</v>
      </c>
      <c r="H654">
        <v>654</v>
      </c>
    </row>
    <row r="655" spans="1:8" x14ac:dyDescent="0.2">
      <c r="A655">
        <v>655</v>
      </c>
      <c r="H655">
        <v>655</v>
      </c>
    </row>
    <row r="656" spans="1:8" x14ac:dyDescent="0.2">
      <c r="A656">
        <v>656</v>
      </c>
      <c r="H656">
        <v>656</v>
      </c>
    </row>
    <row r="657" spans="1:8" x14ac:dyDescent="0.2">
      <c r="A657">
        <v>657</v>
      </c>
      <c r="H657">
        <v>657</v>
      </c>
    </row>
    <row r="658" spans="1:8" x14ac:dyDescent="0.2">
      <c r="A658">
        <v>658</v>
      </c>
      <c r="H658">
        <v>658</v>
      </c>
    </row>
    <row r="659" spans="1:8" x14ac:dyDescent="0.2">
      <c r="A659">
        <v>659</v>
      </c>
      <c r="H659">
        <v>659</v>
      </c>
    </row>
    <row r="660" spans="1:8" x14ac:dyDescent="0.2">
      <c r="A660">
        <v>660</v>
      </c>
      <c r="H660">
        <v>660</v>
      </c>
    </row>
    <row r="661" spans="1:8" x14ac:dyDescent="0.2">
      <c r="A661">
        <v>661</v>
      </c>
      <c r="H661">
        <v>661</v>
      </c>
    </row>
    <row r="662" spans="1:8" x14ac:dyDescent="0.2">
      <c r="A662">
        <v>662</v>
      </c>
      <c r="H662">
        <v>662</v>
      </c>
    </row>
    <row r="663" spans="1:8" x14ac:dyDescent="0.2">
      <c r="A663">
        <v>663</v>
      </c>
      <c r="H663">
        <v>663</v>
      </c>
    </row>
    <row r="664" spans="1:8" x14ac:dyDescent="0.2">
      <c r="A664">
        <v>664</v>
      </c>
      <c r="H664">
        <v>664</v>
      </c>
    </row>
    <row r="665" spans="1:8" x14ac:dyDescent="0.2">
      <c r="A665">
        <v>665</v>
      </c>
      <c r="H665">
        <v>665</v>
      </c>
    </row>
    <row r="666" spans="1:8" x14ac:dyDescent="0.2">
      <c r="A666">
        <v>666</v>
      </c>
      <c r="H666">
        <v>666</v>
      </c>
    </row>
    <row r="667" spans="1:8" x14ac:dyDescent="0.2">
      <c r="A667">
        <v>667</v>
      </c>
      <c r="H667">
        <v>667</v>
      </c>
    </row>
    <row r="668" spans="1:8" x14ac:dyDescent="0.2">
      <c r="A668">
        <v>668</v>
      </c>
      <c r="H668">
        <v>668</v>
      </c>
    </row>
    <row r="669" spans="1:8" x14ac:dyDescent="0.2">
      <c r="A669">
        <v>669</v>
      </c>
      <c r="H669">
        <v>669</v>
      </c>
    </row>
    <row r="670" spans="1:8" x14ac:dyDescent="0.2">
      <c r="A670">
        <v>670</v>
      </c>
      <c r="H670">
        <v>670</v>
      </c>
    </row>
    <row r="671" spans="1:8" x14ac:dyDescent="0.2">
      <c r="A671">
        <v>671</v>
      </c>
      <c r="H671">
        <v>671</v>
      </c>
    </row>
    <row r="672" spans="1:8" x14ac:dyDescent="0.2">
      <c r="A672">
        <v>672</v>
      </c>
      <c r="H672">
        <v>672</v>
      </c>
    </row>
    <row r="673" spans="1:8" x14ac:dyDescent="0.2">
      <c r="A673">
        <v>673</v>
      </c>
      <c r="H673">
        <v>673</v>
      </c>
    </row>
    <row r="674" spans="1:8" x14ac:dyDescent="0.2">
      <c r="A674">
        <v>674</v>
      </c>
      <c r="H674">
        <v>674</v>
      </c>
    </row>
    <row r="675" spans="1:8" x14ac:dyDescent="0.2">
      <c r="A675">
        <v>675</v>
      </c>
      <c r="H675">
        <v>675</v>
      </c>
    </row>
    <row r="676" spans="1:8" x14ac:dyDescent="0.2">
      <c r="A676">
        <v>676</v>
      </c>
      <c r="H676">
        <v>676</v>
      </c>
    </row>
    <row r="677" spans="1:8" x14ac:dyDescent="0.2">
      <c r="A677">
        <v>677</v>
      </c>
      <c r="H677">
        <v>677</v>
      </c>
    </row>
    <row r="678" spans="1:8" x14ac:dyDescent="0.2">
      <c r="A678">
        <v>678</v>
      </c>
      <c r="H678">
        <v>678</v>
      </c>
    </row>
    <row r="679" spans="1:8" x14ac:dyDescent="0.2">
      <c r="A679">
        <v>679</v>
      </c>
      <c r="H679">
        <v>679</v>
      </c>
    </row>
    <row r="680" spans="1:8" x14ac:dyDescent="0.2">
      <c r="A680">
        <v>680</v>
      </c>
      <c r="H680">
        <v>680</v>
      </c>
    </row>
    <row r="681" spans="1:8" x14ac:dyDescent="0.2">
      <c r="A681">
        <v>681</v>
      </c>
      <c r="H681">
        <v>681</v>
      </c>
    </row>
    <row r="682" spans="1:8" x14ac:dyDescent="0.2">
      <c r="A682">
        <v>682</v>
      </c>
      <c r="H682">
        <v>682</v>
      </c>
    </row>
    <row r="683" spans="1:8" x14ac:dyDescent="0.2">
      <c r="A683">
        <v>683</v>
      </c>
      <c r="H683">
        <v>683</v>
      </c>
    </row>
    <row r="684" spans="1:8" x14ac:dyDescent="0.2">
      <c r="A684">
        <v>684</v>
      </c>
      <c r="H684">
        <v>684</v>
      </c>
    </row>
    <row r="685" spans="1:8" x14ac:dyDescent="0.2">
      <c r="A685">
        <v>685</v>
      </c>
      <c r="H685">
        <v>685</v>
      </c>
    </row>
    <row r="686" spans="1:8" x14ac:dyDescent="0.2">
      <c r="A686">
        <v>686</v>
      </c>
      <c r="H686">
        <v>686</v>
      </c>
    </row>
    <row r="687" spans="1:8" x14ac:dyDescent="0.2">
      <c r="A687">
        <v>687</v>
      </c>
      <c r="H687">
        <v>687</v>
      </c>
    </row>
    <row r="688" spans="1:8" x14ac:dyDescent="0.2">
      <c r="A688">
        <v>688</v>
      </c>
      <c r="H688">
        <v>688</v>
      </c>
    </row>
    <row r="689" spans="1:8" x14ac:dyDescent="0.2">
      <c r="A689">
        <v>689</v>
      </c>
      <c r="H689">
        <v>689</v>
      </c>
    </row>
    <row r="690" spans="1:8" x14ac:dyDescent="0.2">
      <c r="A690">
        <v>690</v>
      </c>
      <c r="H690">
        <v>690</v>
      </c>
    </row>
    <row r="691" spans="1:8" x14ac:dyDescent="0.2">
      <c r="A691">
        <v>691</v>
      </c>
      <c r="H691">
        <v>691</v>
      </c>
    </row>
    <row r="692" spans="1:8" x14ac:dyDescent="0.2">
      <c r="A692">
        <v>692</v>
      </c>
      <c r="H692">
        <v>692</v>
      </c>
    </row>
    <row r="693" spans="1:8" x14ac:dyDescent="0.2">
      <c r="A693">
        <v>693</v>
      </c>
      <c r="H693">
        <v>693</v>
      </c>
    </row>
    <row r="694" spans="1:8" x14ac:dyDescent="0.2">
      <c r="A694">
        <v>694</v>
      </c>
      <c r="H694">
        <v>694</v>
      </c>
    </row>
    <row r="695" spans="1:8" x14ac:dyDescent="0.2">
      <c r="A695">
        <v>695</v>
      </c>
      <c r="H695">
        <v>695</v>
      </c>
    </row>
    <row r="696" spans="1:8" x14ac:dyDescent="0.2">
      <c r="A696">
        <v>696</v>
      </c>
      <c r="H696">
        <v>696</v>
      </c>
    </row>
    <row r="697" spans="1:8" x14ac:dyDescent="0.2">
      <c r="A697">
        <v>697</v>
      </c>
      <c r="H697">
        <v>697</v>
      </c>
    </row>
    <row r="698" spans="1:8" x14ac:dyDescent="0.2">
      <c r="A698">
        <v>698</v>
      </c>
      <c r="H698">
        <v>698</v>
      </c>
    </row>
    <row r="699" spans="1:8" x14ac:dyDescent="0.2">
      <c r="A699">
        <v>699</v>
      </c>
      <c r="H699">
        <v>699</v>
      </c>
    </row>
    <row r="700" spans="1:8" x14ac:dyDescent="0.2">
      <c r="A700">
        <v>700</v>
      </c>
      <c r="H700">
        <v>700</v>
      </c>
    </row>
    <row r="701" spans="1:8" x14ac:dyDescent="0.2">
      <c r="A701">
        <v>701</v>
      </c>
      <c r="H701">
        <v>701</v>
      </c>
    </row>
    <row r="702" spans="1:8" x14ac:dyDescent="0.2">
      <c r="A702">
        <v>702</v>
      </c>
      <c r="H702">
        <v>702</v>
      </c>
    </row>
    <row r="703" spans="1:8" x14ac:dyDescent="0.2">
      <c r="A703">
        <v>703</v>
      </c>
      <c r="H703">
        <v>703</v>
      </c>
    </row>
    <row r="704" spans="1:8" x14ac:dyDescent="0.2">
      <c r="A704">
        <v>704</v>
      </c>
      <c r="H704">
        <v>704</v>
      </c>
    </row>
    <row r="705" spans="1:8" x14ac:dyDescent="0.2">
      <c r="A705">
        <v>705</v>
      </c>
      <c r="H705">
        <v>705</v>
      </c>
    </row>
    <row r="706" spans="1:8" x14ac:dyDescent="0.2">
      <c r="A706">
        <v>706</v>
      </c>
      <c r="H706">
        <v>706</v>
      </c>
    </row>
    <row r="707" spans="1:8" x14ac:dyDescent="0.2">
      <c r="A707">
        <v>707</v>
      </c>
      <c r="H707">
        <v>707</v>
      </c>
    </row>
    <row r="708" spans="1:8" x14ac:dyDescent="0.2">
      <c r="A708">
        <v>708</v>
      </c>
      <c r="H708">
        <v>708</v>
      </c>
    </row>
    <row r="709" spans="1:8" x14ac:dyDescent="0.2">
      <c r="A709">
        <v>709</v>
      </c>
      <c r="H709">
        <v>709</v>
      </c>
    </row>
    <row r="710" spans="1:8" x14ac:dyDescent="0.2">
      <c r="A710">
        <v>710</v>
      </c>
      <c r="H710">
        <v>710</v>
      </c>
    </row>
    <row r="711" spans="1:8" x14ac:dyDescent="0.2">
      <c r="A711">
        <v>711</v>
      </c>
      <c r="H711">
        <v>711</v>
      </c>
    </row>
    <row r="712" spans="1:8" x14ac:dyDescent="0.2">
      <c r="A712">
        <v>712</v>
      </c>
      <c r="H712">
        <v>712</v>
      </c>
    </row>
    <row r="713" spans="1:8" x14ac:dyDescent="0.2">
      <c r="A713">
        <v>713</v>
      </c>
      <c r="H713">
        <v>713</v>
      </c>
    </row>
    <row r="714" spans="1:8" x14ac:dyDescent="0.2">
      <c r="A714">
        <v>714</v>
      </c>
      <c r="H714">
        <v>714</v>
      </c>
    </row>
    <row r="715" spans="1:8" x14ac:dyDescent="0.2">
      <c r="A715">
        <v>715</v>
      </c>
      <c r="H715">
        <v>715</v>
      </c>
    </row>
    <row r="716" spans="1:8" x14ac:dyDescent="0.2">
      <c r="A716">
        <v>716</v>
      </c>
      <c r="H716">
        <v>716</v>
      </c>
    </row>
    <row r="717" spans="1:8" x14ac:dyDescent="0.2">
      <c r="A717">
        <v>717</v>
      </c>
      <c r="H717">
        <v>717</v>
      </c>
    </row>
    <row r="718" spans="1:8" x14ac:dyDescent="0.2">
      <c r="A718">
        <v>718</v>
      </c>
      <c r="H718">
        <v>718</v>
      </c>
    </row>
    <row r="719" spans="1:8" x14ac:dyDescent="0.2">
      <c r="A719">
        <v>719</v>
      </c>
      <c r="H719">
        <v>719</v>
      </c>
    </row>
    <row r="720" spans="1:8" x14ac:dyDescent="0.2">
      <c r="A720">
        <v>720</v>
      </c>
      <c r="H720">
        <v>720</v>
      </c>
    </row>
    <row r="721" spans="1:8" x14ac:dyDescent="0.2">
      <c r="A721">
        <v>721</v>
      </c>
      <c r="H721">
        <v>721</v>
      </c>
    </row>
    <row r="722" spans="1:8" x14ac:dyDescent="0.2">
      <c r="A722">
        <v>722</v>
      </c>
      <c r="H722">
        <v>722</v>
      </c>
    </row>
    <row r="723" spans="1:8" x14ac:dyDescent="0.2">
      <c r="A723">
        <v>723</v>
      </c>
      <c r="H723">
        <v>723</v>
      </c>
    </row>
    <row r="724" spans="1:8" x14ac:dyDescent="0.2">
      <c r="A724">
        <v>724</v>
      </c>
      <c r="H724">
        <v>724</v>
      </c>
    </row>
    <row r="725" spans="1:8" x14ac:dyDescent="0.2">
      <c r="A725">
        <v>725</v>
      </c>
      <c r="H725">
        <v>725</v>
      </c>
    </row>
    <row r="726" spans="1:8" x14ac:dyDescent="0.2">
      <c r="A726">
        <v>726</v>
      </c>
      <c r="H726">
        <v>726</v>
      </c>
    </row>
    <row r="727" spans="1:8" x14ac:dyDescent="0.2">
      <c r="A727">
        <v>727</v>
      </c>
      <c r="H727">
        <v>727</v>
      </c>
    </row>
    <row r="728" spans="1:8" x14ac:dyDescent="0.2">
      <c r="A728">
        <v>728</v>
      </c>
      <c r="H728">
        <v>728</v>
      </c>
    </row>
    <row r="729" spans="1:8" x14ac:dyDescent="0.2">
      <c r="A729">
        <v>729</v>
      </c>
      <c r="H729">
        <v>729</v>
      </c>
    </row>
    <row r="730" spans="1:8" x14ac:dyDescent="0.2">
      <c r="A730">
        <v>730</v>
      </c>
      <c r="H730">
        <v>730</v>
      </c>
    </row>
    <row r="731" spans="1:8" x14ac:dyDescent="0.2">
      <c r="A731">
        <v>731</v>
      </c>
      <c r="H731">
        <v>731</v>
      </c>
    </row>
    <row r="732" spans="1:8" x14ac:dyDescent="0.2">
      <c r="A732">
        <v>732</v>
      </c>
      <c r="H732">
        <v>732</v>
      </c>
    </row>
    <row r="733" spans="1:8" x14ac:dyDescent="0.2">
      <c r="A733">
        <v>733</v>
      </c>
      <c r="H733">
        <v>733</v>
      </c>
    </row>
    <row r="734" spans="1:8" x14ac:dyDescent="0.2">
      <c r="A734">
        <v>734</v>
      </c>
      <c r="H734">
        <v>734</v>
      </c>
    </row>
    <row r="735" spans="1:8" x14ac:dyDescent="0.2">
      <c r="A735">
        <v>735</v>
      </c>
      <c r="H735">
        <v>735</v>
      </c>
    </row>
    <row r="736" spans="1:8" x14ac:dyDescent="0.2">
      <c r="A736">
        <v>736</v>
      </c>
      <c r="H736">
        <v>736</v>
      </c>
    </row>
    <row r="737" spans="1:8" x14ac:dyDescent="0.2">
      <c r="A737">
        <v>737</v>
      </c>
      <c r="H737">
        <v>737</v>
      </c>
    </row>
    <row r="738" spans="1:8" x14ac:dyDescent="0.2">
      <c r="A738">
        <v>738</v>
      </c>
      <c r="H738">
        <v>738</v>
      </c>
    </row>
    <row r="739" spans="1:8" x14ac:dyDescent="0.2">
      <c r="A739">
        <v>739</v>
      </c>
      <c r="H739">
        <v>739</v>
      </c>
    </row>
    <row r="740" spans="1:8" x14ac:dyDescent="0.2">
      <c r="A740">
        <v>740</v>
      </c>
      <c r="H740">
        <v>740</v>
      </c>
    </row>
    <row r="741" spans="1:8" x14ac:dyDescent="0.2">
      <c r="A741">
        <v>741</v>
      </c>
      <c r="H741">
        <v>741</v>
      </c>
    </row>
    <row r="742" spans="1:8" x14ac:dyDescent="0.2">
      <c r="A742">
        <v>742</v>
      </c>
      <c r="H742">
        <v>742</v>
      </c>
    </row>
    <row r="743" spans="1:8" x14ac:dyDescent="0.2">
      <c r="A743">
        <v>743</v>
      </c>
      <c r="H743">
        <v>743</v>
      </c>
    </row>
    <row r="744" spans="1:8" x14ac:dyDescent="0.2">
      <c r="A744">
        <v>744</v>
      </c>
      <c r="H744">
        <v>744</v>
      </c>
    </row>
    <row r="745" spans="1:8" x14ac:dyDescent="0.2">
      <c r="A745">
        <v>745</v>
      </c>
      <c r="H745">
        <v>745</v>
      </c>
    </row>
    <row r="746" spans="1:8" x14ac:dyDescent="0.2">
      <c r="A746">
        <v>746</v>
      </c>
      <c r="H746">
        <v>746</v>
      </c>
    </row>
    <row r="747" spans="1:8" x14ac:dyDescent="0.2">
      <c r="A747">
        <v>747</v>
      </c>
      <c r="H747">
        <v>747</v>
      </c>
    </row>
    <row r="748" spans="1:8" x14ac:dyDescent="0.2">
      <c r="A748">
        <v>748</v>
      </c>
      <c r="H748">
        <v>748</v>
      </c>
    </row>
    <row r="749" spans="1:8" x14ac:dyDescent="0.2">
      <c r="A749">
        <v>749</v>
      </c>
      <c r="H749">
        <v>749</v>
      </c>
    </row>
    <row r="750" spans="1:8" x14ac:dyDescent="0.2">
      <c r="A750">
        <v>750</v>
      </c>
      <c r="H750">
        <v>750</v>
      </c>
    </row>
    <row r="751" spans="1:8" x14ac:dyDescent="0.2">
      <c r="A751">
        <v>751</v>
      </c>
      <c r="H751">
        <v>751</v>
      </c>
    </row>
    <row r="752" spans="1:8" x14ac:dyDescent="0.2">
      <c r="A752">
        <v>752</v>
      </c>
      <c r="H752">
        <v>752</v>
      </c>
    </row>
    <row r="753" spans="1:8" x14ac:dyDescent="0.2">
      <c r="A753">
        <v>753</v>
      </c>
      <c r="H753">
        <v>753</v>
      </c>
    </row>
    <row r="754" spans="1:8" x14ac:dyDescent="0.2">
      <c r="A754">
        <v>754</v>
      </c>
      <c r="H754">
        <v>754</v>
      </c>
    </row>
    <row r="755" spans="1:8" x14ac:dyDescent="0.2">
      <c r="A755">
        <v>755</v>
      </c>
      <c r="H755">
        <v>755</v>
      </c>
    </row>
    <row r="756" spans="1:8" x14ac:dyDescent="0.2">
      <c r="A756">
        <v>756</v>
      </c>
      <c r="H756">
        <v>756</v>
      </c>
    </row>
    <row r="757" spans="1:8" x14ac:dyDescent="0.2">
      <c r="A757">
        <v>757</v>
      </c>
      <c r="H757">
        <v>757</v>
      </c>
    </row>
    <row r="758" spans="1:8" x14ac:dyDescent="0.2">
      <c r="A758">
        <v>758</v>
      </c>
      <c r="H758">
        <v>758</v>
      </c>
    </row>
    <row r="759" spans="1:8" x14ac:dyDescent="0.2">
      <c r="A759">
        <v>759</v>
      </c>
      <c r="H759">
        <v>759</v>
      </c>
    </row>
    <row r="760" spans="1:8" x14ac:dyDescent="0.2">
      <c r="A760">
        <v>760</v>
      </c>
      <c r="H760">
        <v>760</v>
      </c>
    </row>
    <row r="761" spans="1:8" x14ac:dyDescent="0.2">
      <c r="A761">
        <v>761</v>
      </c>
      <c r="H761">
        <v>761</v>
      </c>
    </row>
    <row r="762" spans="1:8" x14ac:dyDescent="0.2">
      <c r="A762">
        <v>762</v>
      </c>
      <c r="H762">
        <v>762</v>
      </c>
    </row>
    <row r="763" spans="1:8" x14ac:dyDescent="0.2">
      <c r="A763">
        <v>763</v>
      </c>
      <c r="H763">
        <v>763</v>
      </c>
    </row>
    <row r="764" spans="1:8" x14ac:dyDescent="0.2">
      <c r="A764">
        <v>764</v>
      </c>
      <c r="H764">
        <v>764</v>
      </c>
    </row>
    <row r="765" spans="1:8" x14ac:dyDescent="0.2">
      <c r="A765">
        <v>765</v>
      </c>
      <c r="H765">
        <v>765</v>
      </c>
    </row>
    <row r="766" spans="1:8" x14ac:dyDescent="0.2">
      <c r="A766">
        <v>766</v>
      </c>
      <c r="H766">
        <v>766</v>
      </c>
    </row>
    <row r="767" spans="1:8" x14ac:dyDescent="0.2">
      <c r="A767">
        <v>767</v>
      </c>
      <c r="H767">
        <v>767</v>
      </c>
    </row>
    <row r="768" spans="1:8" x14ac:dyDescent="0.2">
      <c r="A768">
        <v>768</v>
      </c>
      <c r="H768">
        <v>768</v>
      </c>
    </row>
    <row r="769" spans="1:8" x14ac:dyDescent="0.2">
      <c r="A769">
        <v>769</v>
      </c>
      <c r="H769">
        <v>769</v>
      </c>
    </row>
    <row r="770" spans="1:8" x14ac:dyDescent="0.2">
      <c r="A770">
        <v>770</v>
      </c>
      <c r="H770">
        <v>770</v>
      </c>
    </row>
    <row r="771" spans="1:8" x14ac:dyDescent="0.2">
      <c r="A771">
        <v>771</v>
      </c>
      <c r="H771">
        <v>771</v>
      </c>
    </row>
    <row r="772" spans="1:8" x14ac:dyDescent="0.2">
      <c r="A772">
        <v>772</v>
      </c>
      <c r="H772">
        <v>772</v>
      </c>
    </row>
    <row r="773" spans="1:8" x14ac:dyDescent="0.2">
      <c r="A773">
        <v>773</v>
      </c>
      <c r="H773">
        <v>773</v>
      </c>
    </row>
    <row r="774" spans="1:8" x14ac:dyDescent="0.2">
      <c r="A774">
        <v>774</v>
      </c>
      <c r="H774">
        <v>774</v>
      </c>
    </row>
    <row r="775" spans="1:8" x14ac:dyDescent="0.2">
      <c r="A775">
        <v>775</v>
      </c>
      <c r="H775">
        <v>775</v>
      </c>
    </row>
    <row r="776" spans="1:8" x14ac:dyDescent="0.2">
      <c r="A776">
        <v>776</v>
      </c>
      <c r="H776">
        <v>776</v>
      </c>
    </row>
    <row r="777" spans="1:8" x14ac:dyDescent="0.2">
      <c r="A777">
        <v>777</v>
      </c>
      <c r="H777">
        <v>777</v>
      </c>
    </row>
    <row r="778" spans="1:8" x14ac:dyDescent="0.2">
      <c r="A778">
        <v>778</v>
      </c>
      <c r="H778">
        <v>778</v>
      </c>
    </row>
    <row r="779" spans="1:8" x14ac:dyDescent="0.2">
      <c r="A779">
        <v>779</v>
      </c>
      <c r="H779">
        <v>779</v>
      </c>
    </row>
    <row r="780" spans="1:8" x14ac:dyDescent="0.2">
      <c r="A780">
        <v>780</v>
      </c>
      <c r="H780">
        <v>780</v>
      </c>
    </row>
    <row r="781" spans="1:8" x14ac:dyDescent="0.2">
      <c r="A781">
        <v>781</v>
      </c>
      <c r="H781">
        <v>781</v>
      </c>
    </row>
    <row r="782" spans="1:8" x14ac:dyDescent="0.2">
      <c r="A782">
        <v>782</v>
      </c>
      <c r="H782">
        <v>782</v>
      </c>
    </row>
    <row r="783" spans="1:8" x14ac:dyDescent="0.2">
      <c r="A783">
        <v>783</v>
      </c>
      <c r="H783">
        <v>783</v>
      </c>
    </row>
    <row r="784" spans="1:8" x14ac:dyDescent="0.2">
      <c r="A784">
        <v>784</v>
      </c>
      <c r="H784">
        <v>784</v>
      </c>
    </row>
    <row r="785" spans="1:8" x14ac:dyDescent="0.2">
      <c r="A785">
        <v>785</v>
      </c>
      <c r="H785">
        <v>785</v>
      </c>
    </row>
    <row r="786" spans="1:8" x14ac:dyDescent="0.2">
      <c r="A786">
        <v>786</v>
      </c>
      <c r="H786">
        <v>786</v>
      </c>
    </row>
    <row r="787" spans="1:8" x14ac:dyDescent="0.2">
      <c r="A787">
        <v>787</v>
      </c>
      <c r="H787">
        <v>787</v>
      </c>
    </row>
    <row r="788" spans="1:8" x14ac:dyDescent="0.2">
      <c r="A788">
        <v>788</v>
      </c>
      <c r="H788">
        <v>788</v>
      </c>
    </row>
    <row r="789" spans="1:8" x14ac:dyDescent="0.2">
      <c r="A789">
        <v>789</v>
      </c>
      <c r="H789">
        <v>789</v>
      </c>
    </row>
    <row r="790" spans="1:8" x14ac:dyDescent="0.2">
      <c r="A790">
        <v>790</v>
      </c>
      <c r="H790">
        <v>790</v>
      </c>
    </row>
    <row r="791" spans="1:8" x14ac:dyDescent="0.2">
      <c r="A791">
        <v>791</v>
      </c>
      <c r="H791">
        <v>791</v>
      </c>
    </row>
    <row r="792" spans="1:8" x14ac:dyDescent="0.2">
      <c r="A792">
        <v>792</v>
      </c>
      <c r="H792">
        <v>792</v>
      </c>
    </row>
    <row r="793" spans="1:8" x14ac:dyDescent="0.2">
      <c r="A793">
        <v>793</v>
      </c>
      <c r="H793">
        <v>793</v>
      </c>
    </row>
    <row r="794" spans="1:8" x14ac:dyDescent="0.2">
      <c r="A794">
        <v>794</v>
      </c>
      <c r="H794">
        <v>794</v>
      </c>
    </row>
    <row r="795" spans="1:8" x14ac:dyDescent="0.2">
      <c r="A795">
        <v>795</v>
      </c>
      <c r="H795">
        <v>795</v>
      </c>
    </row>
    <row r="796" spans="1:8" x14ac:dyDescent="0.2">
      <c r="A796">
        <v>796</v>
      </c>
      <c r="H796">
        <v>796</v>
      </c>
    </row>
    <row r="797" spans="1:8" x14ac:dyDescent="0.2">
      <c r="A797">
        <v>797</v>
      </c>
      <c r="H797">
        <v>797</v>
      </c>
    </row>
    <row r="798" spans="1:8" x14ac:dyDescent="0.2">
      <c r="A798">
        <v>798</v>
      </c>
      <c r="H798">
        <v>798</v>
      </c>
    </row>
    <row r="799" spans="1:8" x14ac:dyDescent="0.2">
      <c r="A799">
        <v>799</v>
      </c>
      <c r="H799">
        <v>799</v>
      </c>
    </row>
    <row r="800" spans="1:8" x14ac:dyDescent="0.2">
      <c r="A800">
        <v>800</v>
      </c>
      <c r="H800">
        <v>800</v>
      </c>
    </row>
    <row r="801" spans="1:8" x14ac:dyDescent="0.2">
      <c r="A801">
        <v>801</v>
      </c>
      <c r="H801">
        <v>801</v>
      </c>
    </row>
    <row r="802" spans="1:8" x14ac:dyDescent="0.2">
      <c r="A802">
        <v>802</v>
      </c>
      <c r="H802">
        <v>802</v>
      </c>
    </row>
    <row r="803" spans="1:8" x14ac:dyDescent="0.2">
      <c r="A803">
        <v>803</v>
      </c>
      <c r="H803">
        <v>803</v>
      </c>
    </row>
    <row r="804" spans="1:8" x14ac:dyDescent="0.2">
      <c r="A804">
        <v>804</v>
      </c>
      <c r="H804">
        <v>804</v>
      </c>
    </row>
    <row r="805" spans="1:8" x14ac:dyDescent="0.2">
      <c r="A805">
        <v>805</v>
      </c>
      <c r="H805">
        <v>805</v>
      </c>
    </row>
    <row r="806" spans="1:8" x14ac:dyDescent="0.2">
      <c r="A806">
        <v>806</v>
      </c>
      <c r="H806">
        <v>806</v>
      </c>
    </row>
    <row r="807" spans="1:8" x14ac:dyDescent="0.2">
      <c r="A807">
        <v>807</v>
      </c>
      <c r="H807">
        <v>807</v>
      </c>
    </row>
    <row r="808" spans="1:8" x14ac:dyDescent="0.2">
      <c r="A808">
        <v>808</v>
      </c>
      <c r="H808">
        <v>808</v>
      </c>
    </row>
    <row r="809" spans="1:8" x14ac:dyDescent="0.2">
      <c r="A809">
        <v>809</v>
      </c>
      <c r="H809">
        <v>809</v>
      </c>
    </row>
    <row r="810" spans="1:8" x14ac:dyDescent="0.2">
      <c r="A810">
        <v>810</v>
      </c>
      <c r="H810">
        <v>810</v>
      </c>
    </row>
    <row r="811" spans="1:8" x14ac:dyDescent="0.2">
      <c r="A811">
        <v>811</v>
      </c>
      <c r="H811">
        <v>811</v>
      </c>
    </row>
    <row r="812" spans="1:8" x14ac:dyDescent="0.2">
      <c r="A812">
        <v>812</v>
      </c>
      <c r="H812">
        <v>812</v>
      </c>
    </row>
    <row r="813" spans="1:8" x14ac:dyDescent="0.2">
      <c r="A813">
        <v>813</v>
      </c>
      <c r="H813">
        <v>813</v>
      </c>
    </row>
    <row r="814" spans="1:8" x14ac:dyDescent="0.2">
      <c r="A814">
        <v>814</v>
      </c>
      <c r="H814">
        <v>814</v>
      </c>
    </row>
    <row r="815" spans="1:8" x14ac:dyDescent="0.2">
      <c r="A815">
        <v>815</v>
      </c>
      <c r="H815">
        <v>815</v>
      </c>
    </row>
    <row r="816" spans="1:8" x14ac:dyDescent="0.2">
      <c r="A816">
        <v>816</v>
      </c>
      <c r="H816">
        <v>816</v>
      </c>
    </row>
    <row r="817" spans="1:8" x14ac:dyDescent="0.2">
      <c r="A817">
        <v>817</v>
      </c>
      <c r="H817">
        <v>817</v>
      </c>
    </row>
    <row r="818" spans="1:8" x14ac:dyDescent="0.2">
      <c r="A818">
        <v>818</v>
      </c>
      <c r="H818">
        <v>818</v>
      </c>
    </row>
    <row r="819" spans="1:8" x14ac:dyDescent="0.2">
      <c r="A819">
        <v>819</v>
      </c>
      <c r="H819">
        <v>819</v>
      </c>
    </row>
    <row r="820" spans="1:8" x14ac:dyDescent="0.2">
      <c r="A820">
        <v>820</v>
      </c>
      <c r="H820">
        <v>820</v>
      </c>
    </row>
    <row r="821" spans="1:8" x14ac:dyDescent="0.2">
      <c r="A821">
        <v>821</v>
      </c>
      <c r="H821">
        <v>821</v>
      </c>
    </row>
    <row r="822" spans="1:8" x14ac:dyDescent="0.2">
      <c r="A822">
        <v>822</v>
      </c>
      <c r="H822">
        <v>822</v>
      </c>
    </row>
    <row r="823" spans="1:8" x14ac:dyDescent="0.2">
      <c r="A823">
        <v>823</v>
      </c>
      <c r="H823">
        <v>823</v>
      </c>
    </row>
    <row r="824" spans="1:8" x14ac:dyDescent="0.2">
      <c r="A824">
        <v>824</v>
      </c>
      <c r="H824">
        <v>824</v>
      </c>
    </row>
    <row r="825" spans="1:8" x14ac:dyDescent="0.2">
      <c r="A825">
        <v>825</v>
      </c>
      <c r="H825">
        <v>825</v>
      </c>
    </row>
    <row r="826" spans="1:8" x14ac:dyDescent="0.2">
      <c r="A826">
        <v>826</v>
      </c>
      <c r="H826">
        <v>826</v>
      </c>
    </row>
    <row r="827" spans="1:8" x14ac:dyDescent="0.2">
      <c r="A827">
        <v>827</v>
      </c>
      <c r="H827">
        <v>827</v>
      </c>
    </row>
    <row r="828" spans="1:8" x14ac:dyDescent="0.2">
      <c r="A828">
        <v>828</v>
      </c>
      <c r="H828">
        <v>828</v>
      </c>
    </row>
    <row r="829" spans="1:8" x14ac:dyDescent="0.2">
      <c r="A829">
        <v>829</v>
      </c>
      <c r="H829">
        <v>829</v>
      </c>
    </row>
    <row r="830" spans="1:8" x14ac:dyDescent="0.2">
      <c r="A830">
        <v>830</v>
      </c>
      <c r="H830">
        <v>830</v>
      </c>
    </row>
    <row r="831" spans="1:8" x14ac:dyDescent="0.2">
      <c r="A831">
        <v>831</v>
      </c>
      <c r="H831">
        <v>831</v>
      </c>
    </row>
    <row r="832" spans="1:8" x14ac:dyDescent="0.2">
      <c r="A832">
        <v>832</v>
      </c>
      <c r="H832">
        <v>832</v>
      </c>
    </row>
    <row r="833" spans="1:8" x14ac:dyDescent="0.2">
      <c r="A833">
        <v>833</v>
      </c>
      <c r="H833">
        <v>833</v>
      </c>
    </row>
    <row r="834" spans="1:8" x14ac:dyDescent="0.2">
      <c r="A834">
        <v>834</v>
      </c>
      <c r="H834">
        <v>834</v>
      </c>
    </row>
    <row r="835" spans="1:8" x14ac:dyDescent="0.2">
      <c r="A835">
        <v>835</v>
      </c>
      <c r="H835">
        <v>835</v>
      </c>
    </row>
    <row r="836" spans="1:8" x14ac:dyDescent="0.2">
      <c r="A836">
        <v>836</v>
      </c>
      <c r="H836">
        <v>836</v>
      </c>
    </row>
    <row r="837" spans="1:8" x14ac:dyDescent="0.2">
      <c r="A837">
        <v>837</v>
      </c>
      <c r="H837">
        <v>837</v>
      </c>
    </row>
    <row r="838" spans="1:8" x14ac:dyDescent="0.2">
      <c r="A838">
        <v>838</v>
      </c>
      <c r="H838">
        <v>838</v>
      </c>
    </row>
    <row r="839" spans="1:8" x14ac:dyDescent="0.2">
      <c r="A839">
        <v>839</v>
      </c>
      <c r="H839">
        <v>839</v>
      </c>
    </row>
    <row r="840" spans="1:8" x14ac:dyDescent="0.2">
      <c r="A840">
        <v>840</v>
      </c>
      <c r="H840">
        <v>840</v>
      </c>
    </row>
    <row r="841" spans="1:8" x14ac:dyDescent="0.2">
      <c r="A841">
        <v>841</v>
      </c>
      <c r="H841">
        <v>841</v>
      </c>
    </row>
    <row r="842" spans="1:8" x14ac:dyDescent="0.2">
      <c r="A842">
        <v>842</v>
      </c>
      <c r="H842">
        <v>842</v>
      </c>
    </row>
    <row r="843" spans="1:8" x14ac:dyDescent="0.2">
      <c r="A843">
        <v>843</v>
      </c>
      <c r="H843">
        <v>843</v>
      </c>
    </row>
    <row r="844" spans="1:8" x14ac:dyDescent="0.2">
      <c r="A844">
        <v>844</v>
      </c>
      <c r="H844">
        <v>844</v>
      </c>
    </row>
    <row r="845" spans="1:8" x14ac:dyDescent="0.2">
      <c r="A845">
        <v>845</v>
      </c>
      <c r="H845">
        <v>845</v>
      </c>
    </row>
    <row r="846" spans="1:8" x14ac:dyDescent="0.2">
      <c r="A846">
        <v>846</v>
      </c>
      <c r="H846">
        <v>846</v>
      </c>
    </row>
    <row r="847" spans="1:8" x14ac:dyDescent="0.2">
      <c r="A847">
        <v>847</v>
      </c>
      <c r="H847">
        <v>847</v>
      </c>
    </row>
    <row r="848" spans="1:8" x14ac:dyDescent="0.2">
      <c r="A848">
        <v>848</v>
      </c>
      <c r="H848">
        <v>848</v>
      </c>
    </row>
    <row r="849" spans="1:8" x14ac:dyDescent="0.2">
      <c r="A849">
        <v>849</v>
      </c>
      <c r="H849">
        <v>849</v>
      </c>
    </row>
    <row r="850" spans="1:8" x14ac:dyDescent="0.2">
      <c r="A850">
        <v>850</v>
      </c>
      <c r="H850">
        <v>850</v>
      </c>
    </row>
    <row r="851" spans="1:8" x14ac:dyDescent="0.2">
      <c r="A851">
        <v>851</v>
      </c>
      <c r="H851">
        <v>851</v>
      </c>
    </row>
    <row r="852" spans="1:8" x14ac:dyDescent="0.2">
      <c r="A852">
        <v>852</v>
      </c>
      <c r="H852">
        <v>852</v>
      </c>
    </row>
    <row r="853" spans="1:8" x14ac:dyDescent="0.2">
      <c r="A853">
        <v>853</v>
      </c>
      <c r="H853">
        <v>853</v>
      </c>
    </row>
    <row r="854" spans="1:8" x14ac:dyDescent="0.2">
      <c r="A854">
        <v>854</v>
      </c>
      <c r="H854">
        <v>854</v>
      </c>
    </row>
    <row r="855" spans="1:8" x14ac:dyDescent="0.2">
      <c r="A855">
        <v>855</v>
      </c>
      <c r="H855">
        <v>855</v>
      </c>
    </row>
    <row r="856" spans="1:8" x14ac:dyDescent="0.2">
      <c r="A856">
        <v>856</v>
      </c>
      <c r="H856">
        <v>856</v>
      </c>
    </row>
    <row r="857" spans="1:8" x14ac:dyDescent="0.2">
      <c r="A857">
        <v>857</v>
      </c>
      <c r="H857">
        <v>857</v>
      </c>
    </row>
    <row r="858" spans="1:8" x14ac:dyDescent="0.2">
      <c r="A858">
        <v>858</v>
      </c>
      <c r="H858">
        <v>858</v>
      </c>
    </row>
    <row r="859" spans="1:8" x14ac:dyDescent="0.2">
      <c r="A859">
        <v>859</v>
      </c>
      <c r="H859">
        <v>859</v>
      </c>
    </row>
    <row r="860" spans="1:8" x14ac:dyDescent="0.2">
      <c r="A860">
        <v>860</v>
      </c>
      <c r="H860">
        <v>860</v>
      </c>
    </row>
    <row r="861" spans="1:8" x14ac:dyDescent="0.2">
      <c r="A861">
        <v>861</v>
      </c>
      <c r="H861">
        <v>861</v>
      </c>
    </row>
    <row r="862" spans="1:8" x14ac:dyDescent="0.2">
      <c r="A862">
        <v>862</v>
      </c>
      <c r="H862">
        <v>862</v>
      </c>
    </row>
    <row r="863" spans="1:8" x14ac:dyDescent="0.2">
      <c r="A863">
        <v>863</v>
      </c>
      <c r="H863">
        <v>863</v>
      </c>
    </row>
    <row r="864" spans="1:8" x14ac:dyDescent="0.2">
      <c r="A864">
        <v>864</v>
      </c>
      <c r="H864">
        <v>864</v>
      </c>
    </row>
    <row r="865" spans="1:8" x14ac:dyDescent="0.2">
      <c r="A865">
        <v>865</v>
      </c>
      <c r="H865">
        <v>865</v>
      </c>
    </row>
    <row r="866" spans="1:8" x14ac:dyDescent="0.2">
      <c r="A866">
        <v>866</v>
      </c>
      <c r="H866">
        <v>866</v>
      </c>
    </row>
    <row r="867" spans="1:8" x14ac:dyDescent="0.2">
      <c r="A867">
        <v>867</v>
      </c>
      <c r="H867">
        <v>867</v>
      </c>
    </row>
    <row r="868" spans="1:8" x14ac:dyDescent="0.2">
      <c r="A868">
        <v>868</v>
      </c>
      <c r="H868">
        <v>868</v>
      </c>
    </row>
    <row r="869" spans="1:8" x14ac:dyDescent="0.2">
      <c r="A869">
        <v>869</v>
      </c>
      <c r="H869">
        <v>869</v>
      </c>
    </row>
    <row r="870" spans="1:8" x14ac:dyDescent="0.2">
      <c r="A870">
        <v>870</v>
      </c>
      <c r="H870">
        <v>870</v>
      </c>
    </row>
    <row r="871" spans="1:8" x14ac:dyDescent="0.2">
      <c r="A871">
        <v>871</v>
      </c>
      <c r="H871">
        <v>871</v>
      </c>
    </row>
    <row r="872" spans="1:8" x14ac:dyDescent="0.2">
      <c r="A872">
        <v>872</v>
      </c>
      <c r="H872">
        <v>872</v>
      </c>
    </row>
    <row r="873" spans="1:8" x14ac:dyDescent="0.2">
      <c r="A873">
        <v>873</v>
      </c>
      <c r="H873">
        <v>873</v>
      </c>
    </row>
    <row r="874" spans="1:8" x14ac:dyDescent="0.2">
      <c r="A874">
        <v>874</v>
      </c>
      <c r="H874">
        <v>874</v>
      </c>
    </row>
    <row r="875" spans="1:8" x14ac:dyDescent="0.2">
      <c r="A875">
        <v>875</v>
      </c>
      <c r="H875">
        <v>875</v>
      </c>
    </row>
    <row r="876" spans="1:8" x14ac:dyDescent="0.2">
      <c r="A876">
        <v>876</v>
      </c>
      <c r="H876">
        <v>876</v>
      </c>
    </row>
    <row r="877" spans="1:8" x14ac:dyDescent="0.2">
      <c r="A877">
        <v>877</v>
      </c>
      <c r="H877">
        <v>877</v>
      </c>
    </row>
    <row r="878" spans="1:8" x14ac:dyDescent="0.2">
      <c r="A878">
        <v>878</v>
      </c>
      <c r="H878">
        <v>878</v>
      </c>
    </row>
    <row r="879" spans="1:8" x14ac:dyDescent="0.2">
      <c r="A879">
        <v>879</v>
      </c>
      <c r="H879">
        <v>879</v>
      </c>
    </row>
    <row r="880" spans="1:8" x14ac:dyDescent="0.2">
      <c r="A880">
        <v>880</v>
      </c>
      <c r="H880">
        <v>880</v>
      </c>
    </row>
    <row r="881" spans="1:8" x14ac:dyDescent="0.2">
      <c r="A881">
        <v>881</v>
      </c>
      <c r="H881">
        <v>881</v>
      </c>
    </row>
    <row r="882" spans="1:8" x14ac:dyDescent="0.2">
      <c r="A882">
        <v>882</v>
      </c>
      <c r="H882">
        <v>882</v>
      </c>
    </row>
    <row r="883" spans="1:8" x14ac:dyDescent="0.2">
      <c r="A883">
        <v>883</v>
      </c>
      <c r="H883">
        <v>883</v>
      </c>
    </row>
    <row r="884" spans="1:8" x14ac:dyDescent="0.2">
      <c r="A884">
        <v>884</v>
      </c>
      <c r="H884">
        <v>884</v>
      </c>
    </row>
    <row r="885" spans="1:8" x14ac:dyDescent="0.2">
      <c r="A885">
        <v>885</v>
      </c>
      <c r="H885">
        <v>885</v>
      </c>
    </row>
    <row r="886" spans="1:8" x14ac:dyDescent="0.2">
      <c r="A886">
        <v>886</v>
      </c>
      <c r="H886">
        <v>886</v>
      </c>
    </row>
    <row r="887" spans="1:8" x14ac:dyDescent="0.2">
      <c r="A887">
        <v>887</v>
      </c>
      <c r="H887">
        <v>887</v>
      </c>
    </row>
    <row r="888" spans="1:8" x14ac:dyDescent="0.2">
      <c r="A888">
        <v>888</v>
      </c>
      <c r="H888">
        <v>888</v>
      </c>
    </row>
    <row r="889" spans="1:8" x14ac:dyDescent="0.2">
      <c r="A889">
        <v>889</v>
      </c>
      <c r="H889">
        <v>889</v>
      </c>
    </row>
    <row r="890" spans="1:8" x14ac:dyDescent="0.2">
      <c r="A890">
        <v>890</v>
      </c>
      <c r="H890">
        <v>890</v>
      </c>
    </row>
    <row r="891" spans="1:8" x14ac:dyDescent="0.2">
      <c r="A891">
        <v>891</v>
      </c>
      <c r="H891">
        <v>891</v>
      </c>
    </row>
    <row r="892" spans="1:8" x14ac:dyDescent="0.2">
      <c r="A892">
        <v>892</v>
      </c>
      <c r="H892">
        <v>892</v>
      </c>
    </row>
    <row r="893" spans="1:8" x14ac:dyDescent="0.2">
      <c r="A893">
        <v>893</v>
      </c>
      <c r="H893">
        <v>893</v>
      </c>
    </row>
    <row r="894" spans="1:8" x14ac:dyDescent="0.2">
      <c r="A894">
        <v>894</v>
      </c>
      <c r="H894">
        <v>894</v>
      </c>
    </row>
    <row r="895" spans="1:8" x14ac:dyDescent="0.2">
      <c r="A895">
        <v>895</v>
      </c>
      <c r="H895">
        <v>895</v>
      </c>
    </row>
    <row r="896" spans="1:8" x14ac:dyDescent="0.2">
      <c r="A896">
        <v>896</v>
      </c>
      <c r="H896">
        <v>896</v>
      </c>
    </row>
    <row r="897" spans="1:8" x14ac:dyDescent="0.2">
      <c r="A897">
        <v>897</v>
      </c>
      <c r="H897">
        <v>897</v>
      </c>
    </row>
    <row r="898" spans="1:8" x14ac:dyDescent="0.2">
      <c r="A898">
        <v>898</v>
      </c>
      <c r="H898">
        <v>898</v>
      </c>
    </row>
    <row r="899" spans="1:8" x14ac:dyDescent="0.2">
      <c r="A899">
        <v>899</v>
      </c>
      <c r="H899">
        <v>899</v>
      </c>
    </row>
    <row r="900" spans="1:8" x14ac:dyDescent="0.2">
      <c r="A900">
        <v>900</v>
      </c>
      <c r="H900">
        <v>900</v>
      </c>
    </row>
    <row r="901" spans="1:8" x14ac:dyDescent="0.2">
      <c r="A901">
        <v>901</v>
      </c>
      <c r="H901">
        <v>901</v>
      </c>
    </row>
    <row r="902" spans="1:8" x14ac:dyDescent="0.2">
      <c r="A902">
        <v>902</v>
      </c>
      <c r="H902">
        <v>902</v>
      </c>
    </row>
    <row r="903" spans="1:8" x14ac:dyDescent="0.2">
      <c r="A903">
        <v>903</v>
      </c>
      <c r="H903">
        <v>903</v>
      </c>
    </row>
    <row r="904" spans="1:8" x14ac:dyDescent="0.2">
      <c r="A904">
        <v>904</v>
      </c>
      <c r="H904">
        <v>904</v>
      </c>
    </row>
    <row r="905" spans="1:8" x14ac:dyDescent="0.2">
      <c r="A905">
        <v>905</v>
      </c>
      <c r="H905">
        <v>905</v>
      </c>
    </row>
    <row r="906" spans="1:8" x14ac:dyDescent="0.2">
      <c r="A906">
        <v>906</v>
      </c>
      <c r="H906">
        <v>906</v>
      </c>
    </row>
    <row r="907" spans="1:8" x14ac:dyDescent="0.2">
      <c r="A907">
        <v>907</v>
      </c>
      <c r="H907">
        <v>907</v>
      </c>
    </row>
    <row r="908" spans="1:8" x14ac:dyDescent="0.2">
      <c r="A908">
        <v>908</v>
      </c>
      <c r="H908">
        <v>908</v>
      </c>
    </row>
    <row r="909" spans="1:8" x14ac:dyDescent="0.2">
      <c r="A909">
        <v>909</v>
      </c>
      <c r="H909">
        <v>909</v>
      </c>
    </row>
    <row r="910" spans="1:8" x14ac:dyDescent="0.2">
      <c r="A910">
        <v>910</v>
      </c>
      <c r="H910">
        <v>910</v>
      </c>
    </row>
    <row r="911" spans="1:8" x14ac:dyDescent="0.2">
      <c r="A911">
        <v>911</v>
      </c>
      <c r="H911">
        <v>911</v>
      </c>
    </row>
    <row r="912" spans="1:8" x14ac:dyDescent="0.2">
      <c r="A912">
        <v>912</v>
      </c>
      <c r="H912">
        <v>912</v>
      </c>
    </row>
    <row r="913" spans="1:8" x14ac:dyDescent="0.2">
      <c r="A913">
        <v>913</v>
      </c>
      <c r="H913">
        <v>913</v>
      </c>
    </row>
    <row r="914" spans="1:8" x14ac:dyDescent="0.2">
      <c r="A914">
        <v>914</v>
      </c>
      <c r="H914">
        <v>914</v>
      </c>
    </row>
    <row r="915" spans="1:8" x14ac:dyDescent="0.2">
      <c r="A915">
        <v>915</v>
      </c>
      <c r="H915">
        <v>915</v>
      </c>
    </row>
    <row r="916" spans="1:8" x14ac:dyDescent="0.2">
      <c r="A916">
        <v>916</v>
      </c>
      <c r="H916">
        <v>916</v>
      </c>
    </row>
    <row r="917" spans="1:8" x14ac:dyDescent="0.2">
      <c r="A917">
        <v>917</v>
      </c>
      <c r="H917">
        <v>917</v>
      </c>
    </row>
    <row r="918" spans="1:8" x14ac:dyDescent="0.2">
      <c r="A918">
        <v>918</v>
      </c>
      <c r="H918">
        <v>918</v>
      </c>
    </row>
    <row r="919" spans="1:8" x14ac:dyDescent="0.2">
      <c r="A919">
        <v>919</v>
      </c>
      <c r="H919">
        <v>919</v>
      </c>
    </row>
    <row r="920" spans="1:8" x14ac:dyDescent="0.2">
      <c r="A920">
        <v>920</v>
      </c>
      <c r="H920">
        <v>920</v>
      </c>
    </row>
    <row r="921" spans="1:8" x14ac:dyDescent="0.2">
      <c r="A921">
        <v>921</v>
      </c>
      <c r="H921">
        <v>921</v>
      </c>
    </row>
    <row r="922" spans="1:8" x14ac:dyDescent="0.2">
      <c r="A922">
        <v>922</v>
      </c>
      <c r="H922">
        <v>922</v>
      </c>
    </row>
    <row r="923" spans="1:8" x14ac:dyDescent="0.2">
      <c r="A923">
        <v>923</v>
      </c>
      <c r="H923">
        <v>923</v>
      </c>
    </row>
    <row r="924" spans="1:8" x14ac:dyDescent="0.2">
      <c r="A924">
        <v>924</v>
      </c>
      <c r="H924">
        <v>924</v>
      </c>
    </row>
    <row r="925" spans="1:8" x14ac:dyDescent="0.2">
      <c r="A925">
        <v>925</v>
      </c>
      <c r="H925">
        <v>925</v>
      </c>
    </row>
    <row r="926" spans="1:8" x14ac:dyDescent="0.2">
      <c r="A926">
        <v>926</v>
      </c>
      <c r="H926">
        <v>926</v>
      </c>
    </row>
    <row r="927" spans="1:8" x14ac:dyDescent="0.2">
      <c r="A927">
        <v>927</v>
      </c>
      <c r="H927">
        <v>927</v>
      </c>
    </row>
    <row r="928" spans="1:8" x14ac:dyDescent="0.2">
      <c r="A928">
        <v>928</v>
      </c>
      <c r="H928">
        <v>928</v>
      </c>
    </row>
    <row r="929" spans="1:8" x14ac:dyDescent="0.2">
      <c r="A929">
        <v>929</v>
      </c>
      <c r="H929">
        <v>929</v>
      </c>
    </row>
    <row r="930" spans="1:8" x14ac:dyDescent="0.2">
      <c r="A930">
        <v>930</v>
      </c>
      <c r="H930">
        <v>930</v>
      </c>
    </row>
    <row r="931" spans="1:8" x14ac:dyDescent="0.2">
      <c r="A931">
        <v>931</v>
      </c>
      <c r="H931">
        <v>931</v>
      </c>
    </row>
    <row r="932" spans="1:8" x14ac:dyDescent="0.2">
      <c r="A932">
        <v>932</v>
      </c>
      <c r="H932">
        <v>932</v>
      </c>
    </row>
    <row r="933" spans="1:8" x14ac:dyDescent="0.2">
      <c r="A933">
        <v>933</v>
      </c>
      <c r="H933">
        <v>933</v>
      </c>
    </row>
    <row r="934" spans="1:8" x14ac:dyDescent="0.2">
      <c r="A934">
        <v>934</v>
      </c>
      <c r="H934">
        <v>934</v>
      </c>
    </row>
    <row r="935" spans="1:8" x14ac:dyDescent="0.2">
      <c r="A935">
        <v>935</v>
      </c>
      <c r="H935">
        <v>935</v>
      </c>
    </row>
    <row r="936" spans="1:8" x14ac:dyDescent="0.2">
      <c r="A936">
        <v>936</v>
      </c>
      <c r="H936">
        <v>936</v>
      </c>
    </row>
    <row r="937" spans="1:8" x14ac:dyDescent="0.2">
      <c r="A937">
        <v>937</v>
      </c>
      <c r="H937">
        <v>937</v>
      </c>
    </row>
    <row r="938" spans="1:8" x14ac:dyDescent="0.2">
      <c r="A938">
        <v>938</v>
      </c>
      <c r="H938">
        <v>938</v>
      </c>
    </row>
    <row r="939" spans="1:8" x14ac:dyDescent="0.2">
      <c r="A939">
        <v>939</v>
      </c>
      <c r="H939">
        <v>939</v>
      </c>
    </row>
    <row r="940" spans="1:8" x14ac:dyDescent="0.2">
      <c r="A940">
        <v>940</v>
      </c>
      <c r="H940">
        <v>940</v>
      </c>
    </row>
    <row r="941" spans="1:8" x14ac:dyDescent="0.2">
      <c r="A941">
        <v>941</v>
      </c>
      <c r="H941">
        <v>941</v>
      </c>
    </row>
    <row r="942" spans="1:8" x14ac:dyDescent="0.2">
      <c r="A942">
        <v>942</v>
      </c>
      <c r="H942">
        <v>942</v>
      </c>
    </row>
    <row r="943" spans="1:8" x14ac:dyDescent="0.2">
      <c r="A943">
        <v>943</v>
      </c>
      <c r="H943">
        <v>943</v>
      </c>
    </row>
    <row r="944" spans="1:8" x14ac:dyDescent="0.2">
      <c r="A944">
        <v>944</v>
      </c>
      <c r="H944">
        <v>944</v>
      </c>
    </row>
    <row r="945" spans="1:8" x14ac:dyDescent="0.2">
      <c r="A945">
        <v>945</v>
      </c>
      <c r="H945">
        <v>945</v>
      </c>
    </row>
    <row r="946" spans="1:8" x14ac:dyDescent="0.2">
      <c r="A946">
        <v>946</v>
      </c>
      <c r="H946">
        <v>946</v>
      </c>
    </row>
    <row r="947" spans="1:8" x14ac:dyDescent="0.2">
      <c r="A947">
        <v>947</v>
      </c>
      <c r="H947">
        <v>947</v>
      </c>
    </row>
    <row r="948" spans="1:8" x14ac:dyDescent="0.2">
      <c r="A948">
        <v>948</v>
      </c>
      <c r="H948">
        <v>948</v>
      </c>
    </row>
    <row r="949" spans="1:8" x14ac:dyDescent="0.2">
      <c r="A949">
        <v>949</v>
      </c>
      <c r="H949">
        <v>949</v>
      </c>
    </row>
    <row r="950" spans="1:8" x14ac:dyDescent="0.2">
      <c r="A950">
        <v>950</v>
      </c>
      <c r="H950">
        <v>950</v>
      </c>
    </row>
    <row r="951" spans="1:8" x14ac:dyDescent="0.2">
      <c r="A951">
        <v>951</v>
      </c>
      <c r="H951">
        <v>951</v>
      </c>
    </row>
    <row r="952" spans="1:8" x14ac:dyDescent="0.2">
      <c r="A952">
        <v>952</v>
      </c>
      <c r="H952">
        <v>952</v>
      </c>
    </row>
    <row r="953" spans="1:8" x14ac:dyDescent="0.2">
      <c r="A953">
        <v>953</v>
      </c>
      <c r="H953">
        <v>953</v>
      </c>
    </row>
    <row r="954" spans="1:8" x14ac:dyDescent="0.2">
      <c r="A954">
        <v>954</v>
      </c>
      <c r="H954">
        <v>954</v>
      </c>
    </row>
    <row r="955" spans="1:8" x14ac:dyDescent="0.2">
      <c r="A955">
        <v>955</v>
      </c>
      <c r="H955">
        <v>955</v>
      </c>
    </row>
    <row r="956" spans="1:8" x14ac:dyDescent="0.2">
      <c r="A956">
        <v>956</v>
      </c>
      <c r="H956">
        <v>956</v>
      </c>
    </row>
    <row r="957" spans="1:8" x14ac:dyDescent="0.2">
      <c r="A957">
        <v>957</v>
      </c>
      <c r="H957">
        <v>957</v>
      </c>
    </row>
    <row r="958" spans="1:8" x14ac:dyDescent="0.2">
      <c r="A958">
        <v>958</v>
      </c>
      <c r="H958">
        <v>958</v>
      </c>
    </row>
    <row r="959" spans="1:8" x14ac:dyDescent="0.2">
      <c r="A959">
        <v>959</v>
      </c>
      <c r="H959">
        <v>959</v>
      </c>
    </row>
    <row r="960" spans="1:8" x14ac:dyDescent="0.2">
      <c r="A960">
        <v>960</v>
      </c>
      <c r="H960">
        <v>960</v>
      </c>
    </row>
    <row r="961" spans="1:8" x14ac:dyDescent="0.2">
      <c r="A961">
        <v>961</v>
      </c>
      <c r="H961">
        <v>961</v>
      </c>
    </row>
    <row r="962" spans="1:8" x14ac:dyDescent="0.2">
      <c r="A962">
        <v>962</v>
      </c>
      <c r="H962">
        <v>962</v>
      </c>
    </row>
    <row r="963" spans="1:8" x14ac:dyDescent="0.2">
      <c r="A963">
        <v>963</v>
      </c>
      <c r="H963">
        <v>963</v>
      </c>
    </row>
    <row r="964" spans="1:8" x14ac:dyDescent="0.2">
      <c r="A964">
        <v>964</v>
      </c>
      <c r="H964">
        <v>964</v>
      </c>
    </row>
    <row r="965" spans="1:8" x14ac:dyDescent="0.2">
      <c r="A965">
        <v>965</v>
      </c>
      <c r="H965">
        <v>965</v>
      </c>
    </row>
    <row r="966" spans="1:8" x14ac:dyDescent="0.2">
      <c r="A966">
        <v>966</v>
      </c>
      <c r="H966">
        <v>966</v>
      </c>
    </row>
    <row r="967" spans="1:8" x14ac:dyDescent="0.2">
      <c r="A967">
        <v>967</v>
      </c>
      <c r="H967">
        <v>967</v>
      </c>
    </row>
    <row r="968" spans="1:8" x14ac:dyDescent="0.2">
      <c r="A968">
        <v>968</v>
      </c>
      <c r="H968">
        <v>968</v>
      </c>
    </row>
    <row r="969" spans="1:8" x14ac:dyDescent="0.2">
      <c r="A969">
        <v>969</v>
      </c>
      <c r="H969">
        <v>969</v>
      </c>
    </row>
    <row r="970" spans="1:8" x14ac:dyDescent="0.2">
      <c r="A970">
        <v>970</v>
      </c>
      <c r="H970">
        <v>970</v>
      </c>
    </row>
    <row r="971" spans="1:8" x14ac:dyDescent="0.2">
      <c r="A971">
        <v>971</v>
      </c>
      <c r="H971">
        <v>971</v>
      </c>
    </row>
    <row r="972" spans="1:8" x14ac:dyDescent="0.2">
      <c r="A972">
        <v>972</v>
      </c>
      <c r="H972">
        <v>972</v>
      </c>
    </row>
    <row r="973" spans="1:8" x14ac:dyDescent="0.2">
      <c r="A973">
        <v>973</v>
      </c>
      <c r="H973">
        <v>973</v>
      </c>
    </row>
    <row r="974" spans="1:8" x14ac:dyDescent="0.2">
      <c r="A974">
        <v>974</v>
      </c>
      <c r="H974">
        <v>974</v>
      </c>
    </row>
    <row r="975" spans="1:8" x14ac:dyDescent="0.2">
      <c r="A975">
        <v>975</v>
      </c>
      <c r="H975">
        <v>975</v>
      </c>
    </row>
    <row r="976" spans="1:8" x14ac:dyDescent="0.2">
      <c r="A976">
        <v>976</v>
      </c>
      <c r="H976">
        <v>976</v>
      </c>
    </row>
    <row r="977" spans="1:8" x14ac:dyDescent="0.2">
      <c r="A977">
        <v>977</v>
      </c>
      <c r="H977">
        <v>977</v>
      </c>
    </row>
    <row r="978" spans="1:8" x14ac:dyDescent="0.2">
      <c r="A978">
        <v>978</v>
      </c>
      <c r="H978">
        <v>978</v>
      </c>
    </row>
    <row r="979" spans="1:8" x14ac:dyDescent="0.2">
      <c r="A979">
        <v>979</v>
      </c>
      <c r="H979">
        <v>979</v>
      </c>
    </row>
    <row r="980" spans="1:8" x14ac:dyDescent="0.2">
      <c r="A980">
        <v>980</v>
      </c>
      <c r="H980">
        <v>980</v>
      </c>
    </row>
    <row r="981" spans="1:8" x14ac:dyDescent="0.2">
      <c r="A981">
        <v>981</v>
      </c>
      <c r="H981">
        <v>981</v>
      </c>
    </row>
    <row r="982" spans="1:8" x14ac:dyDescent="0.2">
      <c r="A982">
        <v>982</v>
      </c>
      <c r="H982">
        <v>982</v>
      </c>
    </row>
    <row r="983" spans="1:8" x14ac:dyDescent="0.2">
      <c r="A983">
        <v>983</v>
      </c>
      <c r="H983">
        <v>983</v>
      </c>
    </row>
    <row r="984" spans="1:8" x14ac:dyDescent="0.2">
      <c r="A984">
        <v>984</v>
      </c>
      <c r="H984">
        <v>984</v>
      </c>
    </row>
    <row r="985" spans="1:8" x14ac:dyDescent="0.2">
      <c r="A985">
        <v>985</v>
      </c>
      <c r="H985">
        <v>985</v>
      </c>
    </row>
    <row r="986" spans="1:8" x14ac:dyDescent="0.2">
      <c r="A986">
        <v>986</v>
      </c>
      <c r="H986">
        <v>986</v>
      </c>
    </row>
    <row r="987" spans="1:8" x14ac:dyDescent="0.2">
      <c r="A987">
        <v>987</v>
      </c>
      <c r="H987">
        <v>987</v>
      </c>
    </row>
    <row r="988" spans="1:8" x14ac:dyDescent="0.2">
      <c r="A988">
        <v>988</v>
      </c>
      <c r="H988">
        <v>988</v>
      </c>
    </row>
    <row r="989" spans="1:8" x14ac:dyDescent="0.2">
      <c r="A989">
        <v>989</v>
      </c>
      <c r="H989">
        <v>989</v>
      </c>
    </row>
    <row r="990" spans="1:8" x14ac:dyDescent="0.2">
      <c r="A990">
        <v>990</v>
      </c>
      <c r="H990">
        <v>990</v>
      </c>
    </row>
    <row r="991" spans="1:8" x14ac:dyDescent="0.2">
      <c r="A991">
        <v>991</v>
      </c>
      <c r="H991">
        <v>991</v>
      </c>
    </row>
    <row r="992" spans="1:8" x14ac:dyDescent="0.2">
      <c r="A992">
        <v>992</v>
      </c>
      <c r="H992">
        <v>992</v>
      </c>
    </row>
    <row r="993" spans="1:8" x14ac:dyDescent="0.2">
      <c r="A993">
        <v>993</v>
      </c>
      <c r="H993">
        <v>993</v>
      </c>
    </row>
    <row r="994" spans="1:8" x14ac:dyDescent="0.2">
      <c r="A994">
        <v>994</v>
      </c>
      <c r="H994">
        <v>994</v>
      </c>
    </row>
    <row r="995" spans="1:8" x14ac:dyDescent="0.2">
      <c r="A995">
        <v>995</v>
      </c>
      <c r="H995">
        <v>995</v>
      </c>
    </row>
    <row r="996" spans="1:8" x14ac:dyDescent="0.2">
      <c r="A996">
        <v>996</v>
      </c>
      <c r="H996">
        <v>996</v>
      </c>
    </row>
    <row r="997" spans="1:8" x14ac:dyDescent="0.2">
      <c r="A997">
        <v>997</v>
      </c>
      <c r="H997">
        <v>997</v>
      </c>
    </row>
    <row r="998" spans="1:8" x14ac:dyDescent="0.2">
      <c r="A998">
        <v>998</v>
      </c>
      <c r="H998">
        <v>998</v>
      </c>
    </row>
    <row r="999" spans="1:8" x14ac:dyDescent="0.2">
      <c r="A999">
        <v>999</v>
      </c>
      <c r="H999">
        <v>999</v>
      </c>
    </row>
    <row r="1000" spans="1:8" x14ac:dyDescent="0.2">
      <c r="A1000">
        <v>1000</v>
      </c>
      <c r="H1000">
        <v>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4e51e43-59af-4fe7-bc26-89d10e98954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8BBB329DA4FD4AA59958BDDF3B71EC" ma:contentTypeVersion="13" ma:contentTypeDescription="Create a new document." ma:contentTypeScope="" ma:versionID="fa0264177631e73c0f41e3ab212a11d4">
  <xsd:schema xmlns:xsd="http://www.w3.org/2001/XMLSchema" xmlns:xs="http://www.w3.org/2001/XMLSchema" xmlns:p="http://schemas.microsoft.com/office/2006/metadata/properties" xmlns:ns2="7bf7b6e3-b03a-4b9d-aba6-c0182cb9921b" xmlns:ns3="44e51e43-59af-4fe7-bc26-89d10e98954d" targetNamespace="http://schemas.microsoft.com/office/2006/metadata/properties" ma:root="true" ma:fieldsID="f7eba62d16d49c9f8131569bf36f5366" ns2:_="" ns3:_="">
    <xsd:import namespace="7bf7b6e3-b03a-4b9d-aba6-c0182cb9921b"/>
    <xsd:import namespace="44e51e43-59af-4fe7-bc26-89d10e9895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_Flow_SignoffStatu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7b6e3-b03a-4b9d-aba6-c0182cb992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51e43-59af-4fe7-bc26-89d10e9895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56A54C-AD07-467F-B018-DB5313AA13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844261-4702-445A-A654-A1EB491CB72C}">
  <ds:schemaRefs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44e51e43-59af-4fe7-bc26-89d10e98954d"/>
    <ds:schemaRef ds:uri="7bf7b6e3-b03a-4b9d-aba6-c0182cb9921b"/>
  </ds:schemaRefs>
</ds:datastoreItem>
</file>

<file path=customXml/itemProps3.xml><?xml version="1.0" encoding="utf-8"?>
<ds:datastoreItem xmlns:ds="http://schemas.openxmlformats.org/officeDocument/2006/customXml" ds:itemID="{E6D107F4-2883-4DEB-B77E-5DF32298DD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f7b6e3-b03a-4b9d-aba6-c0182cb9921b"/>
    <ds:schemaRef ds:uri="44e51e43-59af-4fe7-bc26-89d10e9895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Version History</vt:lpstr>
      <vt:lpstr>Stats Summary</vt:lpstr>
      <vt:lpstr>C1 payout</vt:lpstr>
      <vt:lpstr>P1 payout</vt:lpstr>
      <vt:lpstr>Stakes And Prizes</vt:lpstr>
      <vt:lpstr>Winlines</vt:lpstr>
      <vt:lpstr>BuyABonus</vt:lpstr>
      <vt:lpstr>BaseGame</vt:lpstr>
      <vt:lpstr>UBL BaseGame</vt:lpstr>
      <vt:lpstr>UBL Feature Description</vt:lpstr>
      <vt:lpstr>UBL Feature Maths</vt:lpstr>
      <vt:lpstr>UBL Feature Spins</vt:lpstr>
      <vt:lpstr>UBL Feature Reels</vt:lpstr>
      <vt:lpstr>UBL Feature Example</vt:lpstr>
      <vt:lpstr>UBL Feature Example #1</vt:lpstr>
      <vt:lpstr>FreeSpins Description</vt:lpstr>
      <vt:lpstr>FreeSpins Bands</vt:lpstr>
      <vt:lpstr>Sheet1</vt:lpstr>
      <vt:lpstr>Reels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Terry Wilson</dc:creator>
  <cp:keywords/>
  <dc:description/>
  <cp:lastModifiedBy>Microsoft Office User</cp:lastModifiedBy>
  <cp:revision/>
  <dcterms:created xsi:type="dcterms:W3CDTF">2019-09-05T07:35:18Z</dcterms:created>
  <dcterms:modified xsi:type="dcterms:W3CDTF">2022-07-07T08:23:44Z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0x010100048BBB329DA4FD4AA59958BDDF3B71EC</vt:lpwstr>
  </property>
</Properties>
</file>